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S:\INVESTICE 2015_2016\INVESTIČNÍ AKCE\INVESTIČNÍ AKCE ŽIVÉ\ZŠ Vybíralova - gastro\VŘ 2022\"/>
    </mc:Choice>
  </mc:AlternateContent>
  <xr:revisionPtr revIDLastSave="0" documentId="13_ncr:1_{43C9075C-ADF7-4F7E-94C1-4A3FAD210E04}" xr6:coauthVersionLast="47" xr6:coauthVersionMax="47" xr10:uidLastSave="{00000000-0000-0000-0000-000000000000}"/>
  <bookViews>
    <workbookView xWindow="28680" yWindow="-2700" windowWidth="29040" windowHeight="15840" tabRatio="976" firstSheet="4" activeTab="10" xr2:uid="{00000000-000D-0000-FFFF-FFFF00000000}"/>
  </bookViews>
  <sheets>
    <sheet name="Rekapitulace stavby" sheetId="1" r:id="rId1"/>
    <sheet name="D1.1,D1.2 - ARCHITEKTONIC..." sheetId="2" r:id="rId2"/>
    <sheet name="D1.4a - ZDRAVOTNĚ TECHNIC..." sheetId="3" r:id="rId3"/>
    <sheet name="D1.4b - VYTÁPĚNÍ " sheetId="4" r:id="rId4"/>
    <sheet name="D1.4c - VZDUCHOTECHNIKA A..." sheetId="5" r:id="rId5"/>
    <sheet name="D1.4d - SILNOPROUDÁ ELEKT..." sheetId="6" r:id="rId6"/>
    <sheet name="D1.4e - SLABOPROUDÁ ELEKT..." sheetId="7" r:id="rId7"/>
    <sheet name="D1.4g - ZAŘÍZENÍ PRO ODVO..." sheetId="8" r:id="rId8"/>
    <sheet name="D1.4h - MĚŘENÍ A REGULACE" sheetId="9" r:id="rId9"/>
    <sheet name="D2.1 - GASTROTECHNOLOGIE" sheetId="10" r:id="rId10"/>
    <sheet name="VON - Vedlejší a ostatní ..." sheetId="11" r:id="rId11"/>
    <sheet name="Pokyny pro vyplnění" sheetId="12" r:id="rId12"/>
  </sheets>
  <definedNames>
    <definedName name="_xlnm._FilterDatabase" localSheetId="1" hidden="1">'D1.1,D1.2 - ARCHITEKTONIC...'!$C$101:$K$2681</definedName>
    <definedName name="_xlnm._FilterDatabase" localSheetId="2" hidden="1">'D1.4a - ZDRAVOTNĚ TECHNIC...'!$C$90:$K$254</definedName>
    <definedName name="_xlnm._FilterDatabase" localSheetId="3" hidden="1">'D1.4b - VYTÁPĚNÍ '!$C$90:$K$228</definedName>
    <definedName name="_xlnm._FilterDatabase" localSheetId="4" hidden="1">'D1.4c - VZDUCHOTECHNIKA A...'!$C$124:$K$400</definedName>
    <definedName name="_xlnm._FilterDatabase" localSheetId="5" hidden="1">'D1.4d - SILNOPROUDÁ ELEKT...'!$C$78:$K$157</definedName>
    <definedName name="_xlnm._FilterDatabase" localSheetId="6" hidden="1">'D1.4e - SLABOPROUDÁ ELEKT...'!$C$84:$K$219</definedName>
    <definedName name="_xlnm._FilterDatabase" localSheetId="7" hidden="1">'D1.4g - ZAŘÍZENÍ PRO ODVO...'!$C$82:$K$99</definedName>
    <definedName name="_xlnm._FilterDatabase" localSheetId="8" hidden="1">'D1.4h - MĚŘENÍ A REGULACE'!$C$93:$K$182</definedName>
    <definedName name="_xlnm._FilterDatabase" localSheetId="9" hidden="1">'D2.1 - GASTROTECHNOLOGIE'!$C$95:$K$429</definedName>
    <definedName name="_xlnm._FilterDatabase" localSheetId="10" hidden="1">'VON - Vedlejší a ostatní ...'!$C$82:$K$95</definedName>
    <definedName name="_xlnm.Print_Titles" localSheetId="1">'D1.1,D1.2 - ARCHITEKTONIC...'!$101:$101</definedName>
    <definedName name="_xlnm.Print_Titles" localSheetId="2">'D1.4a - ZDRAVOTNĚ TECHNIC...'!$90:$90</definedName>
    <definedName name="_xlnm.Print_Titles" localSheetId="3">'D1.4b - VYTÁPĚNÍ '!$90:$90</definedName>
    <definedName name="_xlnm.Print_Titles" localSheetId="4">'D1.4c - VZDUCHOTECHNIKA A...'!$124:$124</definedName>
    <definedName name="_xlnm.Print_Titles" localSheetId="5">'D1.4d - SILNOPROUDÁ ELEKT...'!$78:$78</definedName>
    <definedName name="_xlnm.Print_Titles" localSheetId="6">'D1.4e - SLABOPROUDÁ ELEKT...'!$84:$84</definedName>
    <definedName name="_xlnm.Print_Titles" localSheetId="7">'D1.4g - ZAŘÍZENÍ PRO ODVO...'!$82:$82</definedName>
    <definedName name="_xlnm.Print_Titles" localSheetId="8">'D1.4h - MĚŘENÍ A REGULACE'!$93:$93</definedName>
    <definedName name="_xlnm.Print_Titles" localSheetId="9">'D2.1 - GASTROTECHNOLOGIE'!$95:$95</definedName>
    <definedName name="_xlnm.Print_Titles" localSheetId="0">'Rekapitulace stavby'!$49:$49</definedName>
    <definedName name="_xlnm.Print_Titles" localSheetId="10">'VON - Vedlejší a ostatní ...'!$82:$82</definedName>
    <definedName name="_xlnm.Print_Area" localSheetId="1">'D1.1,D1.2 - ARCHITEKTONIC...'!$C$4:$J$36,'D1.1,D1.2 - ARCHITEKTONIC...'!$C$42:$J$83,'D1.1,D1.2 - ARCHITEKTONIC...'!$C$89:$K$2681</definedName>
    <definedName name="_xlnm.Print_Area" localSheetId="2">'D1.4a - ZDRAVOTNĚ TECHNIC...'!$C$4:$J$36,'D1.4a - ZDRAVOTNĚ TECHNIC...'!$C$42:$J$72,'D1.4a - ZDRAVOTNĚ TECHNIC...'!$C$78:$K$254</definedName>
    <definedName name="_xlnm.Print_Area" localSheetId="3">'D1.4b - VYTÁPĚNÍ '!$C$4:$J$36,'D1.4b - VYTÁPĚNÍ '!$C$42:$J$72,'D1.4b - VYTÁPĚNÍ '!$C$78:$K$228</definedName>
    <definedName name="_xlnm.Print_Area" localSheetId="4">'D1.4c - VZDUCHOTECHNIKA A...'!$C$4:$J$36,'D1.4c - VZDUCHOTECHNIKA A...'!$C$42:$J$106,'D1.4c - VZDUCHOTECHNIKA A...'!$C$112:$K$400</definedName>
    <definedName name="_xlnm.Print_Area" localSheetId="5">'D1.4d - SILNOPROUDÁ ELEKT...'!$C$4:$J$36,'D1.4d - SILNOPROUDÁ ELEKT...'!$C$42:$J$60,'D1.4d - SILNOPROUDÁ ELEKT...'!$C$66:$K$157</definedName>
    <definedName name="_xlnm.Print_Area" localSheetId="6">'D1.4e - SLABOPROUDÁ ELEKT...'!$C$4:$J$36,'D1.4e - SLABOPROUDÁ ELEKT...'!$C$42:$J$66,'D1.4e - SLABOPROUDÁ ELEKT...'!$C$72:$K$219</definedName>
    <definedName name="_xlnm.Print_Area" localSheetId="7">'D1.4g - ZAŘÍZENÍ PRO ODVO...'!$C$4:$J$36,'D1.4g - ZAŘÍZENÍ PRO ODVO...'!$C$42:$J$64,'D1.4g - ZAŘÍZENÍ PRO ODVO...'!$C$70:$K$99</definedName>
    <definedName name="_xlnm.Print_Area" localSheetId="8">'D1.4h - MĚŘENÍ A REGULACE'!$C$4:$J$36,'D1.4h - MĚŘENÍ A REGULACE'!$C$42:$J$75,'D1.4h - MĚŘENÍ A REGULACE'!$C$81:$K$182</definedName>
    <definedName name="_xlnm.Print_Area" localSheetId="9">'D2.1 - GASTROTECHNOLOGIE'!$C$4:$J$36,'D2.1 - GASTROTECHNOLOGIE'!$C$42:$J$77,'D2.1 - GASTROTECHNOLOGIE'!$C$83:$K$429</definedName>
    <definedName name="_xlnm.Print_Area" localSheetId="11">'Pokyny pro vyplnění'!$B$2:$K$69,'Pokyny pro vyplnění'!$B$72:$K$116,'Pokyny pro vyplnění'!$B$119:$K$188,'Pokyny pro vyplnění'!$B$196:$K$216</definedName>
    <definedName name="_xlnm.Print_Area" localSheetId="0">'Rekapitulace stavby'!$D$4:$AO$33,'Rekapitulace stavby'!$C$39:$AQ$62</definedName>
    <definedName name="_xlnm.Print_Area" localSheetId="10">'VON - Vedlejší a ostatní ...'!$C$4:$J$36,'VON - Vedlejší a ostatní ...'!$C$42:$J$64,'VON - Vedlejší a ostatní ...'!$C$70:$K$95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2" i="10" l="1"/>
  <c r="J232" i="10"/>
  <c r="P232" i="10"/>
  <c r="R232" i="10"/>
  <c r="T232" i="10"/>
  <c r="BE232" i="10"/>
  <c r="BF232" i="10"/>
  <c r="BG232" i="10"/>
  <c r="BH232" i="10"/>
  <c r="BI232" i="10"/>
  <c r="BK232" i="10"/>
  <c r="H2512" i="2"/>
  <c r="H2433" i="2"/>
  <c r="H675" i="2" l="1"/>
  <c r="H2681" i="2" l="1"/>
  <c r="H2661" i="2"/>
  <c r="H2670" i="2" s="1"/>
  <c r="H2612" i="2"/>
  <c r="H2621" i="2" s="1"/>
  <c r="H2561" i="2"/>
  <c r="H2488" i="2"/>
  <c r="H2425" i="2"/>
  <c r="H2430" i="2" s="1"/>
  <c r="H2397" i="2"/>
  <c r="H2407" i="2" s="1"/>
  <c r="H2378" i="2"/>
  <c r="H2370" i="2"/>
  <c r="H2365" i="2"/>
  <c r="H2347" i="2"/>
  <c r="H2317" i="2"/>
  <c r="H2322" i="2"/>
  <c r="H2330" i="2"/>
  <c r="H2296" i="2"/>
  <c r="H2276" i="2"/>
  <c r="H2281" i="2"/>
  <c r="H2289" i="2" s="1"/>
  <c r="H2231" i="2"/>
  <c r="H2232" i="2" s="1"/>
  <c r="H2103" i="2"/>
  <c r="H2087" i="2"/>
  <c r="H2028" i="2"/>
  <c r="H1901" i="2"/>
  <c r="H1857" i="2"/>
  <c r="H1847" i="2"/>
  <c r="H1826" i="2"/>
  <c r="H1801" i="2"/>
  <c r="H1730" i="2"/>
  <c r="H1702" i="2"/>
  <c r="H1618" i="2"/>
  <c r="H1588" i="2"/>
  <c r="H1581" i="2"/>
  <c r="H1452" i="2"/>
  <c r="H1431" i="2"/>
  <c r="H1396" i="2"/>
  <c r="H1354" i="2"/>
  <c r="H1338" i="2"/>
  <c r="H1328" i="2"/>
  <c r="H1318" i="2"/>
  <c r="H1211" i="2"/>
  <c r="H1154" i="2"/>
  <c r="H1142" i="2"/>
  <c r="H1097" i="2"/>
  <c r="H1043" i="2"/>
  <c r="H945" i="2"/>
  <c r="H924" i="2"/>
  <c r="H880" i="2"/>
  <c r="H870" i="2"/>
  <c r="H849" i="2"/>
  <c r="H810" i="2"/>
  <c r="H782" i="2"/>
  <c r="H770" i="2"/>
  <c r="H751" i="2"/>
  <c r="H655" i="2"/>
  <c r="H648" i="2"/>
  <c r="H650" i="2" s="1"/>
  <c r="H619" i="2"/>
  <c r="H635" i="2" s="1"/>
  <c r="H543" i="2"/>
  <c r="H569" i="2" s="1"/>
  <c r="H532" i="2"/>
  <c r="H529" i="2"/>
  <c r="H506" i="2"/>
  <c r="H349" i="2"/>
  <c r="H338" i="2"/>
  <c r="H319" i="2"/>
  <c r="H312" i="2"/>
  <c r="H250" i="2"/>
  <c r="H182" i="2"/>
  <c r="H139" i="2"/>
  <c r="H147" i="2" s="1"/>
  <c r="H136" i="2" s="1"/>
  <c r="H2299" i="2" l="1"/>
  <c r="H2333" i="2"/>
  <c r="H2388" i="2"/>
  <c r="J147" i="6"/>
  <c r="J143" i="6"/>
  <c r="C2130" i="2"/>
  <c r="C2131" i="2" s="1"/>
  <c r="C2132" i="2" s="1"/>
  <c r="C2133" i="2" s="1"/>
  <c r="C2134" i="2" s="1"/>
  <c r="C2135" i="2" s="1"/>
  <c r="C2136" i="2" s="1"/>
  <c r="C2137" i="2" s="1"/>
  <c r="C2139" i="2" s="1"/>
  <c r="C2141" i="2" s="1"/>
  <c r="C2143" i="2" s="1"/>
  <c r="C2145" i="2" s="1"/>
  <c r="C2147" i="2" s="1"/>
  <c r="C2149" i="2" s="1"/>
  <c r="C2150" i="2" s="1"/>
  <c r="C2156" i="2" s="1"/>
  <c r="C2089" i="2"/>
  <c r="C2090" i="2" s="1"/>
  <c r="C2091" i="2" s="1"/>
  <c r="C2092" i="2" s="1"/>
  <c r="C2093" i="2" s="1"/>
  <c r="C2094" i="2" s="1"/>
  <c r="C2095" i="2" s="1"/>
  <c r="C2096" i="2" s="1"/>
  <c r="C1968" i="2"/>
  <c r="C1969" i="2" s="1"/>
  <c r="C1970" i="2" s="1"/>
  <c r="C1971" i="2" s="1"/>
  <c r="C1972" i="2" s="1"/>
  <c r="C1973" i="2" s="1"/>
  <c r="C1974" i="2" s="1"/>
  <c r="C1975" i="2" s="1"/>
  <c r="C1976" i="2" s="1"/>
  <c r="C1977" i="2" s="1"/>
  <c r="C1978" i="2" s="1"/>
  <c r="C1979" i="2" s="1"/>
  <c r="C1980" i="2" s="1"/>
  <c r="C1981" i="2" s="1"/>
  <c r="C1982" i="2" s="1"/>
  <c r="C1983" i="2" s="1"/>
  <c r="C1984" i="2" s="1"/>
  <c r="C1985" i="2" s="1"/>
  <c r="C1986" i="2" s="1"/>
  <c r="C1987" i="2" s="1"/>
  <c r="C1988" i="2" s="1"/>
  <c r="C1989" i="2" s="1"/>
  <c r="C1990" i="2" s="1"/>
  <c r="C1991" i="2" s="1"/>
  <c r="C1992" i="2" s="1"/>
  <c r="C1993" i="2" s="1"/>
  <c r="C1994" i="2" s="1"/>
  <c r="C1995" i="2" s="1"/>
  <c r="C1996" i="2" s="1"/>
  <c r="C1997" i="2" s="1"/>
  <c r="C1998" i="2" s="1"/>
  <c r="C1999" i="2" s="1"/>
  <c r="C2000" i="2" s="1"/>
  <c r="C2001" i="2" s="1"/>
  <c r="C2002" i="2" s="1"/>
  <c r="C2003" i="2" s="1"/>
  <c r="C2004" i="2" s="1"/>
  <c r="C2005" i="2" s="1"/>
  <c r="C2006" i="2" s="1"/>
  <c r="C2007" i="2" s="1"/>
  <c r="C2008" i="2" s="1"/>
  <c r="C2009" i="2" s="1"/>
  <c r="C2010" i="2" s="1"/>
  <c r="C2011" i="2" s="1"/>
  <c r="C2012" i="2" s="1"/>
  <c r="C2013" i="2" s="1"/>
  <c r="C2014" i="2" s="1"/>
  <c r="C2015" i="2" s="1"/>
  <c r="C2016" i="2" s="1"/>
  <c r="C2017" i="2" s="1"/>
  <c r="C2018" i="2" s="1"/>
  <c r="C2019" i="2" s="1"/>
  <c r="C812" i="2"/>
  <c r="C813" i="2" s="1"/>
  <c r="C799" i="2"/>
  <c r="C800" i="2" s="1"/>
  <c r="C801" i="2" s="1"/>
  <c r="BH184" i="2"/>
  <c r="BG184" i="2"/>
  <c r="BF184" i="2"/>
  <c r="BE184" i="2"/>
  <c r="BJ184" i="2"/>
  <c r="BJ1953" i="2"/>
  <c r="BH1953" i="2"/>
  <c r="BG1953" i="2"/>
  <c r="BF1953" i="2"/>
  <c r="BE1953" i="2"/>
  <c r="T1953" i="2"/>
  <c r="R1953" i="2"/>
  <c r="P1953" i="2"/>
  <c r="J1953" i="2"/>
  <c r="BD1953" i="2" s="1"/>
  <c r="BJ1952" i="2"/>
  <c r="BH1952" i="2"/>
  <c r="BG1952" i="2"/>
  <c r="BF1952" i="2"/>
  <c r="BE1952" i="2"/>
  <c r="T1952" i="2"/>
  <c r="R1952" i="2"/>
  <c r="P1952" i="2"/>
  <c r="J1952" i="2"/>
  <c r="BD1952" i="2" s="1"/>
  <c r="BJ1752" i="2"/>
  <c r="BH1752" i="2"/>
  <c r="BG1752" i="2"/>
  <c r="BF1752" i="2"/>
  <c r="BE1752" i="2"/>
  <c r="T1752" i="2"/>
  <c r="R1752" i="2"/>
  <c r="P1752" i="2"/>
  <c r="J1752" i="2"/>
  <c r="BD1752" i="2" s="1"/>
  <c r="BJ1751" i="2"/>
  <c r="BH1751" i="2"/>
  <c r="BG1751" i="2"/>
  <c r="BF1751" i="2"/>
  <c r="BE1751" i="2"/>
  <c r="T1751" i="2"/>
  <c r="R1751" i="2"/>
  <c r="P1751" i="2"/>
  <c r="J1751" i="2"/>
  <c r="BD1751" i="2" s="1"/>
  <c r="BJ1787" i="2"/>
  <c r="BH1787" i="2"/>
  <c r="BG1787" i="2"/>
  <c r="BF1787" i="2"/>
  <c r="BE1787" i="2"/>
  <c r="T1787" i="2"/>
  <c r="R1787" i="2"/>
  <c r="P1787" i="2"/>
  <c r="J1787" i="2"/>
  <c r="BD1787" i="2" s="1"/>
  <c r="BH382" i="2"/>
  <c r="BG382" i="2"/>
  <c r="BF382" i="2"/>
  <c r="BE382" i="2"/>
  <c r="BJ382" i="2"/>
  <c r="H830" i="2"/>
  <c r="H831" i="2" s="1"/>
  <c r="H813" i="2" s="1"/>
  <c r="H796" i="2"/>
  <c r="H797" i="2" s="1"/>
  <c r="H787" i="2" s="1"/>
  <c r="H800" i="2" s="1"/>
  <c r="H812" i="2" s="1"/>
  <c r="BJ1632" i="2"/>
  <c r="BH1632" i="2"/>
  <c r="BG1632" i="2"/>
  <c r="BF1632" i="2"/>
  <c r="BE1632" i="2"/>
  <c r="T1632" i="2"/>
  <c r="R1632" i="2"/>
  <c r="P1632" i="2"/>
  <c r="J1632" i="2"/>
  <c r="BD1632" i="2" s="1"/>
  <c r="H1626" i="2"/>
  <c r="H1625" i="2" s="1"/>
  <c r="BJ1633" i="2"/>
  <c r="BH1633" i="2"/>
  <c r="BG1633" i="2"/>
  <c r="BF1633" i="2"/>
  <c r="BE1633" i="2"/>
  <c r="T1633" i="2"/>
  <c r="R1633" i="2"/>
  <c r="P1633" i="2"/>
  <c r="J1633" i="2"/>
  <c r="BD1633" i="2" s="1"/>
  <c r="BJ1750" i="2"/>
  <c r="BH1750" i="2"/>
  <c r="BG1750" i="2"/>
  <c r="BF1750" i="2"/>
  <c r="BE1750" i="2"/>
  <c r="T1750" i="2"/>
  <c r="R1750" i="2"/>
  <c r="P1750" i="2"/>
  <c r="J1750" i="2"/>
  <c r="BD1750" i="2" s="1"/>
  <c r="BJ1789" i="2"/>
  <c r="BH1789" i="2"/>
  <c r="BG1789" i="2"/>
  <c r="BF1789" i="2"/>
  <c r="BE1789" i="2"/>
  <c r="T1789" i="2"/>
  <c r="R1789" i="2"/>
  <c r="P1789" i="2"/>
  <c r="J1789" i="2"/>
  <c r="BD1789" i="2" s="1"/>
  <c r="BJ1634" i="2"/>
  <c r="BH1634" i="2"/>
  <c r="BG1634" i="2"/>
  <c r="BF1634" i="2"/>
  <c r="BE1634" i="2"/>
  <c r="T1634" i="2"/>
  <c r="R1634" i="2"/>
  <c r="P1634" i="2"/>
  <c r="J1634" i="2"/>
  <c r="BD1634" i="2" s="1"/>
  <c r="BJ1643" i="2"/>
  <c r="BH1643" i="2"/>
  <c r="BG1643" i="2"/>
  <c r="BF1643" i="2"/>
  <c r="BE1643" i="2"/>
  <c r="T1643" i="2"/>
  <c r="R1643" i="2"/>
  <c r="P1643" i="2"/>
  <c r="J1643" i="2"/>
  <c r="BD1643" i="2" s="1"/>
  <c r="BH1619" i="2"/>
  <c r="BG1619" i="2"/>
  <c r="BF1619" i="2"/>
  <c r="BE1619" i="2"/>
  <c r="H183" i="2"/>
  <c r="H174" i="2" s="1"/>
  <c r="BJ2134" i="2"/>
  <c r="BH2134" i="2"/>
  <c r="BG2134" i="2"/>
  <c r="BF2134" i="2"/>
  <c r="BE2134" i="2"/>
  <c r="T2134" i="2"/>
  <c r="R2134" i="2"/>
  <c r="P2134" i="2"/>
  <c r="J2134" i="2"/>
  <c r="BD2134" i="2" s="1"/>
  <c r="BJ2133" i="2"/>
  <c r="BH2133" i="2"/>
  <c r="BG2133" i="2"/>
  <c r="BF2133" i="2"/>
  <c r="BE2133" i="2"/>
  <c r="T2133" i="2"/>
  <c r="R2133" i="2"/>
  <c r="P2133" i="2"/>
  <c r="J2133" i="2"/>
  <c r="BD2133" i="2" s="1"/>
  <c r="BJ2132" i="2"/>
  <c r="BH2132" i="2"/>
  <c r="BG2132" i="2"/>
  <c r="BF2132" i="2"/>
  <c r="BE2132" i="2"/>
  <c r="T2132" i="2"/>
  <c r="R2132" i="2"/>
  <c r="P2132" i="2"/>
  <c r="J2132" i="2"/>
  <c r="BD2132" i="2" s="1"/>
  <c r="BJ2131" i="2"/>
  <c r="BH2131" i="2"/>
  <c r="BG2131" i="2"/>
  <c r="BF2131" i="2"/>
  <c r="BE2131" i="2"/>
  <c r="T2131" i="2"/>
  <c r="R2131" i="2"/>
  <c r="P2131" i="2"/>
  <c r="J2131" i="2"/>
  <c r="BD2131" i="2" s="1"/>
  <c r="BJ2130" i="2"/>
  <c r="BH2130" i="2"/>
  <c r="BG2130" i="2"/>
  <c r="BF2130" i="2"/>
  <c r="BE2130" i="2"/>
  <c r="T2130" i="2"/>
  <c r="R2130" i="2"/>
  <c r="P2130" i="2"/>
  <c r="J2130" i="2"/>
  <c r="BD2130" i="2" s="1"/>
  <c r="H1386" i="2"/>
  <c r="H1383" i="2" s="1"/>
  <c r="H1382" i="2"/>
  <c r="H1379" i="2" s="1"/>
  <c r="J184" i="2" l="1"/>
  <c r="BD184" i="2" s="1"/>
  <c r="P184" i="2"/>
  <c r="R184" i="2"/>
  <c r="T184" i="2"/>
  <c r="J382" i="2"/>
  <c r="BD382" i="2" s="1"/>
  <c r="P382" i="2"/>
  <c r="R382" i="2"/>
  <c r="T382" i="2"/>
  <c r="BJ1619" i="2"/>
  <c r="T1619" i="2"/>
  <c r="R1619" i="2"/>
  <c r="P1619" i="2"/>
  <c r="J1619" i="2"/>
  <c r="BD1619" i="2" s="1"/>
  <c r="AY61" i="1"/>
  <c r="AX61" i="1"/>
  <c r="BI95" i="11"/>
  <c r="BH95" i="11"/>
  <c r="BG95" i="11"/>
  <c r="BF95" i="11"/>
  <c r="T95" i="11"/>
  <c r="T94" i="11" s="1"/>
  <c r="R95" i="11"/>
  <c r="R94" i="11" s="1"/>
  <c r="P95" i="11"/>
  <c r="P94" i="11" s="1"/>
  <c r="BK95" i="11"/>
  <c r="BK94" i="11" s="1"/>
  <c r="J94" i="11" s="1"/>
  <c r="J63" i="11" s="1"/>
  <c r="J95" i="11"/>
  <c r="BE95" i="11" s="1"/>
  <c r="BI92" i="11"/>
  <c r="BH92" i="11"/>
  <c r="BG92" i="11"/>
  <c r="BF92" i="11"/>
  <c r="T92" i="11"/>
  <c r="T91" i="11" s="1"/>
  <c r="R92" i="11"/>
  <c r="R91" i="11" s="1"/>
  <c r="P92" i="11"/>
  <c r="P91" i="11" s="1"/>
  <c r="BK92" i="11"/>
  <c r="BK91" i="11" s="1"/>
  <c r="J91" i="11" s="1"/>
  <c r="J61" i="11" s="1"/>
  <c r="J92" i="11"/>
  <c r="BE92" i="11" s="1"/>
  <c r="BI90" i="11"/>
  <c r="BH90" i="11"/>
  <c r="BG90" i="11"/>
  <c r="BF90" i="11"/>
  <c r="T90" i="11"/>
  <c r="T89" i="11" s="1"/>
  <c r="R90" i="11"/>
  <c r="R89" i="11" s="1"/>
  <c r="P90" i="11"/>
  <c r="P89" i="11" s="1"/>
  <c r="BK90" i="11"/>
  <c r="BK89" i="11" s="1"/>
  <c r="J89" i="11" s="1"/>
  <c r="J60" i="11" s="1"/>
  <c r="J90" i="11"/>
  <c r="BE90" i="11" s="1"/>
  <c r="BI88" i="11"/>
  <c r="BH88" i="11"/>
  <c r="BG88" i="11"/>
  <c r="BF88" i="11"/>
  <c r="T88" i="11"/>
  <c r="T87" i="11" s="1"/>
  <c r="R88" i="11"/>
  <c r="R87" i="11" s="1"/>
  <c r="P88" i="11"/>
  <c r="P87" i="11" s="1"/>
  <c r="BK88" i="11"/>
  <c r="BK87" i="11" s="1"/>
  <c r="J87" i="11" s="1"/>
  <c r="J59" i="11" s="1"/>
  <c r="J88" i="11"/>
  <c r="BE88" i="11" s="1"/>
  <c r="BI86" i="11"/>
  <c r="BH86" i="11"/>
  <c r="BG86" i="11"/>
  <c r="BF86" i="11"/>
  <c r="T86" i="11"/>
  <c r="T85" i="11" s="1"/>
  <c r="R86" i="11"/>
  <c r="R85" i="11" s="1"/>
  <c r="P86" i="11"/>
  <c r="P85" i="11" s="1"/>
  <c r="BK86" i="11"/>
  <c r="BK85" i="11" s="1"/>
  <c r="J86" i="11"/>
  <c r="BE86" i="11" s="1"/>
  <c r="F77" i="11"/>
  <c r="E75" i="11"/>
  <c r="F49" i="11"/>
  <c r="E47" i="11"/>
  <c r="J21" i="11"/>
  <c r="E21" i="11"/>
  <c r="J51" i="11" s="1"/>
  <c r="J20" i="11"/>
  <c r="J18" i="11"/>
  <c r="E18" i="11"/>
  <c r="F80" i="11" s="1"/>
  <c r="J17" i="11"/>
  <c r="J15" i="11"/>
  <c r="E15" i="11"/>
  <c r="F79" i="11" s="1"/>
  <c r="J14" i="11"/>
  <c r="J12" i="11"/>
  <c r="J49" i="11" s="1"/>
  <c r="E7" i="11"/>
  <c r="E73" i="11" s="1"/>
  <c r="AY60" i="1"/>
  <c r="AX60" i="1"/>
  <c r="BI428" i="10"/>
  <c r="BH428" i="10"/>
  <c r="BG428" i="10"/>
  <c r="BF428" i="10"/>
  <c r="T428" i="10"/>
  <c r="T427" i="10" s="1"/>
  <c r="R428" i="10"/>
  <c r="R427" i="10" s="1"/>
  <c r="P428" i="10"/>
  <c r="P427" i="10" s="1"/>
  <c r="BK428" i="10"/>
  <c r="BK427" i="10" s="1"/>
  <c r="J427" i="10" s="1"/>
  <c r="J76" i="10" s="1"/>
  <c r="J428" i="10"/>
  <c r="BE428" i="10" s="1"/>
  <c r="BI425" i="10"/>
  <c r="BH425" i="10"/>
  <c r="BG425" i="10"/>
  <c r="BF425" i="10"/>
  <c r="T425" i="10"/>
  <c r="R425" i="10"/>
  <c r="P425" i="10"/>
  <c r="BK425" i="10"/>
  <c r="J425" i="10"/>
  <c r="BE425" i="10" s="1"/>
  <c r="BI423" i="10"/>
  <c r="BH423" i="10"/>
  <c r="BG423" i="10"/>
  <c r="BF423" i="10"/>
  <c r="T423" i="10"/>
  <c r="R423" i="10"/>
  <c r="P423" i="10"/>
  <c r="BK423" i="10"/>
  <c r="J423" i="10"/>
  <c r="BE423" i="10" s="1"/>
  <c r="BI420" i="10"/>
  <c r="BH420" i="10"/>
  <c r="BG420" i="10"/>
  <c r="BF420" i="10"/>
  <c r="T420" i="10"/>
  <c r="T419" i="10" s="1"/>
  <c r="R420" i="10"/>
  <c r="R419" i="10" s="1"/>
  <c r="P420" i="10"/>
  <c r="P419" i="10" s="1"/>
  <c r="BK420" i="10"/>
  <c r="BK419" i="10" s="1"/>
  <c r="J419" i="10" s="1"/>
  <c r="J74" i="10" s="1"/>
  <c r="J420" i="10"/>
  <c r="BE420" i="10" s="1"/>
  <c r="BI417" i="10"/>
  <c r="BH417" i="10"/>
  <c r="BG417" i="10"/>
  <c r="BF417" i="10"/>
  <c r="T417" i="10"/>
  <c r="R417" i="10"/>
  <c r="P417" i="10"/>
  <c r="BK417" i="10"/>
  <c r="J417" i="10"/>
  <c r="BE417" i="10" s="1"/>
  <c r="BI415" i="10"/>
  <c r="BH415" i="10"/>
  <c r="BG415" i="10"/>
  <c r="BF415" i="10"/>
  <c r="T415" i="10"/>
  <c r="R415" i="10"/>
  <c r="P415" i="10"/>
  <c r="BK415" i="10"/>
  <c r="J415" i="10"/>
  <c r="BE415" i="10" s="1"/>
  <c r="BI413" i="10"/>
  <c r="BH413" i="10"/>
  <c r="BG413" i="10"/>
  <c r="BF413" i="10"/>
  <c r="T413" i="10"/>
  <c r="R413" i="10"/>
  <c r="P413" i="10"/>
  <c r="BK413" i="10"/>
  <c r="J413" i="10"/>
  <c r="BE413" i="10" s="1"/>
  <c r="BI411" i="10"/>
  <c r="BH411" i="10"/>
  <c r="BG411" i="10"/>
  <c r="BF411" i="10"/>
  <c r="T411" i="10"/>
  <c r="R411" i="10"/>
  <c r="P411" i="10"/>
  <c r="BK411" i="10"/>
  <c r="J411" i="10"/>
  <c r="BE411" i="10" s="1"/>
  <c r="BI408" i="10"/>
  <c r="BH408" i="10"/>
  <c r="BG408" i="10"/>
  <c r="BF408" i="10"/>
  <c r="T408" i="10"/>
  <c r="R408" i="10"/>
  <c r="P408" i="10"/>
  <c r="BK408" i="10"/>
  <c r="J408" i="10"/>
  <c r="BE408" i="10" s="1"/>
  <c r="BI406" i="10"/>
  <c r="BH406" i="10"/>
  <c r="BG406" i="10"/>
  <c r="BF406" i="10"/>
  <c r="T406" i="10"/>
  <c r="R406" i="10"/>
  <c r="P406" i="10"/>
  <c r="BK406" i="10"/>
  <c r="J406" i="10"/>
  <c r="BE406" i="10" s="1"/>
  <c r="BI404" i="10"/>
  <c r="BH404" i="10"/>
  <c r="BG404" i="10"/>
  <c r="BF404" i="10"/>
  <c r="T404" i="10"/>
  <c r="R404" i="10"/>
  <c r="P404" i="10"/>
  <c r="BK404" i="10"/>
  <c r="J404" i="10"/>
  <c r="BE404" i="10" s="1"/>
  <c r="BI402" i="10"/>
  <c r="BH402" i="10"/>
  <c r="BG402" i="10"/>
  <c r="BF402" i="10"/>
  <c r="T402" i="10"/>
  <c r="R402" i="10"/>
  <c r="P402" i="10"/>
  <c r="BK402" i="10"/>
  <c r="J402" i="10"/>
  <c r="BE402" i="10" s="1"/>
  <c r="BI399" i="10"/>
  <c r="BH399" i="10"/>
  <c r="BG399" i="10"/>
  <c r="BF399" i="10"/>
  <c r="T399" i="10"/>
  <c r="R399" i="10"/>
  <c r="P399" i="10"/>
  <c r="BK399" i="10"/>
  <c r="J399" i="10"/>
  <c r="BE399" i="10" s="1"/>
  <c r="BI397" i="10"/>
  <c r="BH397" i="10"/>
  <c r="BG397" i="10"/>
  <c r="BF397" i="10"/>
  <c r="T397" i="10"/>
  <c r="R397" i="10"/>
  <c r="P397" i="10"/>
  <c r="BK397" i="10"/>
  <c r="J397" i="10"/>
  <c r="BE397" i="10" s="1"/>
  <c r="BI395" i="10"/>
  <c r="BH395" i="10"/>
  <c r="BG395" i="10"/>
  <c r="BF395" i="10"/>
  <c r="T395" i="10"/>
  <c r="R395" i="10"/>
  <c r="P395" i="10"/>
  <c r="BK395" i="10"/>
  <c r="J395" i="10"/>
  <c r="BE395" i="10" s="1"/>
  <c r="BI393" i="10"/>
  <c r="BH393" i="10"/>
  <c r="BG393" i="10"/>
  <c r="BF393" i="10"/>
  <c r="T393" i="10"/>
  <c r="R393" i="10"/>
  <c r="P393" i="10"/>
  <c r="BK393" i="10"/>
  <c r="J393" i="10"/>
  <c r="BE393" i="10" s="1"/>
  <c r="BI390" i="10"/>
  <c r="BH390" i="10"/>
  <c r="BG390" i="10"/>
  <c r="BF390" i="10"/>
  <c r="T390" i="10"/>
  <c r="R390" i="10"/>
  <c r="P390" i="10"/>
  <c r="BK390" i="10"/>
  <c r="J390" i="10"/>
  <c r="BE390" i="10" s="1"/>
  <c r="BI388" i="10"/>
  <c r="BH388" i="10"/>
  <c r="BG388" i="10"/>
  <c r="BF388" i="10"/>
  <c r="T388" i="10"/>
  <c r="R388" i="10"/>
  <c r="P388" i="10"/>
  <c r="BK388" i="10"/>
  <c r="J388" i="10"/>
  <c r="BE388" i="10" s="1"/>
  <c r="BI386" i="10"/>
  <c r="BH386" i="10"/>
  <c r="BG386" i="10"/>
  <c r="BF386" i="10"/>
  <c r="T386" i="10"/>
  <c r="R386" i="10"/>
  <c r="P386" i="10"/>
  <c r="BK386" i="10"/>
  <c r="J386" i="10"/>
  <c r="BE386" i="10" s="1"/>
  <c r="BI384" i="10"/>
  <c r="BH384" i="10"/>
  <c r="BG384" i="10"/>
  <c r="BF384" i="10"/>
  <c r="T384" i="10"/>
  <c r="R384" i="10"/>
  <c r="P384" i="10"/>
  <c r="BK384" i="10"/>
  <c r="J384" i="10"/>
  <c r="BE384" i="10" s="1"/>
  <c r="BI382" i="10"/>
  <c r="BH382" i="10"/>
  <c r="BG382" i="10"/>
  <c r="BF382" i="10"/>
  <c r="T382" i="10"/>
  <c r="R382" i="10"/>
  <c r="P382" i="10"/>
  <c r="BK382" i="10"/>
  <c r="J382" i="10"/>
  <c r="BE382" i="10" s="1"/>
  <c r="BI380" i="10"/>
  <c r="BH380" i="10"/>
  <c r="BG380" i="10"/>
  <c r="BF380" i="10"/>
  <c r="T380" i="10"/>
  <c r="R380" i="10"/>
  <c r="P380" i="10"/>
  <c r="BK380" i="10"/>
  <c r="J380" i="10"/>
  <c r="BE380" i="10" s="1"/>
  <c r="BI378" i="10"/>
  <c r="BH378" i="10"/>
  <c r="BG378" i="10"/>
  <c r="BF378" i="10"/>
  <c r="T378" i="10"/>
  <c r="R378" i="10"/>
  <c r="P378" i="10"/>
  <c r="BK378" i="10"/>
  <c r="J378" i="10"/>
  <c r="BE378" i="10" s="1"/>
  <c r="BI376" i="10"/>
  <c r="BH376" i="10"/>
  <c r="BG376" i="10"/>
  <c r="BF376" i="10"/>
  <c r="T376" i="10"/>
  <c r="R376" i="10"/>
  <c r="P376" i="10"/>
  <c r="BK376" i="10"/>
  <c r="J376" i="10"/>
  <c r="BE376" i="10" s="1"/>
  <c r="BI374" i="10"/>
  <c r="BH374" i="10"/>
  <c r="BG374" i="10"/>
  <c r="BF374" i="10"/>
  <c r="T374" i="10"/>
  <c r="R374" i="10"/>
  <c r="P374" i="10"/>
  <c r="BK374" i="10"/>
  <c r="J374" i="10"/>
  <c r="BE374" i="10" s="1"/>
  <c r="BI372" i="10"/>
  <c r="BH372" i="10"/>
  <c r="BG372" i="10"/>
  <c r="BF372" i="10"/>
  <c r="T372" i="10"/>
  <c r="R372" i="10"/>
  <c r="P372" i="10"/>
  <c r="BK372" i="10"/>
  <c r="J372" i="10"/>
  <c r="BE372" i="10" s="1"/>
  <c r="BI370" i="10"/>
  <c r="BH370" i="10"/>
  <c r="BG370" i="10"/>
  <c r="BF370" i="10"/>
  <c r="T370" i="10"/>
  <c r="R370" i="10"/>
  <c r="P370" i="10"/>
  <c r="BK370" i="10"/>
  <c r="J370" i="10"/>
  <c r="BE370" i="10" s="1"/>
  <c r="BI368" i="10"/>
  <c r="BH368" i="10"/>
  <c r="BG368" i="10"/>
  <c r="BF368" i="10"/>
  <c r="T368" i="10"/>
  <c r="R368" i="10"/>
  <c r="P368" i="10"/>
  <c r="BK368" i="10"/>
  <c r="J368" i="10"/>
  <c r="BE368" i="10" s="1"/>
  <c r="BI366" i="10"/>
  <c r="BH366" i="10"/>
  <c r="BG366" i="10"/>
  <c r="BF366" i="10"/>
  <c r="T366" i="10"/>
  <c r="R366" i="10"/>
  <c r="P366" i="10"/>
  <c r="BK366" i="10"/>
  <c r="J366" i="10"/>
  <c r="BE366" i="10" s="1"/>
  <c r="BI364" i="10"/>
  <c r="BH364" i="10"/>
  <c r="BG364" i="10"/>
  <c r="BF364" i="10"/>
  <c r="T364" i="10"/>
  <c r="R364" i="10"/>
  <c r="P364" i="10"/>
  <c r="BK364" i="10"/>
  <c r="J364" i="10"/>
  <c r="BE364" i="10" s="1"/>
  <c r="BI362" i="10"/>
  <c r="BH362" i="10"/>
  <c r="BG362" i="10"/>
  <c r="BF362" i="10"/>
  <c r="T362" i="10"/>
  <c r="R362" i="10"/>
  <c r="P362" i="10"/>
  <c r="BK362" i="10"/>
  <c r="J362" i="10"/>
  <c r="BE362" i="10" s="1"/>
  <c r="BI360" i="10"/>
  <c r="BH360" i="10"/>
  <c r="BG360" i="10"/>
  <c r="BF360" i="10"/>
  <c r="T360" i="10"/>
  <c r="R360" i="10"/>
  <c r="P360" i="10"/>
  <c r="BK360" i="10"/>
  <c r="J360" i="10"/>
  <c r="BE360" i="10" s="1"/>
  <c r="BI358" i="10"/>
  <c r="BH358" i="10"/>
  <c r="BG358" i="10"/>
  <c r="BF358" i="10"/>
  <c r="T358" i="10"/>
  <c r="R358" i="10"/>
  <c r="P358" i="10"/>
  <c r="BK358" i="10"/>
  <c r="J358" i="10"/>
  <c r="BE358" i="10" s="1"/>
  <c r="BI357" i="10"/>
  <c r="BH357" i="10"/>
  <c r="BG357" i="10"/>
  <c r="BF357" i="10"/>
  <c r="T357" i="10"/>
  <c r="R357" i="10"/>
  <c r="P357" i="10"/>
  <c r="BK357" i="10"/>
  <c r="J357" i="10"/>
  <c r="BE357" i="10" s="1"/>
  <c r="BI355" i="10"/>
  <c r="BH355" i="10"/>
  <c r="BG355" i="10"/>
  <c r="BF355" i="10"/>
  <c r="T355" i="10"/>
  <c r="R355" i="10"/>
  <c r="P355" i="10"/>
  <c r="BK355" i="10"/>
  <c r="J355" i="10"/>
  <c r="BE355" i="10" s="1"/>
  <c r="BI353" i="10"/>
  <c r="BH353" i="10"/>
  <c r="BG353" i="10"/>
  <c r="BF353" i="10"/>
  <c r="T353" i="10"/>
  <c r="R353" i="10"/>
  <c r="P353" i="10"/>
  <c r="BK353" i="10"/>
  <c r="J353" i="10"/>
  <c r="BE353" i="10" s="1"/>
  <c r="BI351" i="10"/>
  <c r="BH351" i="10"/>
  <c r="BG351" i="10"/>
  <c r="BF351" i="10"/>
  <c r="T351" i="10"/>
  <c r="R351" i="10"/>
  <c r="P351" i="10"/>
  <c r="BK351" i="10"/>
  <c r="J351" i="10"/>
  <c r="BE351" i="10" s="1"/>
  <c r="BI350" i="10"/>
  <c r="BH350" i="10"/>
  <c r="BG350" i="10"/>
  <c r="BF350" i="10"/>
  <c r="T350" i="10"/>
  <c r="R350" i="10"/>
  <c r="P350" i="10"/>
  <c r="BK350" i="10"/>
  <c r="J350" i="10"/>
  <c r="BE350" i="10" s="1"/>
  <c r="BI348" i="10"/>
  <c r="BH348" i="10"/>
  <c r="BG348" i="10"/>
  <c r="BF348" i="10"/>
  <c r="T348" i="10"/>
  <c r="R348" i="10"/>
  <c r="P348" i="10"/>
  <c r="BK348" i="10"/>
  <c r="J348" i="10"/>
  <c r="BE348" i="10" s="1"/>
  <c r="BI346" i="10"/>
  <c r="BH346" i="10"/>
  <c r="BG346" i="10"/>
  <c r="BF346" i="10"/>
  <c r="T346" i="10"/>
  <c r="R346" i="10"/>
  <c r="P346" i="10"/>
  <c r="BK346" i="10"/>
  <c r="J346" i="10"/>
  <c r="BE346" i="10" s="1"/>
  <c r="BI343" i="10"/>
  <c r="BH343" i="10"/>
  <c r="BG343" i="10"/>
  <c r="BF343" i="10"/>
  <c r="T343" i="10"/>
  <c r="R343" i="10"/>
  <c r="P343" i="10"/>
  <c r="BK343" i="10"/>
  <c r="J343" i="10"/>
  <c r="BE343" i="10" s="1"/>
  <c r="BI341" i="10"/>
  <c r="BH341" i="10"/>
  <c r="BG341" i="10"/>
  <c r="BF341" i="10"/>
  <c r="T341" i="10"/>
  <c r="R341" i="10"/>
  <c r="P341" i="10"/>
  <c r="BK341" i="10"/>
  <c r="J341" i="10"/>
  <c r="BE341" i="10" s="1"/>
  <c r="BI339" i="10"/>
  <c r="BH339" i="10"/>
  <c r="BG339" i="10"/>
  <c r="BF339" i="10"/>
  <c r="T339" i="10"/>
  <c r="R339" i="10"/>
  <c r="P339" i="10"/>
  <c r="BK339" i="10"/>
  <c r="J339" i="10"/>
  <c r="BE339" i="10" s="1"/>
  <c r="BI336" i="10"/>
  <c r="BH336" i="10"/>
  <c r="BG336" i="10"/>
  <c r="BF336" i="10"/>
  <c r="T336" i="10"/>
  <c r="T335" i="10" s="1"/>
  <c r="R336" i="10"/>
  <c r="R335" i="10" s="1"/>
  <c r="P336" i="10"/>
  <c r="P335" i="10" s="1"/>
  <c r="BK336" i="10"/>
  <c r="BK335" i="10" s="1"/>
  <c r="J335" i="10" s="1"/>
  <c r="J68" i="10" s="1"/>
  <c r="J336" i="10"/>
  <c r="BE336" i="10" s="1"/>
  <c r="BI333" i="10"/>
  <c r="BH333" i="10"/>
  <c r="BG333" i="10"/>
  <c r="BF333" i="10"/>
  <c r="T333" i="10"/>
  <c r="R333" i="10"/>
  <c r="P333" i="10"/>
  <c r="BK333" i="10"/>
  <c r="J333" i="10"/>
  <c r="BE333" i="10" s="1"/>
  <c r="BI331" i="10"/>
  <c r="BH331" i="10"/>
  <c r="BG331" i="10"/>
  <c r="BF331" i="10"/>
  <c r="T331" i="10"/>
  <c r="R331" i="10"/>
  <c r="P331" i="10"/>
  <c r="BK331" i="10"/>
  <c r="J331" i="10"/>
  <c r="BE331" i="10" s="1"/>
  <c r="BI329" i="10"/>
  <c r="BH329" i="10"/>
  <c r="BG329" i="10"/>
  <c r="BF329" i="10"/>
  <c r="T329" i="10"/>
  <c r="R329" i="10"/>
  <c r="P329" i="10"/>
  <c r="BK329" i="10"/>
  <c r="J329" i="10"/>
  <c r="BE329" i="10" s="1"/>
  <c r="BI327" i="10"/>
  <c r="BH327" i="10"/>
  <c r="BG327" i="10"/>
  <c r="BF327" i="10"/>
  <c r="T327" i="10"/>
  <c r="R327" i="10"/>
  <c r="P327" i="10"/>
  <c r="BK327" i="10"/>
  <c r="J327" i="10"/>
  <c r="BE327" i="10" s="1"/>
  <c r="BI325" i="10"/>
  <c r="BH325" i="10"/>
  <c r="BG325" i="10"/>
  <c r="BF325" i="10"/>
  <c r="T325" i="10"/>
  <c r="R325" i="10"/>
  <c r="P325" i="10"/>
  <c r="BK325" i="10"/>
  <c r="J325" i="10"/>
  <c r="BE325" i="10" s="1"/>
  <c r="BI323" i="10"/>
  <c r="BH323" i="10"/>
  <c r="BG323" i="10"/>
  <c r="BF323" i="10"/>
  <c r="T323" i="10"/>
  <c r="R323" i="10"/>
  <c r="P323" i="10"/>
  <c r="BK323" i="10"/>
  <c r="J323" i="10"/>
  <c r="BE323" i="10" s="1"/>
  <c r="BI321" i="10"/>
  <c r="BH321" i="10"/>
  <c r="BG321" i="10"/>
  <c r="BF321" i="10"/>
  <c r="T321" i="10"/>
  <c r="R321" i="10"/>
  <c r="P321" i="10"/>
  <c r="BK321" i="10"/>
  <c r="J321" i="10"/>
  <c r="BE321" i="10" s="1"/>
  <c r="BI319" i="10"/>
  <c r="BH319" i="10"/>
  <c r="BG319" i="10"/>
  <c r="BF319" i="10"/>
  <c r="T319" i="10"/>
  <c r="R319" i="10"/>
  <c r="P319" i="10"/>
  <c r="BK319" i="10"/>
  <c r="J319" i="10"/>
  <c r="BE319" i="10" s="1"/>
  <c r="BI317" i="10"/>
  <c r="BH317" i="10"/>
  <c r="BG317" i="10"/>
  <c r="BF317" i="10"/>
  <c r="T317" i="10"/>
  <c r="R317" i="10"/>
  <c r="P317" i="10"/>
  <c r="BK317" i="10"/>
  <c r="J317" i="10"/>
  <c r="BE317" i="10" s="1"/>
  <c r="BI315" i="10"/>
  <c r="BH315" i="10"/>
  <c r="BG315" i="10"/>
  <c r="BF315" i="10"/>
  <c r="T315" i="10"/>
  <c r="R315" i="10"/>
  <c r="P315" i="10"/>
  <c r="BK315" i="10"/>
  <c r="J315" i="10"/>
  <c r="BE315" i="10" s="1"/>
  <c r="BI312" i="10"/>
  <c r="BH312" i="10"/>
  <c r="BG312" i="10"/>
  <c r="BF312" i="10"/>
  <c r="T312" i="10"/>
  <c r="R312" i="10"/>
  <c r="P312" i="10"/>
  <c r="BK312" i="10"/>
  <c r="J312" i="10"/>
  <c r="BE312" i="10" s="1"/>
  <c r="BI310" i="10"/>
  <c r="BH310" i="10"/>
  <c r="BG310" i="10"/>
  <c r="BF310" i="10"/>
  <c r="T310" i="10"/>
  <c r="R310" i="10"/>
  <c r="P310" i="10"/>
  <c r="BK310" i="10"/>
  <c r="J310" i="10"/>
  <c r="BE310" i="10" s="1"/>
  <c r="BI308" i="10"/>
  <c r="BH308" i="10"/>
  <c r="BG308" i="10"/>
  <c r="BF308" i="10"/>
  <c r="T308" i="10"/>
  <c r="R308" i="10"/>
  <c r="P308" i="10"/>
  <c r="BK308" i="10"/>
  <c r="J308" i="10"/>
  <c r="BE308" i="10" s="1"/>
  <c r="BI306" i="10"/>
  <c r="BH306" i="10"/>
  <c r="BG306" i="10"/>
  <c r="BF306" i="10"/>
  <c r="T306" i="10"/>
  <c r="R306" i="10"/>
  <c r="P306" i="10"/>
  <c r="BK306" i="10"/>
  <c r="J306" i="10"/>
  <c r="BE306" i="10" s="1"/>
  <c r="BI304" i="10"/>
  <c r="BH304" i="10"/>
  <c r="BG304" i="10"/>
  <c r="BF304" i="10"/>
  <c r="T304" i="10"/>
  <c r="R304" i="10"/>
  <c r="P304" i="10"/>
  <c r="BK304" i="10"/>
  <c r="J304" i="10"/>
  <c r="BE304" i="10" s="1"/>
  <c r="BI302" i="10"/>
  <c r="BH302" i="10"/>
  <c r="BG302" i="10"/>
  <c r="BF302" i="10"/>
  <c r="T302" i="10"/>
  <c r="R302" i="10"/>
  <c r="P302" i="10"/>
  <c r="BK302" i="10"/>
  <c r="J302" i="10"/>
  <c r="BE302" i="10" s="1"/>
  <c r="BI300" i="10"/>
  <c r="BH300" i="10"/>
  <c r="BG300" i="10"/>
  <c r="BF300" i="10"/>
  <c r="T300" i="10"/>
  <c r="R300" i="10"/>
  <c r="P300" i="10"/>
  <c r="BK300" i="10"/>
  <c r="J300" i="10"/>
  <c r="BE300" i="10" s="1"/>
  <c r="BI298" i="10"/>
  <c r="BH298" i="10"/>
  <c r="BG298" i="10"/>
  <c r="BF298" i="10"/>
  <c r="T298" i="10"/>
  <c r="R298" i="10"/>
  <c r="P298" i="10"/>
  <c r="BK298" i="10"/>
  <c r="J298" i="10"/>
  <c r="BE298" i="10" s="1"/>
  <c r="BI296" i="10"/>
  <c r="BH296" i="10"/>
  <c r="BG296" i="10"/>
  <c r="BF296" i="10"/>
  <c r="T296" i="10"/>
  <c r="R296" i="10"/>
  <c r="P296" i="10"/>
  <c r="BK296" i="10"/>
  <c r="J296" i="10"/>
  <c r="BE296" i="10" s="1"/>
  <c r="BI294" i="10"/>
  <c r="BH294" i="10"/>
  <c r="BG294" i="10"/>
  <c r="BF294" i="10"/>
  <c r="T294" i="10"/>
  <c r="R294" i="10"/>
  <c r="P294" i="10"/>
  <c r="BK294" i="10"/>
  <c r="J294" i="10"/>
  <c r="BE294" i="10" s="1"/>
  <c r="BI292" i="10"/>
  <c r="BH292" i="10"/>
  <c r="BG292" i="10"/>
  <c r="BF292" i="10"/>
  <c r="T292" i="10"/>
  <c r="R292" i="10"/>
  <c r="P292" i="10"/>
  <c r="BK292" i="10"/>
  <c r="J292" i="10"/>
  <c r="BE292" i="10" s="1"/>
  <c r="BI290" i="10"/>
  <c r="BH290" i="10"/>
  <c r="BG290" i="10"/>
  <c r="BF290" i="10"/>
  <c r="T290" i="10"/>
  <c r="R290" i="10"/>
  <c r="P290" i="10"/>
  <c r="BK290" i="10"/>
  <c r="J290" i="10"/>
  <c r="BE290" i="10" s="1"/>
  <c r="BI288" i="10"/>
  <c r="BH288" i="10"/>
  <c r="BG288" i="10"/>
  <c r="BF288" i="10"/>
  <c r="T288" i="10"/>
  <c r="R288" i="10"/>
  <c r="P288" i="10"/>
  <c r="BK288" i="10"/>
  <c r="J288" i="10"/>
  <c r="BE288" i="10" s="1"/>
  <c r="BI286" i="10"/>
  <c r="BH286" i="10"/>
  <c r="BG286" i="10"/>
  <c r="BF286" i="10"/>
  <c r="T286" i="10"/>
  <c r="R286" i="10"/>
  <c r="P286" i="10"/>
  <c r="BK286" i="10"/>
  <c r="J286" i="10"/>
  <c r="BE286" i="10" s="1"/>
  <c r="BI284" i="10"/>
  <c r="BH284" i="10"/>
  <c r="BG284" i="10"/>
  <c r="BF284" i="10"/>
  <c r="T284" i="10"/>
  <c r="R284" i="10"/>
  <c r="P284" i="10"/>
  <c r="BK284" i="10"/>
  <c r="J284" i="10"/>
  <c r="BE284" i="10" s="1"/>
  <c r="BI282" i="10"/>
  <c r="BH282" i="10"/>
  <c r="BG282" i="10"/>
  <c r="BF282" i="10"/>
  <c r="T282" i="10"/>
  <c r="R282" i="10"/>
  <c r="P282" i="10"/>
  <c r="BK282" i="10"/>
  <c r="J282" i="10"/>
  <c r="BE282" i="10" s="1"/>
  <c r="BI280" i="10"/>
  <c r="BH280" i="10"/>
  <c r="BG280" i="10"/>
  <c r="BF280" i="10"/>
  <c r="T280" i="10"/>
  <c r="R280" i="10"/>
  <c r="P280" i="10"/>
  <c r="BK280" i="10"/>
  <c r="J280" i="10"/>
  <c r="BE280" i="10" s="1"/>
  <c r="BI278" i="10"/>
  <c r="BH278" i="10"/>
  <c r="BG278" i="10"/>
  <c r="BF278" i="10"/>
  <c r="T278" i="10"/>
  <c r="R278" i="10"/>
  <c r="P278" i="10"/>
  <c r="BK278" i="10"/>
  <c r="J278" i="10"/>
  <c r="BE278" i="10" s="1"/>
  <c r="BI276" i="10"/>
  <c r="BH276" i="10"/>
  <c r="BG276" i="10"/>
  <c r="BF276" i="10"/>
  <c r="T276" i="10"/>
  <c r="R276" i="10"/>
  <c r="P276" i="10"/>
  <c r="BK276" i="10"/>
  <c r="J276" i="10"/>
  <c r="BE276" i="10" s="1"/>
  <c r="BI274" i="10"/>
  <c r="BH274" i="10"/>
  <c r="BG274" i="10"/>
  <c r="BF274" i="10"/>
  <c r="T274" i="10"/>
  <c r="R274" i="10"/>
  <c r="P274" i="10"/>
  <c r="BK274" i="10"/>
  <c r="J274" i="10"/>
  <c r="BE274" i="10" s="1"/>
  <c r="BI272" i="10"/>
  <c r="BH272" i="10"/>
  <c r="BG272" i="10"/>
  <c r="BF272" i="10"/>
  <c r="T272" i="10"/>
  <c r="R272" i="10"/>
  <c r="P272" i="10"/>
  <c r="BK272" i="10"/>
  <c r="J272" i="10"/>
  <c r="BE272" i="10" s="1"/>
  <c r="BI269" i="10"/>
  <c r="BH269" i="10"/>
  <c r="BG269" i="10"/>
  <c r="BF269" i="10"/>
  <c r="T269" i="10"/>
  <c r="R269" i="10"/>
  <c r="P269" i="10"/>
  <c r="BK269" i="10"/>
  <c r="J269" i="10"/>
  <c r="BE269" i="10" s="1"/>
  <c r="BI267" i="10"/>
  <c r="BH267" i="10"/>
  <c r="BG267" i="10"/>
  <c r="BF267" i="10"/>
  <c r="T267" i="10"/>
  <c r="R267" i="10"/>
  <c r="P267" i="10"/>
  <c r="BK267" i="10"/>
  <c r="J267" i="10"/>
  <c r="BE267" i="10" s="1"/>
  <c r="BI265" i="10"/>
  <c r="BH265" i="10"/>
  <c r="BG265" i="10"/>
  <c r="BF265" i="10"/>
  <c r="T265" i="10"/>
  <c r="R265" i="10"/>
  <c r="P265" i="10"/>
  <c r="BK265" i="10"/>
  <c r="J265" i="10"/>
  <c r="BE265" i="10" s="1"/>
  <c r="BI263" i="10"/>
  <c r="BH263" i="10"/>
  <c r="BG263" i="10"/>
  <c r="BF263" i="10"/>
  <c r="T263" i="10"/>
  <c r="R263" i="10"/>
  <c r="P263" i="10"/>
  <c r="BK263" i="10"/>
  <c r="J263" i="10"/>
  <c r="BE263" i="10" s="1"/>
  <c r="BI261" i="10"/>
  <c r="BH261" i="10"/>
  <c r="BG261" i="10"/>
  <c r="BF261" i="10"/>
  <c r="T261" i="10"/>
  <c r="R261" i="10"/>
  <c r="P261" i="10"/>
  <c r="BK261" i="10"/>
  <c r="J261" i="10"/>
  <c r="BE261" i="10" s="1"/>
  <c r="BI259" i="10"/>
  <c r="BH259" i="10"/>
  <c r="BG259" i="10"/>
  <c r="BF259" i="10"/>
  <c r="T259" i="10"/>
  <c r="R259" i="10"/>
  <c r="P259" i="10"/>
  <c r="BK259" i="10"/>
  <c r="J259" i="10"/>
  <c r="BE259" i="10" s="1"/>
  <c r="BI257" i="10"/>
  <c r="BH257" i="10"/>
  <c r="BG257" i="10"/>
  <c r="BF257" i="10"/>
  <c r="T257" i="10"/>
  <c r="R257" i="10"/>
  <c r="P257" i="10"/>
  <c r="BK257" i="10"/>
  <c r="J257" i="10"/>
  <c r="BE257" i="10" s="1"/>
  <c r="BI255" i="10"/>
  <c r="BH255" i="10"/>
  <c r="BG255" i="10"/>
  <c r="BF255" i="10"/>
  <c r="T255" i="10"/>
  <c r="R255" i="10"/>
  <c r="P255" i="10"/>
  <c r="BK255" i="10"/>
  <c r="J255" i="10"/>
  <c r="BE255" i="10" s="1"/>
  <c r="BI253" i="10"/>
  <c r="BH253" i="10"/>
  <c r="BG253" i="10"/>
  <c r="BF253" i="10"/>
  <c r="T253" i="10"/>
  <c r="R253" i="10"/>
  <c r="P253" i="10"/>
  <c r="BK253" i="10"/>
  <c r="J253" i="10"/>
  <c r="BE253" i="10" s="1"/>
  <c r="BI251" i="10"/>
  <c r="BH251" i="10"/>
  <c r="BG251" i="10"/>
  <c r="BF251" i="10"/>
  <c r="T251" i="10"/>
  <c r="R251" i="10"/>
  <c r="P251" i="10"/>
  <c r="BK251" i="10"/>
  <c r="J251" i="10"/>
  <c r="BE251" i="10" s="1"/>
  <c r="BI248" i="10"/>
  <c r="BH248" i="10"/>
  <c r="BG248" i="10"/>
  <c r="BF248" i="10"/>
  <c r="T248" i="10"/>
  <c r="R248" i="10"/>
  <c r="P248" i="10"/>
  <c r="BK248" i="10"/>
  <c r="J248" i="10"/>
  <c r="BE248" i="10" s="1"/>
  <c r="BI246" i="10"/>
  <c r="BH246" i="10"/>
  <c r="BG246" i="10"/>
  <c r="BF246" i="10"/>
  <c r="T246" i="10"/>
  <c r="R246" i="10"/>
  <c r="P246" i="10"/>
  <c r="BK246" i="10"/>
  <c r="J246" i="10"/>
  <c r="BE246" i="10" s="1"/>
  <c r="BI244" i="10"/>
  <c r="BH244" i="10"/>
  <c r="BG244" i="10"/>
  <c r="BF244" i="10"/>
  <c r="T244" i="10"/>
  <c r="R244" i="10"/>
  <c r="P244" i="10"/>
  <c r="BK244" i="10"/>
  <c r="J244" i="10"/>
  <c r="BE244" i="10" s="1"/>
  <c r="BI242" i="10"/>
  <c r="BH242" i="10"/>
  <c r="BG242" i="10"/>
  <c r="BF242" i="10"/>
  <c r="T242" i="10"/>
  <c r="R242" i="10"/>
  <c r="P242" i="10"/>
  <c r="BK242" i="10"/>
  <c r="J242" i="10"/>
  <c r="BE242" i="10" s="1"/>
  <c r="BI240" i="10"/>
  <c r="BH240" i="10"/>
  <c r="BG240" i="10"/>
  <c r="BF240" i="10"/>
  <c r="T240" i="10"/>
  <c r="R240" i="10"/>
  <c r="P240" i="10"/>
  <c r="BK240" i="10"/>
  <c r="J240" i="10"/>
  <c r="BE240" i="10" s="1"/>
  <c r="BI238" i="10"/>
  <c r="BH238" i="10"/>
  <c r="BG238" i="10"/>
  <c r="BF238" i="10"/>
  <c r="T238" i="10"/>
  <c r="R238" i="10"/>
  <c r="P238" i="10"/>
  <c r="BK238" i="10"/>
  <c r="J238" i="10"/>
  <c r="BE238" i="10" s="1"/>
  <c r="BI236" i="10"/>
  <c r="BH236" i="10"/>
  <c r="BG236" i="10"/>
  <c r="BF236" i="10"/>
  <c r="T236" i="10"/>
  <c r="R236" i="10"/>
  <c r="P236" i="10"/>
  <c r="BK236" i="10"/>
  <c r="J236" i="10"/>
  <c r="BE236" i="10" s="1"/>
  <c r="BI234" i="10"/>
  <c r="BH234" i="10"/>
  <c r="BG234" i="10"/>
  <c r="BF234" i="10"/>
  <c r="T234" i="10"/>
  <c r="R234" i="10"/>
  <c r="P234" i="10"/>
  <c r="BK234" i="10"/>
  <c r="J234" i="10"/>
  <c r="BE234" i="10" s="1"/>
  <c r="BI229" i="10"/>
  <c r="BH229" i="10"/>
  <c r="BG229" i="10"/>
  <c r="BF229" i="10"/>
  <c r="T229" i="10"/>
  <c r="R229" i="10"/>
  <c r="P229" i="10"/>
  <c r="BK229" i="10"/>
  <c r="J229" i="10"/>
  <c r="BE229" i="10" s="1"/>
  <c r="BI227" i="10"/>
  <c r="BH227" i="10"/>
  <c r="BG227" i="10"/>
  <c r="BF227" i="10"/>
  <c r="T227" i="10"/>
  <c r="R227" i="10"/>
  <c r="P227" i="10"/>
  <c r="BK227" i="10"/>
  <c r="J227" i="10"/>
  <c r="BE227" i="10" s="1"/>
  <c r="BI225" i="10"/>
  <c r="BH225" i="10"/>
  <c r="BG225" i="10"/>
  <c r="BF225" i="10"/>
  <c r="T225" i="10"/>
  <c r="R225" i="10"/>
  <c r="P225" i="10"/>
  <c r="BK225" i="10"/>
  <c r="J225" i="10"/>
  <c r="BE225" i="10" s="1"/>
  <c r="BI223" i="10"/>
  <c r="BH223" i="10"/>
  <c r="BG223" i="10"/>
  <c r="BF223" i="10"/>
  <c r="T223" i="10"/>
  <c r="R223" i="10"/>
  <c r="P223" i="10"/>
  <c r="BK223" i="10"/>
  <c r="J223" i="10"/>
  <c r="BE223" i="10" s="1"/>
  <c r="BI221" i="10"/>
  <c r="BH221" i="10"/>
  <c r="BG221" i="10"/>
  <c r="BF221" i="10"/>
  <c r="T221" i="10"/>
  <c r="R221" i="10"/>
  <c r="P221" i="10"/>
  <c r="BK221" i="10"/>
  <c r="J221" i="10"/>
  <c r="BE221" i="10" s="1"/>
  <c r="BI219" i="10"/>
  <c r="BH219" i="10"/>
  <c r="BG219" i="10"/>
  <c r="BF219" i="10"/>
  <c r="T219" i="10"/>
  <c r="R219" i="10"/>
  <c r="P219" i="10"/>
  <c r="BK219" i="10"/>
  <c r="J219" i="10"/>
  <c r="BE219" i="10" s="1"/>
  <c r="BI217" i="10"/>
  <c r="BH217" i="10"/>
  <c r="BG217" i="10"/>
  <c r="BF217" i="10"/>
  <c r="T217" i="10"/>
  <c r="R217" i="10"/>
  <c r="P217" i="10"/>
  <c r="BK217" i="10"/>
  <c r="J217" i="10"/>
  <c r="BE217" i="10" s="1"/>
  <c r="BI215" i="10"/>
  <c r="BH215" i="10"/>
  <c r="BG215" i="10"/>
  <c r="BF215" i="10"/>
  <c r="T215" i="10"/>
  <c r="R215" i="10"/>
  <c r="P215" i="10"/>
  <c r="BK215" i="10"/>
  <c r="J215" i="10"/>
  <c r="BE215" i="10" s="1"/>
  <c r="BI213" i="10"/>
  <c r="BH213" i="10"/>
  <c r="BG213" i="10"/>
  <c r="BF213" i="10"/>
  <c r="T213" i="10"/>
  <c r="R213" i="10"/>
  <c r="P213" i="10"/>
  <c r="BK213" i="10"/>
  <c r="J213" i="10"/>
  <c r="BE213" i="10" s="1"/>
  <c r="BI212" i="10"/>
  <c r="BH212" i="10"/>
  <c r="BG212" i="10"/>
  <c r="BF212" i="10"/>
  <c r="T212" i="10"/>
  <c r="R212" i="10"/>
  <c r="P212" i="10"/>
  <c r="BK212" i="10"/>
  <c r="J212" i="10"/>
  <c r="BE212" i="10" s="1"/>
  <c r="BI210" i="10"/>
  <c r="BH210" i="10"/>
  <c r="BG210" i="10"/>
  <c r="BF210" i="10"/>
  <c r="T210" i="10"/>
  <c r="R210" i="10"/>
  <c r="P210" i="10"/>
  <c r="BK210" i="10"/>
  <c r="J210" i="10"/>
  <c r="BE210" i="10" s="1"/>
  <c r="BI208" i="10"/>
  <c r="BH208" i="10"/>
  <c r="BG208" i="10"/>
  <c r="BF208" i="10"/>
  <c r="T208" i="10"/>
  <c r="R208" i="10"/>
  <c r="P208" i="10"/>
  <c r="BK208" i="10"/>
  <c r="J208" i="10"/>
  <c r="BE208" i="10" s="1"/>
  <c r="BI206" i="10"/>
  <c r="BH206" i="10"/>
  <c r="BG206" i="10"/>
  <c r="BF206" i="10"/>
  <c r="T206" i="10"/>
  <c r="R206" i="10"/>
  <c r="P206" i="10"/>
  <c r="BK206" i="10"/>
  <c r="J206" i="10"/>
  <c r="BE206" i="10" s="1"/>
  <c r="BI204" i="10"/>
  <c r="BH204" i="10"/>
  <c r="BG204" i="10"/>
  <c r="BF204" i="10"/>
  <c r="T204" i="10"/>
  <c r="R204" i="10"/>
  <c r="P204" i="10"/>
  <c r="BK204" i="10"/>
  <c r="J204" i="10"/>
  <c r="BE204" i="10" s="1"/>
  <c r="BI202" i="10"/>
  <c r="BH202" i="10"/>
  <c r="BG202" i="10"/>
  <c r="BF202" i="10"/>
  <c r="T202" i="10"/>
  <c r="R202" i="10"/>
  <c r="P202" i="10"/>
  <c r="BK202" i="10"/>
  <c r="J202" i="10"/>
  <c r="BE202" i="10" s="1"/>
  <c r="BI200" i="10"/>
  <c r="BH200" i="10"/>
  <c r="BG200" i="10"/>
  <c r="BF200" i="10"/>
  <c r="T200" i="10"/>
  <c r="R200" i="10"/>
  <c r="P200" i="10"/>
  <c r="BK200" i="10"/>
  <c r="J200" i="10"/>
  <c r="BE200" i="10" s="1"/>
  <c r="BI198" i="10"/>
  <c r="BH198" i="10"/>
  <c r="BG198" i="10"/>
  <c r="BF198" i="10"/>
  <c r="T198" i="10"/>
  <c r="R198" i="10"/>
  <c r="P198" i="10"/>
  <c r="BK198" i="10"/>
  <c r="J198" i="10"/>
  <c r="BE198" i="10" s="1"/>
  <c r="BI196" i="10"/>
  <c r="BH196" i="10"/>
  <c r="BG196" i="10"/>
  <c r="BF196" i="10"/>
  <c r="T196" i="10"/>
  <c r="R196" i="10"/>
  <c r="P196" i="10"/>
  <c r="BK196" i="10"/>
  <c r="J196" i="10"/>
  <c r="BE196" i="10" s="1"/>
  <c r="BI194" i="10"/>
  <c r="BH194" i="10"/>
  <c r="BG194" i="10"/>
  <c r="BF194" i="10"/>
  <c r="T194" i="10"/>
  <c r="R194" i="10"/>
  <c r="P194" i="10"/>
  <c r="BK194" i="10"/>
  <c r="J194" i="10"/>
  <c r="BE194" i="10" s="1"/>
  <c r="BI192" i="10"/>
  <c r="BH192" i="10"/>
  <c r="BG192" i="10"/>
  <c r="BF192" i="10"/>
  <c r="T192" i="10"/>
  <c r="R192" i="10"/>
  <c r="P192" i="10"/>
  <c r="BK192" i="10"/>
  <c r="J192" i="10"/>
  <c r="BE192" i="10" s="1"/>
  <c r="BI190" i="10"/>
  <c r="BH190" i="10"/>
  <c r="BG190" i="10"/>
  <c r="BF190" i="10"/>
  <c r="T190" i="10"/>
  <c r="R190" i="10"/>
  <c r="P190" i="10"/>
  <c r="BK190" i="10"/>
  <c r="J190" i="10"/>
  <c r="BE190" i="10" s="1"/>
  <c r="BI188" i="10"/>
  <c r="BH188" i="10"/>
  <c r="BG188" i="10"/>
  <c r="BF188" i="10"/>
  <c r="T188" i="10"/>
  <c r="R188" i="10"/>
  <c r="P188" i="10"/>
  <c r="BK188" i="10"/>
  <c r="J188" i="10"/>
  <c r="BE188" i="10" s="1"/>
  <c r="BI186" i="10"/>
  <c r="BH186" i="10"/>
  <c r="BG186" i="10"/>
  <c r="BF186" i="10"/>
  <c r="T186" i="10"/>
  <c r="R186" i="10"/>
  <c r="P186" i="10"/>
  <c r="BK186" i="10"/>
  <c r="J186" i="10"/>
  <c r="BE186" i="10" s="1"/>
  <c r="BI184" i="10"/>
  <c r="BH184" i="10"/>
  <c r="BG184" i="10"/>
  <c r="BF184" i="10"/>
  <c r="T184" i="10"/>
  <c r="R184" i="10"/>
  <c r="P184" i="10"/>
  <c r="BK184" i="10"/>
  <c r="J184" i="10"/>
  <c r="BE184" i="10" s="1"/>
  <c r="BI182" i="10"/>
  <c r="BH182" i="10"/>
  <c r="BG182" i="10"/>
  <c r="BF182" i="10"/>
  <c r="T182" i="10"/>
  <c r="R182" i="10"/>
  <c r="P182" i="10"/>
  <c r="BK182" i="10"/>
  <c r="J182" i="10"/>
  <c r="BE182" i="10" s="1"/>
  <c r="BI180" i="10"/>
  <c r="BH180" i="10"/>
  <c r="BG180" i="10"/>
  <c r="BF180" i="10"/>
  <c r="T180" i="10"/>
  <c r="R180" i="10"/>
  <c r="P180" i="10"/>
  <c r="BK180" i="10"/>
  <c r="J180" i="10"/>
  <c r="BE180" i="10" s="1"/>
  <c r="BI178" i="10"/>
  <c r="BH178" i="10"/>
  <c r="BG178" i="10"/>
  <c r="BF178" i="10"/>
  <c r="T178" i="10"/>
  <c r="R178" i="10"/>
  <c r="P178" i="10"/>
  <c r="BK178" i="10"/>
  <c r="J178" i="10"/>
  <c r="BE178" i="10" s="1"/>
  <c r="BI176" i="10"/>
  <c r="BH176" i="10"/>
  <c r="BG176" i="10"/>
  <c r="BF176" i="10"/>
  <c r="T176" i="10"/>
  <c r="R176" i="10"/>
  <c r="P176" i="10"/>
  <c r="BK176" i="10"/>
  <c r="J176" i="10"/>
  <c r="BE176" i="10" s="1"/>
  <c r="BI174" i="10"/>
  <c r="BH174" i="10"/>
  <c r="BG174" i="10"/>
  <c r="BF174" i="10"/>
  <c r="T174" i="10"/>
  <c r="R174" i="10"/>
  <c r="P174" i="10"/>
  <c r="BK174" i="10"/>
  <c r="J174" i="10"/>
  <c r="BE174" i="10" s="1"/>
  <c r="BI172" i="10"/>
  <c r="BH172" i="10"/>
  <c r="BG172" i="10"/>
  <c r="BF172" i="10"/>
  <c r="T172" i="10"/>
  <c r="R172" i="10"/>
  <c r="P172" i="10"/>
  <c r="BK172" i="10"/>
  <c r="J172" i="10"/>
  <c r="BE172" i="10" s="1"/>
  <c r="BI170" i="10"/>
  <c r="BH170" i="10"/>
  <c r="BG170" i="10"/>
  <c r="BF170" i="10"/>
  <c r="T170" i="10"/>
  <c r="R170" i="10"/>
  <c r="P170" i="10"/>
  <c r="BK170" i="10"/>
  <c r="J170" i="10"/>
  <c r="BE170" i="10" s="1"/>
  <c r="BI168" i="10"/>
  <c r="BH168" i="10"/>
  <c r="BG168" i="10"/>
  <c r="BF168" i="10"/>
  <c r="T168" i="10"/>
  <c r="R168" i="10"/>
  <c r="P168" i="10"/>
  <c r="BK168" i="10"/>
  <c r="J168" i="10"/>
  <c r="BE168" i="10" s="1"/>
  <c r="BI166" i="10"/>
  <c r="BH166" i="10"/>
  <c r="BG166" i="10"/>
  <c r="BF166" i="10"/>
  <c r="T166" i="10"/>
  <c r="R166" i="10"/>
  <c r="P166" i="10"/>
  <c r="BK166" i="10"/>
  <c r="J166" i="10"/>
  <c r="BE166" i="10" s="1"/>
  <c r="BI164" i="10"/>
  <c r="BH164" i="10"/>
  <c r="BG164" i="10"/>
  <c r="BF164" i="10"/>
  <c r="T164" i="10"/>
  <c r="R164" i="10"/>
  <c r="P164" i="10"/>
  <c r="BK164" i="10"/>
  <c r="J164" i="10"/>
  <c r="BE164" i="10" s="1"/>
  <c r="BI162" i="10"/>
  <c r="BH162" i="10"/>
  <c r="BG162" i="10"/>
  <c r="BF162" i="10"/>
  <c r="T162" i="10"/>
  <c r="R162" i="10"/>
  <c r="P162" i="10"/>
  <c r="BK162" i="10"/>
  <c r="BE162" i="10"/>
  <c r="BI159" i="10"/>
  <c r="BH159" i="10"/>
  <c r="BG159" i="10"/>
  <c r="BF159" i="10"/>
  <c r="T159" i="10"/>
  <c r="R159" i="10"/>
  <c r="P159" i="10"/>
  <c r="BK159" i="10"/>
  <c r="J159" i="10"/>
  <c r="BE159" i="10" s="1"/>
  <c r="BI157" i="10"/>
  <c r="BH157" i="10"/>
  <c r="BG157" i="10"/>
  <c r="BF157" i="10"/>
  <c r="T157" i="10"/>
  <c r="R157" i="10"/>
  <c r="P157" i="10"/>
  <c r="BK157" i="10"/>
  <c r="J157" i="10"/>
  <c r="BE157" i="10" s="1"/>
  <c r="BI154" i="10"/>
  <c r="BH154" i="10"/>
  <c r="BG154" i="10"/>
  <c r="BF154" i="10"/>
  <c r="T154" i="10"/>
  <c r="R154" i="10"/>
  <c r="P154" i="10"/>
  <c r="BK154" i="10"/>
  <c r="J154" i="10"/>
  <c r="BE154" i="10" s="1"/>
  <c r="BI152" i="10"/>
  <c r="BH152" i="10"/>
  <c r="BG152" i="10"/>
  <c r="BF152" i="10"/>
  <c r="T152" i="10"/>
  <c r="R152" i="10"/>
  <c r="P152" i="10"/>
  <c r="BK152" i="10"/>
  <c r="J152" i="10"/>
  <c r="BE152" i="10" s="1"/>
  <c r="BI150" i="10"/>
  <c r="BH150" i="10"/>
  <c r="BG150" i="10"/>
  <c r="BF150" i="10"/>
  <c r="T150" i="10"/>
  <c r="R150" i="10"/>
  <c r="P150" i="10"/>
  <c r="BK150" i="10"/>
  <c r="J150" i="10"/>
  <c r="BE150" i="10" s="1"/>
  <c r="BI148" i="10"/>
  <c r="BH148" i="10"/>
  <c r="BG148" i="10"/>
  <c r="BF148" i="10"/>
  <c r="T148" i="10"/>
  <c r="R148" i="10"/>
  <c r="P148" i="10"/>
  <c r="BK148" i="10"/>
  <c r="J148" i="10"/>
  <c r="BE148" i="10" s="1"/>
  <c r="BI146" i="10"/>
  <c r="BH146" i="10"/>
  <c r="BG146" i="10"/>
  <c r="BF146" i="10"/>
  <c r="T146" i="10"/>
  <c r="R146" i="10"/>
  <c r="P146" i="10"/>
  <c r="BK146" i="10"/>
  <c r="J146" i="10"/>
  <c r="BE146" i="10" s="1"/>
  <c r="BI144" i="10"/>
  <c r="BH144" i="10"/>
  <c r="BG144" i="10"/>
  <c r="BF144" i="10"/>
  <c r="T144" i="10"/>
  <c r="R144" i="10"/>
  <c r="P144" i="10"/>
  <c r="BK144" i="10"/>
  <c r="J144" i="10"/>
  <c r="BE144" i="10" s="1"/>
  <c r="BI142" i="10"/>
  <c r="BH142" i="10"/>
  <c r="BG142" i="10"/>
  <c r="BF142" i="10"/>
  <c r="T142" i="10"/>
  <c r="R142" i="10"/>
  <c r="P142" i="10"/>
  <c r="BK142" i="10"/>
  <c r="J142" i="10"/>
  <c r="BE142" i="10" s="1"/>
  <c r="BI140" i="10"/>
  <c r="BH140" i="10"/>
  <c r="BG140" i="10"/>
  <c r="BF140" i="10"/>
  <c r="T140" i="10"/>
  <c r="R140" i="10"/>
  <c r="P140" i="10"/>
  <c r="BK140" i="10"/>
  <c r="J140" i="10"/>
  <c r="BE140" i="10" s="1"/>
  <c r="BI137" i="10"/>
  <c r="BH137" i="10"/>
  <c r="BG137" i="10"/>
  <c r="BF137" i="10"/>
  <c r="T137" i="10"/>
  <c r="R137" i="10"/>
  <c r="P137" i="10"/>
  <c r="BK137" i="10"/>
  <c r="J137" i="10"/>
  <c r="BE137" i="10" s="1"/>
  <c r="BI135" i="10"/>
  <c r="BH135" i="10"/>
  <c r="BG135" i="10"/>
  <c r="BF135" i="10"/>
  <c r="T135" i="10"/>
  <c r="R135" i="10"/>
  <c r="P135" i="10"/>
  <c r="BK135" i="10"/>
  <c r="J135" i="10"/>
  <c r="BE135" i="10" s="1"/>
  <c r="BI133" i="10"/>
  <c r="BH133" i="10"/>
  <c r="BG133" i="10"/>
  <c r="BF133" i="10"/>
  <c r="T133" i="10"/>
  <c r="R133" i="10"/>
  <c r="P133" i="10"/>
  <c r="BK133" i="10"/>
  <c r="J133" i="10"/>
  <c r="BE133" i="10" s="1"/>
  <c r="BI131" i="10"/>
  <c r="BH131" i="10"/>
  <c r="BG131" i="10"/>
  <c r="BF131" i="10"/>
  <c r="T131" i="10"/>
  <c r="R131" i="10"/>
  <c r="P131" i="10"/>
  <c r="BK131" i="10"/>
  <c r="J131" i="10"/>
  <c r="BE131" i="10" s="1"/>
  <c r="BI129" i="10"/>
  <c r="BH129" i="10"/>
  <c r="BG129" i="10"/>
  <c r="BF129" i="10"/>
  <c r="T129" i="10"/>
  <c r="R129" i="10"/>
  <c r="P129" i="10"/>
  <c r="BK129" i="10"/>
  <c r="J129" i="10"/>
  <c r="BE129" i="10" s="1"/>
  <c r="BI127" i="10"/>
  <c r="BH127" i="10"/>
  <c r="BG127" i="10"/>
  <c r="BF127" i="10"/>
  <c r="T127" i="10"/>
  <c r="R127" i="10"/>
  <c r="P127" i="10"/>
  <c r="BK127" i="10"/>
  <c r="J127" i="10"/>
  <c r="BE127" i="10" s="1"/>
  <c r="BI125" i="10"/>
  <c r="BH125" i="10"/>
  <c r="BG125" i="10"/>
  <c r="BF125" i="10"/>
  <c r="T125" i="10"/>
  <c r="R125" i="10"/>
  <c r="P125" i="10"/>
  <c r="BK125" i="10"/>
  <c r="J125" i="10"/>
  <c r="BE125" i="10" s="1"/>
  <c r="BI123" i="10"/>
  <c r="BH123" i="10"/>
  <c r="BG123" i="10"/>
  <c r="BF123" i="10"/>
  <c r="T123" i="10"/>
  <c r="R123" i="10"/>
  <c r="P123" i="10"/>
  <c r="BK123" i="10"/>
  <c r="J123" i="10"/>
  <c r="BE123" i="10" s="1"/>
  <c r="BI121" i="10"/>
  <c r="BH121" i="10"/>
  <c r="BG121" i="10"/>
  <c r="BF121" i="10"/>
  <c r="T121" i="10"/>
  <c r="R121" i="10"/>
  <c r="P121" i="10"/>
  <c r="BK121" i="10"/>
  <c r="J121" i="10"/>
  <c r="BE121" i="10" s="1"/>
  <c r="BI119" i="10"/>
  <c r="BH119" i="10"/>
  <c r="BG119" i="10"/>
  <c r="BF119" i="10"/>
  <c r="T119" i="10"/>
  <c r="R119" i="10"/>
  <c r="P119" i="10"/>
  <c r="BK119" i="10"/>
  <c r="J119" i="10"/>
  <c r="BE119" i="10" s="1"/>
  <c r="BI117" i="10"/>
  <c r="BH117" i="10"/>
  <c r="BG117" i="10"/>
  <c r="BF117" i="10"/>
  <c r="T117" i="10"/>
  <c r="R117" i="10"/>
  <c r="P117" i="10"/>
  <c r="BK117" i="10"/>
  <c r="J117" i="10"/>
  <c r="BE117" i="10" s="1"/>
  <c r="BI115" i="10"/>
  <c r="BH115" i="10"/>
  <c r="BG115" i="10"/>
  <c r="BF115" i="10"/>
  <c r="T115" i="10"/>
  <c r="R115" i="10"/>
  <c r="P115" i="10"/>
  <c r="BK115" i="10"/>
  <c r="J115" i="10"/>
  <c r="BE115" i="10" s="1"/>
  <c r="BI112" i="10"/>
  <c r="BH112" i="10"/>
  <c r="BG112" i="10"/>
  <c r="BF112" i="10"/>
  <c r="T112" i="10"/>
  <c r="T111" i="10" s="1"/>
  <c r="R112" i="10"/>
  <c r="R111" i="10" s="1"/>
  <c r="P112" i="10"/>
  <c r="P111" i="10" s="1"/>
  <c r="BK112" i="10"/>
  <c r="BK111" i="10" s="1"/>
  <c r="J111" i="10" s="1"/>
  <c r="J59" i="10" s="1"/>
  <c r="J112" i="10"/>
  <c r="BE112" i="10" s="1"/>
  <c r="BI109" i="10"/>
  <c r="BH109" i="10"/>
  <c r="BG109" i="10"/>
  <c r="BF109" i="10"/>
  <c r="T109" i="10"/>
  <c r="R109" i="10"/>
  <c r="P109" i="10"/>
  <c r="BK109" i="10"/>
  <c r="J109" i="10"/>
  <c r="BE109" i="10" s="1"/>
  <c r="BI107" i="10"/>
  <c r="BH107" i="10"/>
  <c r="BG107" i="10"/>
  <c r="BF107" i="10"/>
  <c r="T107" i="10"/>
  <c r="R107" i="10"/>
  <c r="P107" i="10"/>
  <c r="BK107" i="10"/>
  <c r="J107" i="10"/>
  <c r="BE107" i="10" s="1"/>
  <c r="BI104" i="10"/>
  <c r="BH104" i="10"/>
  <c r="BG104" i="10"/>
  <c r="BF104" i="10"/>
  <c r="T104" i="10"/>
  <c r="R104" i="10"/>
  <c r="P104" i="10"/>
  <c r="BK104" i="10"/>
  <c r="J104" i="10"/>
  <c r="BE104" i="10" s="1"/>
  <c r="BI102" i="10"/>
  <c r="BH102" i="10"/>
  <c r="BG102" i="10"/>
  <c r="BF102" i="10"/>
  <c r="T102" i="10"/>
  <c r="R102" i="10"/>
  <c r="P102" i="10"/>
  <c r="BK102" i="10"/>
  <c r="J102" i="10"/>
  <c r="BE102" i="10" s="1"/>
  <c r="BI100" i="10"/>
  <c r="BH100" i="10"/>
  <c r="BG100" i="10"/>
  <c r="BF100" i="10"/>
  <c r="T100" i="10"/>
  <c r="R100" i="10"/>
  <c r="P100" i="10"/>
  <c r="BK100" i="10"/>
  <c r="J100" i="10"/>
  <c r="BE100" i="10" s="1"/>
  <c r="BI98" i="10"/>
  <c r="BH98" i="10"/>
  <c r="BG98" i="10"/>
  <c r="BF98" i="10"/>
  <c r="T98" i="10"/>
  <c r="R98" i="10"/>
  <c r="P98" i="10"/>
  <c r="BK98" i="10"/>
  <c r="J98" i="10"/>
  <c r="BE98" i="10" s="1"/>
  <c r="F90" i="10"/>
  <c r="E88" i="10"/>
  <c r="F49" i="10"/>
  <c r="E47" i="10"/>
  <c r="J21" i="10"/>
  <c r="E21" i="10"/>
  <c r="J51" i="10" s="1"/>
  <c r="J20" i="10"/>
  <c r="J18" i="10"/>
  <c r="E18" i="10"/>
  <c r="F52" i="10" s="1"/>
  <c r="J17" i="10"/>
  <c r="J15" i="10"/>
  <c r="E15" i="10"/>
  <c r="F92" i="10" s="1"/>
  <c r="J14" i="10"/>
  <c r="J12" i="10"/>
  <c r="J49" i="10" s="1"/>
  <c r="E7" i="10"/>
  <c r="E45" i="10" s="1"/>
  <c r="AY59" i="1"/>
  <c r="AX59" i="1"/>
  <c r="BI182" i="9"/>
  <c r="BH182" i="9"/>
  <c r="BG182" i="9"/>
  <c r="BF182" i="9"/>
  <c r="T182" i="9"/>
  <c r="R182" i="9"/>
  <c r="P182" i="9"/>
  <c r="BK182" i="9"/>
  <c r="J182" i="9"/>
  <c r="BE182" i="9" s="1"/>
  <c r="BI181" i="9"/>
  <c r="BH181" i="9"/>
  <c r="BG181" i="9"/>
  <c r="BF181" i="9"/>
  <c r="T181" i="9"/>
  <c r="R181" i="9"/>
  <c r="P181" i="9"/>
  <c r="BK181" i="9"/>
  <c r="J181" i="9"/>
  <c r="BE181" i="9" s="1"/>
  <c r="BI180" i="9"/>
  <c r="BH180" i="9"/>
  <c r="BG180" i="9"/>
  <c r="BF180" i="9"/>
  <c r="T180" i="9"/>
  <c r="R180" i="9"/>
  <c r="P180" i="9"/>
  <c r="BK180" i="9"/>
  <c r="J180" i="9"/>
  <c r="BE180" i="9" s="1"/>
  <c r="BI179" i="9"/>
  <c r="BH179" i="9"/>
  <c r="BG179" i="9"/>
  <c r="BF179" i="9"/>
  <c r="T179" i="9"/>
  <c r="R179" i="9"/>
  <c r="P179" i="9"/>
  <c r="BK179" i="9"/>
  <c r="J179" i="9"/>
  <c r="BE179" i="9" s="1"/>
  <c r="BI178" i="9"/>
  <c r="BH178" i="9"/>
  <c r="BG178" i="9"/>
  <c r="BF178" i="9"/>
  <c r="T178" i="9"/>
  <c r="R178" i="9"/>
  <c r="P178" i="9"/>
  <c r="BK178" i="9"/>
  <c r="J178" i="9"/>
  <c r="BE178" i="9" s="1"/>
  <c r="BI177" i="9"/>
  <c r="BH177" i="9"/>
  <c r="BG177" i="9"/>
  <c r="BF177" i="9"/>
  <c r="T177" i="9"/>
  <c r="R177" i="9"/>
  <c r="P177" i="9"/>
  <c r="BK177" i="9"/>
  <c r="J177" i="9"/>
  <c r="BE177" i="9" s="1"/>
  <c r="BI176" i="9"/>
  <c r="BH176" i="9"/>
  <c r="BG176" i="9"/>
  <c r="BF176" i="9"/>
  <c r="T176" i="9"/>
  <c r="R176" i="9"/>
  <c r="P176" i="9"/>
  <c r="BK176" i="9"/>
  <c r="J176" i="9"/>
  <c r="BE176" i="9" s="1"/>
  <c r="BI174" i="9"/>
  <c r="BH174" i="9"/>
  <c r="BG174" i="9"/>
  <c r="BF174" i="9"/>
  <c r="T174" i="9"/>
  <c r="R174" i="9"/>
  <c r="P174" i="9"/>
  <c r="BK174" i="9"/>
  <c r="J174" i="9"/>
  <c r="BE174" i="9" s="1"/>
  <c r="BI173" i="9"/>
  <c r="BH173" i="9"/>
  <c r="BG173" i="9"/>
  <c r="BF173" i="9"/>
  <c r="T173" i="9"/>
  <c r="R173" i="9"/>
  <c r="P173" i="9"/>
  <c r="BK173" i="9"/>
  <c r="J173" i="9"/>
  <c r="BE173" i="9" s="1"/>
  <c r="BI172" i="9"/>
  <c r="BH172" i="9"/>
  <c r="BG172" i="9"/>
  <c r="BF172" i="9"/>
  <c r="T172" i="9"/>
  <c r="R172" i="9"/>
  <c r="P172" i="9"/>
  <c r="BK172" i="9"/>
  <c r="J172" i="9"/>
  <c r="BE172" i="9" s="1"/>
  <c r="BI170" i="9"/>
  <c r="BH170" i="9"/>
  <c r="BG170" i="9"/>
  <c r="BF170" i="9"/>
  <c r="T170" i="9"/>
  <c r="R170" i="9"/>
  <c r="P170" i="9"/>
  <c r="BK170" i="9"/>
  <c r="J170" i="9"/>
  <c r="BE170" i="9" s="1"/>
  <c r="BI169" i="9"/>
  <c r="BH169" i="9"/>
  <c r="BG169" i="9"/>
  <c r="BF169" i="9"/>
  <c r="T169" i="9"/>
  <c r="R169" i="9"/>
  <c r="P169" i="9"/>
  <c r="BK169" i="9"/>
  <c r="J169" i="9"/>
  <c r="BE169" i="9" s="1"/>
  <c r="BI168" i="9"/>
  <c r="BH168" i="9"/>
  <c r="BG168" i="9"/>
  <c r="BF168" i="9"/>
  <c r="T168" i="9"/>
  <c r="R168" i="9"/>
  <c r="P168" i="9"/>
  <c r="BK168" i="9"/>
  <c r="J168" i="9"/>
  <c r="BE168" i="9" s="1"/>
  <c r="BI167" i="9"/>
  <c r="BH167" i="9"/>
  <c r="BG167" i="9"/>
  <c r="BF167" i="9"/>
  <c r="T167" i="9"/>
  <c r="R167" i="9"/>
  <c r="P167" i="9"/>
  <c r="BK167" i="9"/>
  <c r="J167" i="9"/>
  <c r="BE167" i="9" s="1"/>
  <c r="BI166" i="9"/>
  <c r="BH166" i="9"/>
  <c r="BG166" i="9"/>
  <c r="BF166" i="9"/>
  <c r="T166" i="9"/>
  <c r="R166" i="9"/>
  <c r="P166" i="9"/>
  <c r="BK166" i="9"/>
  <c r="J166" i="9"/>
  <c r="BE166" i="9" s="1"/>
  <c r="BI165" i="9"/>
  <c r="BH165" i="9"/>
  <c r="BG165" i="9"/>
  <c r="BF165" i="9"/>
  <c r="T165" i="9"/>
  <c r="R165" i="9"/>
  <c r="P165" i="9"/>
  <c r="BK165" i="9"/>
  <c r="J165" i="9"/>
  <c r="BE165" i="9" s="1"/>
  <c r="BI164" i="9"/>
  <c r="BH164" i="9"/>
  <c r="BG164" i="9"/>
  <c r="BF164" i="9"/>
  <c r="T164" i="9"/>
  <c r="R164" i="9"/>
  <c r="P164" i="9"/>
  <c r="BK164" i="9"/>
  <c r="J164" i="9"/>
  <c r="BE164" i="9" s="1"/>
  <c r="BI163" i="9"/>
  <c r="BH163" i="9"/>
  <c r="BG163" i="9"/>
  <c r="BF163" i="9"/>
  <c r="T163" i="9"/>
  <c r="R163" i="9"/>
  <c r="P163" i="9"/>
  <c r="BK163" i="9"/>
  <c r="J163" i="9"/>
  <c r="BE163" i="9" s="1"/>
  <c r="BI161" i="9"/>
  <c r="BH161" i="9"/>
  <c r="BG161" i="9"/>
  <c r="BF161" i="9"/>
  <c r="T161" i="9"/>
  <c r="R161" i="9"/>
  <c r="P161" i="9"/>
  <c r="BK161" i="9"/>
  <c r="J161" i="9"/>
  <c r="BE161" i="9" s="1"/>
  <c r="BI160" i="9"/>
  <c r="BH160" i="9"/>
  <c r="BG160" i="9"/>
  <c r="BF160" i="9"/>
  <c r="T160" i="9"/>
  <c r="R160" i="9"/>
  <c r="P160" i="9"/>
  <c r="BK160" i="9"/>
  <c r="J160" i="9"/>
  <c r="BE160" i="9" s="1"/>
  <c r="BI159" i="9"/>
  <c r="BH159" i="9"/>
  <c r="BG159" i="9"/>
  <c r="BF159" i="9"/>
  <c r="T159" i="9"/>
  <c r="R159" i="9"/>
  <c r="P159" i="9"/>
  <c r="BK159" i="9"/>
  <c r="J159" i="9"/>
  <c r="BE159" i="9" s="1"/>
  <c r="BI158" i="9"/>
  <c r="BH158" i="9"/>
  <c r="BG158" i="9"/>
  <c r="BF158" i="9"/>
  <c r="T158" i="9"/>
  <c r="R158" i="9"/>
  <c r="P158" i="9"/>
  <c r="BK158" i="9"/>
  <c r="J158" i="9"/>
  <c r="BE158" i="9" s="1"/>
  <c r="BI157" i="9"/>
  <c r="BH157" i="9"/>
  <c r="BG157" i="9"/>
  <c r="BF157" i="9"/>
  <c r="T157" i="9"/>
  <c r="T156" i="9" s="1"/>
  <c r="R157" i="9"/>
  <c r="P157" i="9"/>
  <c r="BK157" i="9"/>
  <c r="J157" i="9"/>
  <c r="BE157" i="9" s="1"/>
  <c r="BI155" i="9"/>
  <c r="BH155" i="9"/>
  <c r="BG155" i="9"/>
  <c r="BF155" i="9"/>
  <c r="T155" i="9"/>
  <c r="R155" i="9"/>
  <c r="P155" i="9"/>
  <c r="BK155" i="9"/>
  <c r="J155" i="9"/>
  <c r="BE155" i="9" s="1"/>
  <c r="BI154" i="9"/>
  <c r="BH154" i="9"/>
  <c r="BG154" i="9"/>
  <c r="BF154" i="9"/>
  <c r="T154" i="9"/>
  <c r="R154" i="9"/>
  <c r="P154" i="9"/>
  <c r="BK154" i="9"/>
  <c r="J154" i="9"/>
  <c r="BE154" i="9" s="1"/>
  <c r="BI153" i="9"/>
  <c r="BH153" i="9"/>
  <c r="BG153" i="9"/>
  <c r="BF153" i="9"/>
  <c r="T153" i="9"/>
  <c r="R153" i="9"/>
  <c r="P153" i="9"/>
  <c r="BK153" i="9"/>
  <c r="J153" i="9"/>
  <c r="BE153" i="9" s="1"/>
  <c r="BI152" i="9"/>
  <c r="BH152" i="9"/>
  <c r="BG152" i="9"/>
  <c r="BF152" i="9"/>
  <c r="T152" i="9"/>
  <c r="R152" i="9"/>
  <c r="P152" i="9"/>
  <c r="BK152" i="9"/>
  <c r="J152" i="9"/>
  <c r="BE152" i="9" s="1"/>
  <c r="BI151" i="9"/>
  <c r="BH151" i="9"/>
  <c r="BG151" i="9"/>
  <c r="BF151" i="9"/>
  <c r="T151" i="9"/>
  <c r="R151" i="9"/>
  <c r="P151" i="9"/>
  <c r="BK151" i="9"/>
  <c r="J151" i="9"/>
  <c r="BE151" i="9" s="1"/>
  <c r="BI150" i="9"/>
  <c r="BH150" i="9"/>
  <c r="BG150" i="9"/>
  <c r="BF150" i="9"/>
  <c r="T150" i="9"/>
  <c r="R150" i="9"/>
  <c r="P150" i="9"/>
  <c r="BK150" i="9"/>
  <c r="J150" i="9"/>
  <c r="BE150" i="9" s="1"/>
  <c r="BI147" i="9"/>
  <c r="BH147" i="9"/>
  <c r="BG147" i="9"/>
  <c r="BF147" i="9"/>
  <c r="T147" i="9"/>
  <c r="R147" i="9"/>
  <c r="P147" i="9"/>
  <c r="BK147" i="9"/>
  <c r="J147" i="9"/>
  <c r="BE147" i="9" s="1"/>
  <c r="BI146" i="9"/>
  <c r="BH146" i="9"/>
  <c r="BG146" i="9"/>
  <c r="BF146" i="9"/>
  <c r="T146" i="9"/>
  <c r="T145" i="9" s="1"/>
  <c r="T144" i="9" s="1"/>
  <c r="R146" i="9"/>
  <c r="P146" i="9"/>
  <c r="BK146" i="9"/>
  <c r="J146" i="9"/>
  <c r="BE146" i="9" s="1"/>
  <c r="BI143" i="9"/>
  <c r="BH143" i="9"/>
  <c r="BG143" i="9"/>
  <c r="BF143" i="9"/>
  <c r="T143" i="9"/>
  <c r="R143" i="9"/>
  <c r="P143" i="9"/>
  <c r="BK143" i="9"/>
  <c r="J143" i="9"/>
  <c r="BE143" i="9" s="1"/>
  <c r="BI142" i="9"/>
  <c r="BH142" i="9"/>
  <c r="BG142" i="9"/>
  <c r="BF142" i="9"/>
  <c r="T142" i="9"/>
  <c r="R142" i="9"/>
  <c r="P142" i="9"/>
  <c r="BK142" i="9"/>
  <c r="J142" i="9"/>
  <c r="BE142" i="9" s="1"/>
  <c r="BI141" i="9"/>
  <c r="BH141" i="9"/>
  <c r="BG141" i="9"/>
  <c r="BF141" i="9"/>
  <c r="T141" i="9"/>
  <c r="R141" i="9"/>
  <c r="P141" i="9"/>
  <c r="BK141" i="9"/>
  <c r="J141" i="9"/>
  <c r="BE141" i="9" s="1"/>
  <c r="BI139" i="9"/>
  <c r="BH139" i="9"/>
  <c r="BG139" i="9"/>
  <c r="BF139" i="9"/>
  <c r="T139" i="9"/>
  <c r="R139" i="9"/>
  <c r="P139" i="9"/>
  <c r="BK139" i="9"/>
  <c r="J139" i="9"/>
  <c r="BE139" i="9" s="1"/>
  <c r="BI138" i="9"/>
  <c r="BH138" i="9"/>
  <c r="BG138" i="9"/>
  <c r="BF138" i="9"/>
  <c r="T138" i="9"/>
  <c r="R138" i="9"/>
  <c r="P138" i="9"/>
  <c r="BK138" i="9"/>
  <c r="J138" i="9"/>
  <c r="BE138" i="9" s="1"/>
  <c r="BI137" i="9"/>
  <c r="BH137" i="9"/>
  <c r="BG137" i="9"/>
  <c r="BF137" i="9"/>
  <c r="T137" i="9"/>
  <c r="R137" i="9"/>
  <c r="P137" i="9"/>
  <c r="BK137" i="9"/>
  <c r="J137" i="9"/>
  <c r="BE137" i="9" s="1"/>
  <c r="BI135" i="9"/>
  <c r="BH135" i="9"/>
  <c r="BG135" i="9"/>
  <c r="BF135" i="9"/>
  <c r="T135" i="9"/>
  <c r="T134" i="9" s="1"/>
  <c r="R135" i="9"/>
  <c r="R134" i="9" s="1"/>
  <c r="P135" i="9"/>
  <c r="P134" i="9" s="1"/>
  <c r="BK135" i="9"/>
  <c r="BK134" i="9" s="1"/>
  <c r="J134" i="9" s="1"/>
  <c r="J64" i="9" s="1"/>
  <c r="J135" i="9"/>
  <c r="BE135" i="9" s="1"/>
  <c r="BI133" i="9"/>
  <c r="BH133" i="9"/>
  <c r="BG133" i="9"/>
  <c r="BF133" i="9"/>
  <c r="T133" i="9"/>
  <c r="R133" i="9"/>
  <c r="P133" i="9"/>
  <c r="BK133" i="9"/>
  <c r="J133" i="9"/>
  <c r="BE133" i="9" s="1"/>
  <c r="BI132" i="9"/>
  <c r="BH132" i="9"/>
  <c r="BG132" i="9"/>
  <c r="BF132" i="9"/>
  <c r="T132" i="9"/>
  <c r="R132" i="9"/>
  <c r="P132" i="9"/>
  <c r="BK132" i="9"/>
  <c r="J132" i="9"/>
  <c r="BE132" i="9" s="1"/>
  <c r="BI131" i="9"/>
  <c r="BH131" i="9"/>
  <c r="BG131" i="9"/>
  <c r="BF131" i="9"/>
  <c r="T131" i="9"/>
  <c r="R131" i="9"/>
  <c r="P131" i="9"/>
  <c r="BK131" i="9"/>
  <c r="J131" i="9"/>
  <c r="BE131" i="9" s="1"/>
  <c r="BI130" i="9"/>
  <c r="BH130" i="9"/>
  <c r="BG130" i="9"/>
  <c r="BF130" i="9"/>
  <c r="T130" i="9"/>
  <c r="R130" i="9"/>
  <c r="P130" i="9"/>
  <c r="BK130" i="9"/>
  <c r="J130" i="9"/>
  <c r="BE130" i="9" s="1"/>
  <c r="BI129" i="9"/>
  <c r="BH129" i="9"/>
  <c r="BG129" i="9"/>
  <c r="BF129" i="9"/>
  <c r="T129" i="9"/>
  <c r="R129" i="9"/>
  <c r="P129" i="9"/>
  <c r="BK129" i="9"/>
  <c r="J129" i="9"/>
  <c r="BE129" i="9" s="1"/>
  <c r="BI127" i="9"/>
  <c r="BH127" i="9"/>
  <c r="BG127" i="9"/>
  <c r="BF127" i="9"/>
  <c r="T127" i="9"/>
  <c r="R127" i="9"/>
  <c r="P127" i="9"/>
  <c r="BK127" i="9"/>
  <c r="J127" i="9"/>
  <c r="BE127" i="9" s="1"/>
  <c r="BI126" i="9"/>
  <c r="BH126" i="9"/>
  <c r="BG126" i="9"/>
  <c r="BF126" i="9"/>
  <c r="T126" i="9"/>
  <c r="R126" i="9"/>
  <c r="P126" i="9"/>
  <c r="BK126" i="9"/>
  <c r="J126" i="9"/>
  <c r="BE126" i="9" s="1"/>
  <c r="BI125" i="9"/>
  <c r="BH125" i="9"/>
  <c r="BG125" i="9"/>
  <c r="BF125" i="9"/>
  <c r="T125" i="9"/>
  <c r="R125" i="9"/>
  <c r="P125" i="9"/>
  <c r="BK125" i="9"/>
  <c r="J125" i="9"/>
  <c r="BE125" i="9" s="1"/>
  <c r="BI124" i="9"/>
  <c r="BH124" i="9"/>
  <c r="BG124" i="9"/>
  <c r="BF124" i="9"/>
  <c r="T124" i="9"/>
  <c r="R124" i="9"/>
  <c r="P124" i="9"/>
  <c r="BK124" i="9"/>
  <c r="J124" i="9"/>
  <c r="BE124" i="9" s="1"/>
  <c r="BI123" i="9"/>
  <c r="BH123" i="9"/>
  <c r="BG123" i="9"/>
  <c r="BF123" i="9"/>
  <c r="T123" i="9"/>
  <c r="R123" i="9"/>
  <c r="P123" i="9"/>
  <c r="BK123" i="9"/>
  <c r="J123" i="9"/>
  <c r="BE123" i="9" s="1"/>
  <c r="BI121" i="9"/>
  <c r="BH121" i="9"/>
  <c r="BG121" i="9"/>
  <c r="BF121" i="9"/>
  <c r="T121" i="9"/>
  <c r="R121" i="9"/>
  <c r="P121" i="9"/>
  <c r="BK121" i="9"/>
  <c r="J121" i="9"/>
  <c r="BE121" i="9" s="1"/>
  <c r="BI120" i="9"/>
  <c r="BH120" i="9"/>
  <c r="BG120" i="9"/>
  <c r="BF120" i="9"/>
  <c r="T120" i="9"/>
  <c r="R120" i="9"/>
  <c r="P120" i="9"/>
  <c r="BK120" i="9"/>
  <c r="J120" i="9"/>
  <c r="BE120" i="9" s="1"/>
  <c r="BI119" i="9"/>
  <c r="BH119" i="9"/>
  <c r="BG119" i="9"/>
  <c r="BF119" i="9"/>
  <c r="T119" i="9"/>
  <c r="R119" i="9"/>
  <c r="P119" i="9"/>
  <c r="BK119" i="9"/>
  <c r="J119" i="9"/>
  <c r="BE119" i="9" s="1"/>
  <c r="BI118" i="9"/>
  <c r="BH118" i="9"/>
  <c r="BG118" i="9"/>
  <c r="BF118" i="9"/>
  <c r="T118" i="9"/>
  <c r="R118" i="9"/>
  <c r="P118" i="9"/>
  <c r="BK118" i="9"/>
  <c r="J118" i="9"/>
  <c r="BE118" i="9" s="1"/>
  <c r="BI117" i="9"/>
  <c r="BH117" i="9"/>
  <c r="BG117" i="9"/>
  <c r="BF117" i="9"/>
  <c r="T117" i="9"/>
  <c r="R117" i="9"/>
  <c r="P117" i="9"/>
  <c r="BK117" i="9"/>
  <c r="J117" i="9"/>
  <c r="BE117" i="9" s="1"/>
  <c r="BI115" i="9"/>
  <c r="BH115" i="9"/>
  <c r="BG115" i="9"/>
  <c r="BF115" i="9"/>
  <c r="T115" i="9"/>
  <c r="R115" i="9"/>
  <c r="P115" i="9"/>
  <c r="BK115" i="9"/>
  <c r="J115" i="9"/>
  <c r="BE115" i="9" s="1"/>
  <c r="BI114" i="9"/>
  <c r="BH114" i="9"/>
  <c r="BG114" i="9"/>
  <c r="BF114" i="9"/>
  <c r="T114" i="9"/>
  <c r="R114" i="9"/>
  <c r="P114" i="9"/>
  <c r="BK114" i="9"/>
  <c r="J114" i="9"/>
  <c r="BE114" i="9" s="1"/>
  <c r="BI113" i="9"/>
  <c r="BH113" i="9"/>
  <c r="BG113" i="9"/>
  <c r="BF113" i="9"/>
  <c r="T113" i="9"/>
  <c r="R113" i="9"/>
  <c r="P113" i="9"/>
  <c r="BK113" i="9"/>
  <c r="J113" i="9"/>
  <c r="BE113" i="9" s="1"/>
  <c r="BI112" i="9"/>
  <c r="BH112" i="9"/>
  <c r="BG112" i="9"/>
  <c r="BF112" i="9"/>
  <c r="T112" i="9"/>
  <c r="R112" i="9"/>
  <c r="P112" i="9"/>
  <c r="BK112" i="9"/>
  <c r="J112" i="9"/>
  <c r="BE112" i="9" s="1"/>
  <c r="BI111" i="9"/>
  <c r="BH111" i="9"/>
  <c r="BG111" i="9"/>
  <c r="BF111" i="9"/>
  <c r="T111" i="9"/>
  <c r="R111" i="9"/>
  <c r="P111" i="9"/>
  <c r="BK111" i="9"/>
  <c r="J111" i="9"/>
  <c r="BE111" i="9" s="1"/>
  <c r="BI110" i="9"/>
  <c r="BH110" i="9"/>
  <c r="BG110" i="9"/>
  <c r="BF110" i="9"/>
  <c r="T110" i="9"/>
  <c r="R110" i="9"/>
  <c r="P110" i="9"/>
  <c r="BK110" i="9"/>
  <c r="J110" i="9"/>
  <c r="BE110" i="9" s="1"/>
  <c r="BI109" i="9"/>
  <c r="BH109" i="9"/>
  <c r="BG109" i="9"/>
  <c r="BF109" i="9"/>
  <c r="T109" i="9"/>
  <c r="R109" i="9"/>
  <c r="P109" i="9"/>
  <c r="BK109" i="9"/>
  <c r="J109" i="9"/>
  <c r="BE109" i="9" s="1"/>
  <c r="BI108" i="9"/>
  <c r="BH108" i="9"/>
  <c r="BG108" i="9"/>
  <c r="BF108" i="9"/>
  <c r="T108" i="9"/>
  <c r="R108" i="9"/>
  <c r="P108" i="9"/>
  <c r="BK108" i="9"/>
  <c r="J108" i="9"/>
  <c r="BE108" i="9" s="1"/>
  <c r="BI106" i="9"/>
  <c r="BH106" i="9"/>
  <c r="BG106" i="9"/>
  <c r="BF106" i="9"/>
  <c r="T106" i="9"/>
  <c r="R106" i="9"/>
  <c r="P106" i="9"/>
  <c r="BK106" i="9"/>
  <c r="J106" i="9"/>
  <c r="BE106" i="9" s="1"/>
  <c r="BI105" i="9"/>
  <c r="BH105" i="9"/>
  <c r="BG105" i="9"/>
  <c r="BF105" i="9"/>
  <c r="T105" i="9"/>
  <c r="R105" i="9"/>
  <c r="P105" i="9"/>
  <c r="BK105" i="9"/>
  <c r="J105" i="9"/>
  <c r="BE105" i="9" s="1"/>
  <c r="BI104" i="9"/>
  <c r="BH104" i="9"/>
  <c r="BG104" i="9"/>
  <c r="BF104" i="9"/>
  <c r="T104" i="9"/>
  <c r="R104" i="9"/>
  <c r="P104" i="9"/>
  <c r="BK104" i="9"/>
  <c r="J104" i="9"/>
  <c r="BE104" i="9" s="1"/>
  <c r="BI103" i="9"/>
  <c r="BH103" i="9"/>
  <c r="BG103" i="9"/>
  <c r="BF103" i="9"/>
  <c r="T103" i="9"/>
  <c r="R103" i="9"/>
  <c r="P103" i="9"/>
  <c r="BK103" i="9"/>
  <c r="J103" i="9"/>
  <c r="BE103" i="9" s="1"/>
  <c r="BI102" i="9"/>
  <c r="BH102" i="9"/>
  <c r="BG102" i="9"/>
  <c r="BF102" i="9"/>
  <c r="T102" i="9"/>
  <c r="T101" i="9" s="1"/>
  <c r="R102" i="9"/>
  <c r="P102" i="9"/>
  <c r="BK102" i="9"/>
  <c r="J102" i="9"/>
  <c r="BE102" i="9" s="1"/>
  <c r="BI100" i="9"/>
  <c r="BH100" i="9"/>
  <c r="BG100" i="9"/>
  <c r="BF100" i="9"/>
  <c r="T100" i="9"/>
  <c r="R100" i="9"/>
  <c r="P100" i="9"/>
  <c r="BK100" i="9"/>
  <c r="J100" i="9"/>
  <c r="BE100" i="9" s="1"/>
  <c r="BI99" i="9"/>
  <c r="BH99" i="9"/>
  <c r="BG99" i="9"/>
  <c r="BF99" i="9"/>
  <c r="T99" i="9"/>
  <c r="R99" i="9"/>
  <c r="P99" i="9"/>
  <c r="BK99" i="9"/>
  <c r="J99" i="9"/>
  <c r="BE99" i="9" s="1"/>
  <c r="BI98" i="9"/>
  <c r="BH98" i="9"/>
  <c r="BG98" i="9"/>
  <c r="BF98" i="9"/>
  <c r="T98" i="9"/>
  <c r="R98" i="9"/>
  <c r="P98" i="9"/>
  <c r="BK98" i="9"/>
  <c r="J98" i="9"/>
  <c r="BE98" i="9" s="1"/>
  <c r="BI97" i="9"/>
  <c r="BH97" i="9"/>
  <c r="BG97" i="9"/>
  <c r="BF97" i="9"/>
  <c r="T97" i="9"/>
  <c r="R97" i="9"/>
  <c r="P97" i="9"/>
  <c r="BK97" i="9"/>
  <c r="J97" i="9"/>
  <c r="BE97" i="9" s="1"/>
  <c r="F88" i="9"/>
  <c r="E86" i="9"/>
  <c r="F49" i="9"/>
  <c r="E47" i="9"/>
  <c r="J21" i="9"/>
  <c r="E21" i="9"/>
  <c r="J90" i="9" s="1"/>
  <c r="J20" i="9"/>
  <c r="J18" i="9"/>
  <c r="E18" i="9"/>
  <c r="F52" i="9" s="1"/>
  <c r="J17" i="9"/>
  <c r="J15" i="9"/>
  <c r="E15" i="9"/>
  <c r="F51" i="9" s="1"/>
  <c r="J14" i="9"/>
  <c r="J12" i="9"/>
  <c r="J88" i="9" s="1"/>
  <c r="E7" i="9"/>
  <c r="E45" i="9" s="1"/>
  <c r="AY58" i="1"/>
  <c r="AX58" i="1"/>
  <c r="BI99" i="8"/>
  <c r="BH99" i="8"/>
  <c r="BG99" i="8"/>
  <c r="BF99" i="8"/>
  <c r="T99" i="8"/>
  <c r="R99" i="8"/>
  <c r="P99" i="8"/>
  <c r="BK99" i="8"/>
  <c r="J99" i="8"/>
  <c r="BE99" i="8" s="1"/>
  <c r="BI98" i="8"/>
  <c r="BH98" i="8"/>
  <c r="BG98" i="8"/>
  <c r="BF98" i="8"/>
  <c r="T98" i="8"/>
  <c r="R98" i="8"/>
  <c r="P98" i="8"/>
  <c r="BK98" i="8"/>
  <c r="J98" i="8"/>
  <c r="BE98" i="8" s="1"/>
  <c r="BI97" i="8"/>
  <c r="BH97" i="8"/>
  <c r="BG97" i="8"/>
  <c r="BF97" i="8"/>
  <c r="T97" i="8"/>
  <c r="R97" i="8"/>
  <c r="P97" i="8"/>
  <c r="BK97" i="8"/>
  <c r="J97" i="8"/>
  <c r="BE97" i="8" s="1"/>
  <c r="BI95" i="8"/>
  <c r="BH95" i="8"/>
  <c r="BG95" i="8"/>
  <c r="BF95" i="8"/>
  <c r="T95" i="8"/>
  <c r="T94" i="8" s="1"/>
  <c r="R95" i="8"/>
  <c r="R94" i="8" s="1"/>
  <c r="P95" i="8"/>
  <c r="P94" i="8" s="1"/>
  <c r="BK95" i="8"/>
  <c r="BK94" i="8" s="1"/>
  <c r="J94" i="8" s="1"/>
  <c r="J62" i="8" s="1"/>
  <c r="J95" i="8"/>
  <c r="BE95" i="8" s="1"/>
  <c r="BI93" i="8"/>
  <c r="BH93" i="8"/>
  <c r="BG93" i="8"/>
  <c r="BF93" i="8"/>
  <c r="T93" i="8"/>
  <c r="T92" i="8" s="1"/>
  <c r="R93" i="8"/>
  <c r="R92" i="8" s="1"/>
  <c r="P93" i="8"/>
  <c r="P92" i="8" s="1"/>
  <c r="BK93" i="8"/>
  <c r="BK92" i="8" s="1"/>
  <c r="J92" i="8" s="1"/>
  <c r="J61" i="8" s="1"/>
  <c r="J93" i="8"/>
  <c r="BE93" i="8" s="1"/>
  <c r="BI91" i="8"/>
  <c r="BH91" i="8"/>
  <c r="BG91" i="8"/>
  <c r="BF91" i="8"/>
  <c r="T91" i="8"/>
  <c r="R91" i="8"/>
  <c r="P91" i="8"/>
  <c r="BK91" i="8"/>
  <c r="J91" i="8"/>
  <c r="BE91" i="8" s="1"/>
  <c r="BI90" i="8"/>
  <c r="BH90" i="8"/>
  <c r="BG90" i="8"/>
  <c r="BF90" i="8"/>
  <c r="T90" i="8"/>
  <c r="R90" i="8"/>
  <c r="P90" i="8"/>
  <c r="BK90" i="8"/>
  <c r="J90" i="8"/>
  <c r="BE90" i="8" s="1"/>
  <c r="BI88" i="8"/>
  <c r="BH88" i="8"/>
  <c r="BG88" i="8"/>
  <c r="BF88" i="8"/>
  <c r="T88" i="8"/>
  <c r="T87" i="8" s="1"/>
  <c r="R88" i="8"/>
  <c r="R87" i="8" s="1"/>
  <c r="P88" i="8"/>
  <c r="P87" i="8" s="1"/>
  <c r="BK88" i="8"/>
  <c r="BK87" i="8" s="1"/>
  <c r="J87" i="8" s="1"/>
  <c r="J59" i="8" s="1"/>
  <c r="J88" i="8"/>
  <c r="BE88" i="8" s="1"/>
  <c r="BI86" i="8"/>
  <c r="BH86" i="8"/>
  <c r="BG86" i="8"/>
  <c r="BF86" i="8"/>
  <c r="T86" i="8"/>
  <c r="T85" i="8" s="1"/>
  <c r="R86" i="8"/>
  <c r="R85" i="8" s="1"/>
  <c r="P86" i="8"/>
  <c r="P85" i="8" s="1"/>
  <c r="BK86" i="8"/>
  <c r="BK85" i="8" s="1"/>
  <c r="J86" i="8"/>
  <c r="BE86" i="8" s="1"/>
  <c r="F77" i="8"/>
  <c r="E75" i="8"/>
  <c r="F49" i="8"/>
  <c r="E47" i="8"/>
  <c r="J21" i="8"/>
  <c r="E21" i="8"/>
  <c r="J79" i="8" s="1"/>
  <c r="J20" i="8"/>
  <c r="J18" i="8"/>
  <c r="E18" i="8"/>
  <c r="F52" i="8" s="1"/>
  <c r="J17" i="8"/>
  <c r="J15" i="8"/>
  <c r="E15" i="8"/>
  <c r="F51" i="8" s="1"/>
  <c r="J14" i="8"/>
  <c r="J12" i="8"/>
  <c r="J77" i="8" s="1"/>
  <c r="E7" i="8"/>
  <c r="E45" i="8" s="1"/>
  <c r="AY57" i="1"/>
  <c r="AX57" i="1"/>
  <c r="BH219" i="7"/>
  <c r="BG219" i="7"/>
  <c r="BF219" i="7"/>
  <c r="BE219" i="7"/>
  <c r="T219" i="7"/>
  <c r="R219" i="7"/>
  <c r="P219" i="7"/>
  <c r="BJ219" i="7"/>
  <c r="J219" i="7"/>
  <c r="BD219" i="7" s="1"/>
  <c r="BH218" i="7"/>
  <c r="BG218" i="7"/>
  <c r="BF218" i="7"/>
  <c r="BE218" i="7"/>
  <c r="T218" i="7"/>
  <c r="R218" i="7"/>
  <c r="P218" i="7"/>
  <c r="BJ218" i="7"/>
  <c r="J218" i="7"/>
  <c r="BD218" i="7" s="1"/>
  <c r="BH217" i="7"/>
  <c r="BG217" i="7"/>
  <c r="BF217" i="7"/>
  <c r="BE217" i="7"/>
  <c r="T217" i="7"/>
  <c r="R217" i="7"/>
  <c r="P217" i="7"/>
  <c r="BJ217" i="7"/>
  <c r="J217" i="7"/>
  <c r="BD217" i="7" s="1"/>
  <c r="BH216" i="7"/>
  <c r="BG216" i="7"/>
  <c r="BF216" i="7"/>
  <c r="BE216" i="7"/>
  <c r="T216" i="7"/>
  <c r="R216" i="7"/>
  <c r="P216" i="7"/>
  <c r="BJ216" i="7"/>
  <c r="J216" i="7"/>
  <c r="BD216" i="7" s="1"/>
  <c r="BH215" i="7"/>
  <c r="BG215" i="7"/>
  <c r="BF215" i="7"/>
  <c r="BE215" i="7"/>
  <c r="T215" i="7"/>
  <c r="R215" i="7"/>
  <c r="P215" i="7"/>
  <c r="BJ215" i="7"/>
  <c r="J215" i="7"/>
  <c r="BD215" i="7" s="1"/>
  <c r="BH214" i="7"/>
  <c r="BG214" i="7"/>
  <c r="BF214" i="7"/>
  <c r="BE214" i="7"/>
  <c r="T214" i="7"/>
  <c r="R214" i="7"/>
  <c r="P214" i="7"/>
  <c r="BJ214" i="7"/>
  <c r="J214" i="7"/>
  <c r="BD214" i="7" s="1"/>
  <c r="BH213" i="7"/>
  <c r="BG213" i="7"/>
  <c r="BF213" i="7"/>
  <c r="BE213" i="7"/>
  <c r="T213" i="7"/>
  <c r="R213" i="7"/>
  <c r="P213" i="7"/>
  <c r="BJ213" i="7"/>
  <c r="J213" i="7"/>
  <c r="BD213" i="7" s="1"/>
  <c r="BH212" i="7"/>
  <c r="BG212" i="7"/>
  <c r="BF212" i="7"/>
  <c r="BE212" i="7"/>
  <c r="T212" i="7"/>
  <c r="R212" i="7"/>
  <c r="P212" i="7"/>
  <c r="BJ212" i="7"/>
  <c r="J212" i="7"/>
  <c r="BD212" i="7" s="1"/>
  <c r="BH211" i="7"/>
  <c r="BG211" i="7"/>
  <c r="BF211" i="7"/>
  <c r="BE211" i="7"/>
  <c r="T211" i="7"/>
  <c r="R211" i="7"/>
  <c r="P211" i="7"/>
  <c r="BJ211" i="7"/>
  <c r="J211" i="7"/>
  <c r="BD211" i="7" s="1"/>
  <c r="BH210" i="7"/>
  <c r="BG210" i="7"/>
  <c r="BF210" i="7"/>
  <c r="BE210" i="7"/>
  <c r="T210" i="7"/>
  <c r="R210" i="7"/>
  <c r="P210" i="7"/>
  <c r="BJ210" i="7"/>
  <c r="J210" i="7"/>
  <c r="BD210" i="7" s="1"/>
  <c r="BH209" i="7"/>
  <c r="BG209" i="7"/>
  <c r="BF209" i="7"/>
  <c r="BE209" i="7"/>
  <c r="T209" i="7"/>
  <c r="R209" i="7"/>
  <c r="P209" i="7"/>
  <c r="BJ209" i="7"/>
  <c r="J209" i="7"/>
  <c r="BD209" i="7" s="1"/>
  <c r="BH208" i="7"/>
  <c r="BG208" i="7"/>
  <c r="BF208" i="7"/>
  <c r="BE208" i="7"/>
  <c r="T208" i="7"/>
  <c r="R208" i="7"/>
  <c r="P208" i="7"/>
  <c r="BJ208" i="7"/>
  <c r="J208" i="7"/>
  <c r="BD208" i="7" s="1"/>
  <c r="BH207" i="7"/>
  <c r="BG207" i="7"/>
  <c r="BF207" i="7"/>
  <c r="BE207" i="7"/>
  <c r="T207" i="7"/>
  <c r="R207" i="7"/>
  <c r="P207" i="7"/>
  <c r="BJ207" i="7"/>
  <c r="J207" i="7"/>
  <c r="BD207" i="7" s="1"/>
  <c r="BH206" i="7"/>
  <c r="BG206" i="7"/>
  <c r="BF206" i="7"/>
  <c r="BE206" i="7"/>
  <c r="T206" i="7"/>
  <c r="R206" i="7"/>
  <c r="P206" i="7"/>
  <c r="BJ206" i="7"/>
  <c r="J206" i="7"/>
  <c r="BD206" i="7" s="1"/>
  <c r="BH205" i="7"/>
  <c r="BG205" i="7"/>
  <c r="BF205" i="7"/>
  <c r="BE205" i="7"/>
  <c r="T205" i="7"/>
  <c r="R205" i="7"/>
  <c r="P205" i="7"/>
  <c r="BJ205" i="7"/>
  <c r="J205" i="7"/>
  <c r="BD205" i="7" s="1"/>
  <c r="BH203" i="7"/>
  <c r="BG203" i="7"/>
  <c r="BF203" i="7"/>
  <c r="BE203" i="7"/>
  <c r="T203" i="7"/>
  <c r="R203" i="7"/>
  <c r="P203" i="7"/>
  <c r="BJ203" i="7"/>
  <c r="J203" i="7"/>
  <c r="BD203" i="7" s="1"/>
  <c r="BH202" i="7"/>
  <c r="BG202" i="7"/>
  <c r="BF202" i="7"/>
  <c r="BE202" i="7"/>
  <c r="T202" i="7"/>
  <c r="R202" i="7"/>
  <c r="P202" i="7"/>
  <c r="BJ202" i="7"/>
  <c r="J202" i="7"/>
  <c r="BD202" i="7" s="1"/>
  <c r="BH201" i="7"/>
  <c r="BG201" i="7"/>
  <c r="BF201" i="7"/>
  <c r="BE201" i="7"/>
  <c r="T201" i="7"/>
  <c r="R201" i="7"/>
  <c r="P201" i="7"/>
  <c r="BJ201" i="7"/>
  <c r="J201" i="7"/>
  <c r="BD201" i="7" s="1"/>
  <c r="BH200" i="7"/>
  <c r="BG200" i="7"/>
  <c r="BF200" i="7"/>
  <c r="BE200" i="7"/>
  <c r="T200" i="7"/>
  <c r="R200" i="7"/>
  <c r="P200" i="7"/>
  <c r="BJ200" i="7"/>
  <c r="J200" i="7"/>
  <c r="BD200" i="7" s="1"/>
  <c r="BH198" i="7"/>
  <c r="BG198" i="7"/>
  <c r="BF198" i="7"/>
  <c r="BE198" i="7"/>
  <c r="T198" i="7"/>
  <c r="R198" i="7"/>
  <c r="P198" i="7"/>
  <c r="BJ198" i="7"/>
  <c r="J198" i="7"/>
  <c r="BD198" i="7" s="1"/>
  <c r="BH197" i="7"/>
  <c r="BG197" i="7"/>
  <c r="BF197" i="7"/>
  <c r="BE197" i="7"/>
  <c r="T197" i="7"/>
  <c r="R197" i="7"/>
  <c r="P197" i="7"/>
  <c r="BJ197" i="7"/>
  <c r="J197" i="7"/>
  <c r="BD197" i="7" s="1"/>
  <c r="BH196" i="7"/>
  <c r="BG196" i="7"/>
  <c r="BF196" i="7"/>
  <c r="BE196" i="7"/>
  <c r="T196" i="7"/>
  <c r="R196" i="7"/>
  <c r="P196" i="7"/>
  <c r="BJ196" i="7"/>
  <c r="J196" i="7"/>
  <c r="BD196" i="7" s="1"/>
  <c r="BH195" i="7"/>
  <c r="BG195" i="7"/>
  <c r="BF195" i="7"/>
  <c r="BE195" i="7"/>
  <c r="T195" i="7"/>
  <c r="R195" i="7"/>
  <c r="P195" i="7"/>
  <c r="BJ195" i="7"/>
  <c r="J195" i="7"/>
  <c r="BD195" i="7" s="1"/>
  <c r="BH194" i="7"/>
  <c r="BG194" i="7"/>
  <c r="BF194" i="7"/>
  <c r="BE194" i="7"/>
  <c r="T194" i="7"/>
  <c r="R194" i="7"/>
  <c r="P194" i="7"/>
  <c r="BJ194" i="7"/>
  <c r="J194" i="7"/>
  <c r="BD194" i="7" s="1"/>
  <c r="BH193" i="7"/>
  <c r="BG193" i="7"/>
  <c r="BF193" i="7"/>
  <c r="BE193" i="7"/>
  <c r="T193" i="7"/>
  <c r="R193" i="7"/>
  <c r="P193" i="7"/>
  <c r="BJ193" i="7"/>
  <c r="J193" i="7"/>
  <c r="BD193" i="7" s="1"/>
  <c r="BH192" i="7"/>
  <c r="BG192" i="7"/>
  <c r="BF192" i="7"/>
  <c r="BE192" i="7"/>
  <c r="T192" i="7"/>
  <c r="R192" i="7"/>
  <c r="P192" i="7"/>
  <c r="BJ192" i="7"/>
  <c r="J192" i="7"/>
  <c r="BD192" i="7" s="1"/>
  <c r="BH191" i="7"/>
  <c r="BG191" i="7"/>
  <c r="BF191" i="7"/>
  <c r="BE191" i="7"/>
  <c r="T191" i="7"/>
  <c r="R191" i="7"/>
  <c r="P191" i="7"/>
  <c r="BJ191" i="7"/>
  <c r="J191" i="7"/>
  <c r="BD191" i="7" s="1"/>
  <c r="BH189" i="7"/>
  <c r="BG189" i="7"/>
  <c r="BF189" i="7"/>
  <c r="BE189" i="7"/>
  <c r="T189" i="7"/>
  <c r="R189" i="7"/>
  <c r="P189" i="7"/>
  <c r="BJ189" i="7"/>
  <c r="J189" i="7"/>
  <c r="BD189" i="7" s="1"/>
  <c r="BH188" i="7"/>
  <c r="BG188" i="7"/>
  <c r="BF188" i="7"/>
  <c r="BE188" i="7"/>
  <c r="T188" i="7"/>
  <c r="R188" i="7"/>
  <c r="P188" i="7"/>
  <c r="BJ188" i="7"/>
  <c r="J188" i="7"/>
  <c r="BD188" i="7" s="1"/>
  <c r="BH187" i="7"/>
  <c r="BG187" i="7"/>
  <c r="BF187" i="7"/>
  <c r="BE187" i="7"/>
  <c r="T187" i="7"/>
  <c r="R187" i="7"/>
  <c r="P187" i="7"/>
  <c r="BJ187" i="7"/>
  <c r="J187" i="7"/>
  <c r="BD187" i="7" s="1"/>
  <c r="BH186" i="7"/>
  <c r="BG186" i="7"/>
  <c r="BF186" i="7"/>
  <c r="BE186" i="7"/>
  <c r="T186" i="7"/>
  <c r="R186" i="7"/>
  <c r="P186" i="7"/>
  <c r="BJ186" i="7"/>
  <c r="J186" i="7"/>
  <c r="BD186" i="7" s="1"/>
  <c r="BH185" i="7"/>
  <c r="BG185" i="7"/>
  <c r="BF185" i="7"/>
  <c r="BE185" i="7"/>
  <c r="T185" i="7"/>
  <c r="R185" i="7"/>
  <c r="P185" i="7"/>
  <c r="BJ185" i="7"/>
  <c r="J185" i="7"/>
  <c r="BD185" i="7" s="1"/>
  <c r="BH184" i="7"/>
  <c r="BG184" i="7"/>
  <c r="BF184" i="7"/>
  <c r="BE184" i="7"/>
  <c r="T184" i="7"/>
  <c r="R184" i="7"/>
  <c r="P184" i="7"/>
  <c r="BJ184" i="7"/>
  <c r="J184" i="7"/>
  <c r="BD184" i="7" s="1"/>
  <c r="BH183" i="7"/>
  <c r="BG183" i="7"/>
  <c r="BF183" i="7"/>
  <c r="BE183" i="7"/>
  <c r="T183" i="7"/>
  <c r="R183" i="7"/>
  <c r="P183" i="7"/>
  <c r="BJ183" i="7"/>
  <c r="J183" i="7"/>
  <c r="BD183" i="7" s="1"/>
  <c r="BH182" i="7"/>
  <c r="BG182" i="7"/>
  <c r="BF182" i="7"/>
  <c r="BE182" i="7"/>
  <c r="T182" i="7"/>
  <c r="R182" i="7"/>
  <c r="P182" i="7"/>
  <c r="BJ182" i="7"/>
  <c r="J182" i="7"/>
  <c r="BD182" i="7" s="1"/>
  <c r="BH181" i="7"/>
  <c r="BG181" i="7"/>
  <c r="BF181" i="7"/>
  <c r="BE181" i="7"/>
  <c r="T181" i="7"/>
  <c r="R181" i="7"/>
  <c r="P181" i="7"/>
  <c r="BJ181" i="7"/>
  <c r="J181" i="7"/>
  <c r="BD181" i="7" s="1"/>
  <c r="BH180" i="7"/>
  <c r="BG180" i="7"/>
  <c r="BF180" i="7"/>
  <c r="BE180" i="7"/>
  <c r="T180" i="7"/>
  <c r="R180" i="7"/>
  <c r="P180" i="7"/>
  <c r="BJ180" i="7"/>
  <c r="J180" i="7"/>
  <c r="BD180" i="7" s="1"/>
  <c r="BH179" i="7"/>
  <c r="BG179" i="7"/>
  <c r="BF179" i="7"/>
  <c r="BE179" i="7"/>
  <c r="T179" i="7"/>
  <c r="R179" i="7"/>
  <c r="P179" i="7"/>
  <c r="BJ179" i="7"/>
  <c r="J179" i="7"/>
  <c r="BD179" i="7" s="1"/>
  <c r="BH178" i="7"/>
  <c r="BG178" i="7"/>
  <c r="BF178" i="7"/>
  <c r="BE178" i="7"/>
  <c r="T178" i="7"/>
  <c r="R178" i="7"/>
  <c r="P178" i="7"/>
  <c r="BJ178" i="7"/>
  <c r="J178" i="7"/>
  <c r="BD178" i="7" s="1"/>
  <c r="BH177" i="7"/>
  <c r="BG177" i="7"/>
  <c r="BF177" i="7"/>
  <c r="BE177" i="7"/>
  <c r="T177" i="7"/>
  <c r="R177" i="7"/>
  <c r="P177" i="7"/>
  <c r="BJ177" i="7"/>
  <c r="J177" i="7"/>
  <c r="BD177" i="7" s="1"/>
  <c r="BH176" i="7"/>
  <c r="BG176" i="7"/>
  <c r="BF176" i="7"/>
  <c r="BE176" i="7"/>
  <c r="T176" i="7"/>
  <c r="R176" i="7"/>
  <c r="P176" i="7"/>
  <c r="BJ176" i="7"/>
  <c r="J176" i="7"/>
  <c r="BD176" i="7" s="1"/>
  <c r="BH175" i="7"/>
  <c r="BG175" i="7"/>
  <c r="BF175" i="7"/>
  <c r="BE175" i="7"/>
  <c r="T175" i="7"/>
  <c r="R175" i="7"/>
  <c r="P175" i="7"/>
  <c r="BJ175" i="7"/>
  <c r="J175" i="7"/>
  <c r="BD175" i="7" s="1"/>
  <c r="BH173" i="7"/>
  <c r="BG173" i="7"/>
  <c r="BF173" i="7"/>
  <c r="BE173" i="7"/>
  <c r="T173" i="7"/>
  <c r="R173" i="7"/>
  <c r="P173" i="7"/>
  <c r="BJ173" i="7"/>
  <c r="J173" i="7"/>
  <c r="BD173" i="7" s="1"/>
  <c r="BH172" i="7"/>
  <c r="BG172" i="7"/>
  <c r="BF172" i="7"/>
  <c r="BE172" i="7"/>
  <c r="T172" i="7"/>
  <c r="R172" i="7"/>
  <c r="P172" i="7"/>
  <c r="BJ172" i="7"/>
  <c r="J172" i="7"/>
  <c r="BD172" i="7" s="1"/>
  <c r="BH171" i="7"/>
  <c r="BG171" i="7"/>
  <c r="BF171" i="7"/>
  <c r="BE171" i="7"/>
  <c r="T171" i="7"/>
  <c r="R171" i="7"/>
  <c r="P171" i="7"/>
  <c r="BJ171" i="7"/>
  <c r="J171" i="7"/>
  <c r="BD171" i="7" s="1"/>
  <c r="BH170" i="7"/>
  <c r="BG170" i="7"/>
  <c r="BF170" i="7"/>
  <c r="BE170" i="7"/>
  <c r="T170" i="7"/>
  <c r="R170" i="7"/>
  <c r="P170" i="7"/>
  <c r="BJ170" i="7"/>
  <c r="J170" i="7"/>
  <c r="BD170" i="7" s="1"/>
  <c r="BH169" i="7"/>
  <c r="BG169" i="7"/>
  <c r="BF169" i="7"/>
  <c r="BE169" i="7"/>
  <c r="T169" i="7"/>
  <c r="R169" i="7"/>
  <c r="P169" i="7"/>
  <c r="BJ169" i="7"/>
  <c r="J169" i="7"/>
  <c r="BD169" i="7" s="1"/>
  <c r="BH168" i="7"/>
  <c r="BG168" i="7"/>
  <c r="BF168" i="7"/>
  <c r="BE168" i="7"/>
  <c r="T168" i="7"/>
  <c r="R168" i="7"/>
  <c r="P168" i="7"/>
  <c r="BJ168" i="7"/>
  <c r="J168" i="7"/>
  <c r="BD168" i="7" s="1"/>
  <c r="BH167" i="7"/>
  <c r="BG167" i="7"/>
  <c r="BF167" i="7"/>
  <c r="BE167" i="7"/>
  <c r="T167" i="7"/>
  <c r="R167" i="7"/>
  <c r="P167" i="7"/>
  <c r="BJ167" i="7"/>
  <c r="J167" i="7"/>
  <c r="BD167" i="7" s="1"/>
  <c r="BH166" i="7"/>
  <c r="BG166" i="7"/>
  <c r="BF166" i="7"/>
  <c r="BE166" i="7"/>
  <c r="T166" i="7"/>
  <c r="R166" i="7"/>
  <c r="P166" i="7"/>
  <c r="BJ166" i="7"/>
  <c r="J166" i="7"/>
  <c r="BD166" i="7" s="1"/>
  <c r="BH164" i="7"/>
  <c r="BG164" i="7"/>
  <c r="BF164" i="7"/>
  <c r="BE164" i="7"/>
  <c r="T164" i="7"/>
  <c r="R164" i="7"/>
  <c r="P164" i="7"/>
  <c r="BJ164" i="7"/>
  <c r="J164" i="7"/>
  <c r="BD164" i="7" s="1"/>
  <c r="BH163" i="7"/>
  <c r="BG163" i="7"/>
  <c r="BF163" i="7"/>
  <c r="BE163" i="7"/>
  <c r="T163" i="7"/>
  <c r="R163" i="7"/>
  <c r="P163" i="7"/>
  <c r="BJ163" i="7"/>
  <c r="J163" i="7"/>
  <c r="BD163" i="7" s="1"/>
  <c r="BH162" i="7"/>
  <c r="BG162" i="7"/>
  <c r="BF162" i="7"/>
  <c r="BE162" i="7"/>
  <c r="T162" i="7"/>
  <c r="R162" i="7"/>
  <c r="P162" i="7"/>
  <c r="BJ162" i="7"/>
  <c r="J162" i="7"/>
  <c r="BD162" i="7" s="1"/>
  <c r="BH161" i="7"/>
  <c r="BG161" i="7"/>
  <c r="BF161" i="7"/>
  <c r="BE161" i="7"/>
  <c r="T161" i="7"/>
  <c r="R161" i="7"/>
  <c r="P161" i="7"/>
  <c r="BJ161" i="7"/>
  <c r="J161" i="7"/>
  <c r="BD161" i="7" s="1"/>
  <c r="BH160" i="7"/>
  <c r="BG160" i="7"/>
  <c r="BF160" i="7"/>
  <c r="BE160" i="7"/>
  <c r="T160" i="7"/>
  <c r="R160" i="7"/>
  <c r="P160" i="7"/>
  <c r="BJ160" i="7"/>
  <c r="J160" i="7"/>
  <c r="BD160" i="7" s="1"/>
  <c r="BH159" i="7"/>
  <c r="BG159" i="7"/>
  <c r="BF159" i="7"/>
  <c r="BE159" i="7"/>
  <c r="T159" i="7"/>
  <c r="R159" i="7"/>
  <c r="P159" i="7"/>
  <c r="BJ159" i="7"/>
  <c r="J159" i="7"/>
  <c r="BD159" i="7" s="1"/>
  <c r="BH158" i="7"/>
  <c r="BG158" i="7"/>
  <c r="BF158" i="7"/>
  <c r="BE158" i="7"/>
  <c r="T158" i="7"/>
  <c r="R158" i="7"/>
  <c r="P158" i="7"/>
  <c r="BJ158" i="7"/>
  <c r="J158" i="7"/>
  <c r="BD158" i="7" s="1"/>
  <c r="BH157" i="7"/>
  <c r="BG157" i="7"/>
  <c r="BF157" i="7"/>
  <c r="BE157" i="7"/>
  <c r="T157" i="7"/>
  <c r="R157" i="7"/>
  <c r="P157" i="7"/>
  <c r="BJ157" i="7"/>
  <c r="J157" i="7"/>
  <c r="BD157" i="7" s="1"/>
  <c r="BH156" i="7"/>
  <c r="BG156" i="7"/>
  <c r="BF156" i="7"/>
  <c r="BE156" i="7"/>
  <c r="T156" i="7"/>
  <c r="R156" i="7"/>
  <c r="P156" i="7"/>
  <c r="BJ156" i="7"/>
  <c r="J156" i="7"/>
  <c r="BD156" i="7" s="1"/>
  <c r="BH155" i="7"/>
  <c r="BG155" i="7"/>
  <c r="BF155" i="7"/>
  <c r="BE155" i="7"/>
  <c r="T155" i="7"/>
  <c r="R155" i="7"/>
  <c r="P155" i="7"/>
  <c r="BJ155" i="7"/>
  <c r="J155" i="7"/>
  <c r="BD155" i="7" s="1"/>
  <c r="BH154" i="7"/>
  <c r="BG154" i="7"/>
  <c r="BF154" i="7"/>
  <c r="BE154" i="7"/>
  <c r="T154" i="7"/>
  <c r="R154" i="7"/>
  <c r="P154" i="7"/>
  <c r="BJ154" i="7"/>
  <c r="J154" i="7"/>
  <c r="BD154" i="7" s="1"/>
  <c r="BH153" i="7"/>
  <c r="BG153" i="7"/>
  <c r="BF153" i="7"/>
  <c r="BE153" i="7"/>
  <c r="T153" i="7"/>
  <c r="R153" i="7"/>
  <c r="P153" i="7"/>
  <c r="BJ153" i="7"/>
  <c r="J153" i="7"/>
  <c r="BD153" i="7" s="1"/>
  <c r="BH151" i="7"/>
  <c r="BG151" i="7"/>
  <c r="BF151" i="7"/>
  <c r="BE151" i="7"/>
  <c r="T151" i="7"/>
  <c r="R151" i="7"/>
  <c r="P151" i="7"/>
  <c r="BJ151" i="7"/>
  <c r="J151" i="7"/>
  <c r="BD151" i="7" s="1"/>
  <c r="BH150" i="7"/>
  <c r="BG150" i="7"/>
  <c r="BF150" i="7"/>
  <c r="BE150" i="7"/>
  <c r="T150" i="7"/>
  <c r="R150" i="7"/>
  <c r="P150" i="7"/>
  <c r="BJ150" i="7"/>
  <c r="J150" i="7"/>
  <c r="BD150" i="7" s="1"/>
  <c r="BH149" i="7"/>
  <c r="BG149" i="7"/>
  <c r="BF149" i="7"/>
  <c r="BE149" i="7"/>
  <c r="T149" i="7"/>
  <c r="R149" i="7"/>
  <c r="P149" i="7"/>
  <c r="BJ149" i="7"/>
  <c r="J149" i="7"/>
  <c r="BD149" i="7" s="1"/>
  <c r="BH148" i="7"/>
  <c r="BG148" i="7"/>
  <c r="BF148" i="7"/>
  <c r="BE148" i="7"/>
  <c r="T148" i="7"/>
  <c r="R148" i="7"/>
  <c r="P148" i="7"/>
  <c r="BJ148" i="7"/>
  <c r="J148" i="7"/>
  <c r="BD148" i="7" s="1"/>
  <c r="BH147" i="7"/>
  <c r="BG147" i="7"/>
  <c r="BF147" i="7"/>
  <c r="BE147" i="7"/>
  <c r="T147" i="7"/>
  <c r="R147" i="7"/>
  <c r="P147" i="7"/>
  <c r="BJ147" i="7"/>
  <c r="J147" i="7"/>
  <c r="BD147" i="7" s="1"/>
  <c r="BH146" i="7"/>
  <c r="BG146" i="7"/>
  <c r="BF146" i="7"/>
  <c r="BE146" i="7"/>
  <c r="T146" i="7"/>
  <c r="R146" i="7"/>
  <c r="P146" i="7"/>
  <c r="BJ146" i="7"/>
  <c r="J146" i="7"/>
  <c r="BD146" i="7" s="1"/>
  <c r="BH145" i="7"/>
  <c r="BG145" i="7"/>
  <c r="BF145" i="7"/>
  <c r="BE145" i="7"/>
  <c r="T145" i="7"/>
  <c r="R145" i="7"/>
  <c r="P145" i="7"/>
  <c r="BJ145" i="7"/>
  <c r="J145" i="7"/>
  <c r="BD145" i="7" s="1"/>
  <c r="BH144" i="7"/>
  <c r="BG144" i="7"/>
  <c r="BF144" i="7"/>
  <c r="BE144" i="7"/>
  <c r="T144" i="7"/>
  <c r="R144" i="7"/>
  <c r="P144" i="7"/>
  <c r="BJ144" i="7"/>
  <c r="J144" i="7"/>
  <c r="BD144" i="7" s="1"/>
  <c r="BH143" i="7"/>
  <c r="BG143" i="7"/>
  <c r="BF143" i="7"/>
  <c r="BE143" i="7"/>
  <c r="BD143" i="7"/>
  <c r="T143" i="7"/>
  <c r="R143" i="7"/>
  <c r="P143" i="7"/>
  <c r="BJ143" i="7"/>
  <c r="J143" i="7"/>
  <c r="BH142" i="7"/>
  <c r="BG142" i="7"/>
  <c r="BF142" i="7"/>
  <c r="BE142" i="7"/>
  <c r="T142" i="7"/>
  <c r="R142" i="7"/>
  <c r="P142" i="7"/>
  <c r="BJ142" i="7"/>
  <c r="J142" i="7"/>
  <c r="BD142" i="7" s="1"/>
  <c r="BH141" i="7"/>
  <c r="BG141" i="7"/>
  <c r="BF141" i="7"/>
  <c r="BE141" i="7"/>
  <c r="T141" i="7"/>
  <c r="R141" i="7"/>
  <c r="P141" i="7"/>
  <c r="BJ141" i="7"/>
  <c r="J141" i="7"/>
  <c r="BD141" i="7" s="1"/>
  <c r="BH140" i="7"/>
  <c r="BG140" i="7"/>
  <c r="BF140" i="7"/>
  <c r="BE140" i="7"/>
  <c r="T140" i="7"/>
  <c r="R140" i="7"/>
  <c r="P140" i="7"/>
  <c r="BJ140" i="7"/>
  <c r="J140" i="7"/>
  <c r="BD140" i="7" s="1"/>
  <c r="BH139" i="7"/>
  <c r="BG139" i="7"/>
  <c r="BF139" i="7"/>
  <c r="BE139" i="7"/>
  <c r="T139" i="7"/>
  <c r="R139" i="7"/>
  <c r="P139" i="7"/>
  <c r="BJ139" i="7"/>
  <c r="J139" i="7"/>
  <c r="BD139" i="7" s="1"/>
  <c r="BH138" i="7"/>
  <c r="BG138" i="7"/>
  <c r="BF138" i="7"/>
  <c r="BE138" i="7"/>
  <c r="T138" i="7"/>
  <c r="R138" i="7"/>
  <c r="P138" i="7"/>
  <c r="BJ138" i="7"/>
  <c r="J138" i="7"/>
  <c r="BD138" i="7" s="1"/>
  <c r="BH137" i="7"/>
  <c r="BG137" i="7"/>
  <c r="BF137" i="7"/>
  <c r="BE137" i="7"/>
  <c r="T137" i="7"/>
  <c r="R137" i="7"/>
  <c r="P137" i="7"/>
  <c r="BJ137" i="7"/>
  <c r="J137" i="7"/>
  <c r="BD137" i="7" s="1"/>
  <c r="BH136" i="7"/>
  <c r="BG136" i="7"/>
  <c r="BF136" i="7"/>
  <c r="BE136" i="7"/>
  <c r="T136" i="7"/>
  <c r="R136" i="7"/>
  <c r="P136" i="7"/>
  <c r="BJ136" i="7"/>
  <c r="J136" i="7"/>
  <c r="BD136" i="7" s="1"/>
  <c r="BH135" i="7"/>
  <c r="BG135" i="7"/>
  <c r="BF135" i="7"/>
  <c r="BE135" i="7"/>
  <c r="T135" i="7"/>
  <c r="R135" i="7"/>
  <c r="P135" i="7"/>
  <c r="BJ135" i="7"/>
  <c r="J135" i="7"/>
  <c r="BD135" i="7" s="1"/>
  <c r="BH134" i="7"/>
  <c r="BG134" i="7"/>
  <c r="BF134" i="7"/>
  <c r="BE134" i="7"/>
  <c r="T134" i="7"/>
  <c r="R134" i="7"/>
  <c r="P134" i="7"/>
  <c r="BJ134" i="7"/>
  <c r="J134" i="7"/>
  <c r="BD134" i="7" s="1"/>
  <c r="BH133" i="7"/>
  <c r="BG133" i="7"/>
  <c r="BF133" i="7"/>
  <c r="BE133" i="7"/>
  <c r="T133" i="7"/>
  <c r="R133" i="7"/>
  <c r="P133" i="7"/>
  <c r="BJ133" i="7"/>
  <c r="J133" i="7"/>
  <c r="BD133" i="7" s="1"/>
  <c r="BH132" i="7"/>
  <c r="BG132" i="7"/>
  <c r="BF132" i="7"/>
  <c r="BE132" i="7"/>
  <c r="T132" i="7"/>
  <c r="R132" i="7"/>
  <c r="P132" i="7"/>
  <c r="BJ132" i="7"/>
  <c r="J132" i="7"/>
  <c r="BD132" i="7" s="1"/>
  <c r="BH130" i="7"/>
  <c r="BG130" i="7"/>
  <c r="BF130" i="7"/>
  <c r="BE130" i="7"/>
  <c r="T130" i="7"/>
  <c r="R130" i="7"/>
  <c r="P130" i="7"/>
  <c r="BJ130" i="7"/>
  <c r="J130" i="7"/>
  <c r="BD130" i="7" s="1"/>
  <c r="BH129" i="7"/>
  <c r="BG129" i="7"/>
  <c r="BF129" i="7"/>
  <c r="BE129" i="7"/>
  <c r="T129" i="7"/>
  <c r="R129" i="7"/>
  <c r="P129" i="7"/>
  <c r="BJ129" i="7"/>
  <c r="J129" i="7"/>
  <c r="BD129" i="7" s="1"/>
  <c r="BH128" i="7"/>
  <c r="BG128" i="7"/>
  <c r="BF128" i="7"/>
  <c r="BE128" i="7"/>
  <c r="T128" i="7"/>
  <c r="R128" i="7"/>
  <c r="P128" i="7"/>
  <c r="BJ128" i="7"/>
  <c r="J128" i="7"/>
  <c r="BD128" i="7" s="1"/>
  <c r="BH127" i="7"/>
  <c r="BG127" i="7"/>
  <c r="BF127" i="7"/>
  <c r="BE127" i="7"/>
  <c r="T127" i="7"/>
  <c r="R127" i="7"/>
  <c r="P127" i="7"/>
  <c r="BJ127" i="7"/>
  <c r="J127" i="7"/>
  <c r="BD127" i="7" s="1"/>
  <c r="BH126" i="7"/>
  <c r="BG126" i="7"/>
  <c r="BF126" i="7"/>
  <c r="BE126" i="7"/>
  <c r="T126" i="7"/>
  <c r="R126" i="7"/>
  <c r="P126" i="7"/>
  <c r="BJ126" i="7"/>
  <c r="J126" i="7"/>
  <c r="BD126" i="7" s="1"/>
  <c r="BH125" i="7"/>
  <c r="BG125" i="7"/>
  <c r="BF125" i="7"/>
  <c r="BE125" i="7"/>
  <c r="T125" i="7"/>
  <c r="R125" i="7"/>
  <c r="P125" i="7"/>
  <c r="BJ125" i="7"/>
  <c r="J125" i="7"/>
  <c r="BD125" i="7" s="1"/>
  <c r="BH124" i="7"/>
  <c r="BG124" i="7"/>
  <c r="BF124" i="7"/>
  <c r="BE124" i="7"/>
  <c r="T124" i="7"/>
  <c r="R124" i="7"/>
  <c r="P124" i="7"/>
  <c r="BJ124" i="7"/>
  <c r="J124" i="7"/>
  <c r="BD124" i="7" s="1"/>
  <c r="BH123" i="7"/>
  <c r="BG123" i="7"/>
  <c r="BF123" i="7"/>
  <c r="BE123" i="7"/>
  <c r="T123" i="7"/>
  <c r="R123" i="7"/>
  <c r="P123" i="7"/>
  <c r="BJ123" i="7"/>
  <c r="J123" i="7"/>
  <c r="BD123" i="7" s="1"/>
  <c r="BH122" i="7"/>
  <c r="BG122" i="7"/>
  <c r="BF122" i="7"/>
  <c r="BE122" i="7"/>
  <c r="T122" i="7"/>
  <c r="R122" i="7"/>
  <c r="P122" i="7"/>
  <c r="BJ122" i="7"/>
  <c r="J122" i="7"/>
  <c r="BD122" i="7" s="1"/>
  <c r="BH121" i="7"/>
  <c r="BG121" i="7"/>
  <c r="BF121" i="7"/>
  <c r="BE121" i="7"/>
  <c r="T121" i="7"/>
  <c r="R121" i="7"/>
  <c r="P121" i="7"/>
  <c r="BJ121" i="7"/>
  <c r="J121" i="7"/>
  <c r="BD121" i="7" s="1"/>
  <c r="BH119" i="7"/>
  <c r="BG119" i="7"/>
  <c r="BF119" i="7"/>
  <c r="BE119" i="7"/>
  <c r="T119" i="7"/>
  <c r="R119" i="7"/>
  <c r="P119" i="7"/>
  <c r="BJ119" i="7"/>
  <c r="J119" i="7"/>
  <c r="BD119" i="7" s="1"/>
  <c r="BH118" i="7"/>
  <c r="BG118" i="7"/>
  <c r="BF118" i="7"/>
  <c r="BE118" i="7"/>
  <c r="T118" i="7"/>
  <c r="R118" i="7"/>
  <c r="P118" i="7"/>
  <c r="BJ118" i="7"/>
  <c r="J118" i="7"/>
  <c r="BD118" i="7" s="1"/>
  <c r="BH117" i="7"/>
  <c r="BG117" i="7"/>
  <c r="BF117" i="7"/>
  <c r="BE117" i="7"/>
  <c r="T117" i="7"/>
  <c r="R117" i="7"/>
  <c r="P117" i="7"/>
  <c r="BJ117" i="7"/>
  <c r="J117" i="7"/>
  <c r="BD117" i="7" s="1"/>
  <c r="BH116" i="7"/>
  <c r="BG116" i="7"/>
  <c r="BF116" i="7"/>
  <c r="BE116" i="7"/>
  <c r="T116" i="7"/>
  <c r="R116" i="7"/>
  <c r="P116" i="7"/>
  <c r="BJ116" i="7"/>
  <c r="J116" i="7"/>
  <c r="BD116" i="7" s="1"/>
  <c r="BH115" i="7"/>
  <c r="BG115" i="7"/>
  <c r="BF115" i="7"/>
  <c r="BE115" i="7"/>
  <c r="T115" i="7"/>
  <c r="R115" i="7"/>
  <c r="P115" i="7"/>
  <c r="BJ115" i="7"/>
  <c r="J115" i="7"/>
  <c r="BD115" i="7" s="1"/>
  <c r="BH114" i="7"/>
  <c r="BG114" i="7"/>
  <c r="BF114" i="7"/>
  <c r="BE114" i="7"/>
  <c r="T114" i="7"/>
  <c r="R114" i="7"/>
  <c r="P114" i="7"/>
  <c r="BJ114" i="7"/>
  <c r="J114" i="7"/>
  <c r="BD114" i="7" s="1"/>
  <c r="BH113" i="7"/>
  <c r="BG113" i="7"/>
  <c r="BF113" i="7"/>
  <c r="BE113" i="7"/>
  <c r="T113" i="7"/>
  <c r="R113" i="7"/>
  <c r="P113" i="7"/>
  <c r="BJ113" i="7"/>
  <c r="J113" i="7"/>
  <c r="BD113" i="7" s="1"/>
  <c r="BH112" i="7"/>
  <c r="BG112" i="7"/>
  <c r="BF112" i="7"/>
  <c r="BE112" i="7"/>
  <c r="T112" i="7"/>
  <c r="R112" i="7"/>
  <c r="P112" i="7"/>
  <c r="BJ112" i="7"/>
  <c r="J112" i="7"/>
  <c r="BD112" i="7" s="1"/>
  <c r="BH111" i="7"/>
  <c r="BG111" i="7"/>
  <c r="BF111" i="7"/>
  <c r="BE111" i="7"/>
  <c r="T111" i="7"/>
  <c r="R111" i="7"/>
  <c r="P111" i="7"/>
  <c r="BJ111" i="7"/>
  <c r="J111" i="7"/>
  <c r="BD111" i="7" s="1"/>
  <c r="BH110" i="7"/>
  <c r="BG110" i="7"/>
  <c r="BF110" i="7"/>
  <c r="BE110" i="7"/>
  <c r="T110" i="7"/>
  <c r="R110" i="7"/>
  <c r="P110" i="7"/>
  <c r="BJ110" i="7"/>
  <c r="J110" i="7"/>
  <c r="BD110" i="7" s="1"/>
  <c r="BH109" i="7"/>
  <c r="BG109" i="7"/>
  <c r="BF109" i="7"/>
  <c r="BE109" i="7"/>
  <c r="T109" i="7"/>
  <c r="R109" i="7"/>
  <c r="P109" i="7"/>
  <c r="BJ109" i="7"/>
  <c r="J109" i="7"/>
  <c r="BD109" i="7" s="1"/>
  <c r="BH108" i="7"/>
  <c r="BG108" i="7"/>
  <c r="BF108" i="7"/>
  <c r="BE108" i="7"/>
  <c r="T108" i="7"/>
  <c r="R108" i="7"/>
  <c r="P108" i="7"/>
  <c r="BJ108" i="7"/>
  <c r="J108" i="7"/>
  <c r="BD108" i="7" s="1"/>
  <c r="BH107" i="7"/>
  <c r="BG107" i="7"/>
  <c r="BF107" i="7"/>
  <c r="BE107" i="7"/>
  <c r="T107" i="7"/>
  <c r="R107" i="7"/>
  <c r="P107" i="7"/>
  <c r="BJ107" i="7"/>
  <c r="J107" i="7"/>
  <c r="BD107" i="7" s="1"/>
  <c r="BH106" i="7"/>
  <c r="BG106" i="7"/>
  <c r="BF106" i="7"/>
  <c r="BE106" i="7"/>
  <c r="T106" i="7"/>
  <c r="R106" i="7"/>
  <c r="P106" i="7"/>
  <c r="BJ106" i="7"/>
  <c r="J106" i="7"/>
  <c r="BD106" i="7" s="1"/>
  <c r="BH105" i="7"/>
  <c r="BG105" i="7"/>
  <c r="BF105" i="7"/>
  <c r="BE105" i="7"/>
  <c r="T105" i="7"/>
  <c r="R105" i="7"/>
  <c r="P105" i="7"/>
  <c r="BJ105" i="7"/>
  <c r="J105" i="7"/>
  <c r="BD105" i="7" s="1"/>
  <c r="BH104" i="7"/>
  <c r="BG104" i="7"/>
  <c r="BF104" i="7"/>
  <c r="BE104" i="7"/>
  <c r="T104" i="7"/>
  <c r="R104" i="7"/>
  <c r="P104" i="7"/>
  <c r="BJ104" i="7"/>
  <c r="J104" i="7"/>
  <c r="BD104" i="7" s="1"/>
  <c r="BH103" i="7"/>
  <c r="BG103" i="7"/>
  <c r="BF103" i="7"/>
  <c r="BE103" i="7"/>
  <c r="T103" i="7"/>
  <c r="R103" i="7"/>
  <c r="P103" i="7"/>
  <c r="BJ103" i="7"/>
  <c r="J103" i="7"/>
  <c r="BD103" i="7" s="1"/>
  <c r="BH102" i="7"/>
  <c r="BG102" i="7"/>
  <c r="BF102" i="7"/>
  <c r="BE102" i="7"/>
  <c r="T102" i="7"/>
  <c r="R102" i="7"/>
  <c r="P102" i="7"/>
  <c r="BJ102" i="7"/>
  <c r="J102" i="7"/>
  <c r="BD102" i="7" s="1"/>
  <c r="BH101" i="7"/>
  <c r="BG101" i="7"/>
  <c r="BF101" i="7"/>
  <c r="BE101" i="7"/>
  <c r="T101" i="7"/>
  <c r="R101" i="7"/>
  <c r="P101" i="7"/>
  <c r="BJ101" i="7"/>
  <c r="J101" i="7"/>
  <c r="BD101" i="7" s="1"/>
  <c r="BH100" i="7"/>
  <c r="BG100" i="7"/>
  <c r="BF100" i="7"/>
  <c r="BE100" i="7"/>
  <c r="T100" i="7"/>
  <c r="R100" i="7"/>
  <c r="P100" i="7"/>
  <c r="BJ100" i="7"/>
  <c r="J100" i="7"/>
  <c r="BD100" i="7" s="1"/>
  <c r="BH99" i="7"/>
  <c r="BG99" i="7"/>
  <c r="BF99" i="7"/>
  <c r="BE99" i="7"/>
  <c r="T99" i="7"/>
  <c r="R99" i="7"/>
  <c r="P99" i="7"/>
  <c r="BJ99" i="7"/>
  <c r="J99" i="7"/>
  <c r="BD99" i="7" s="1"/>
  <c r="BH98" i="7"/>
  <c r="BG98" i="7"/>
  <c r="BF98" i="7"/>
  <c r="BE98" i="7"/>
  <c r="T98" i="7"/>
  <c r="R98" i="7"/>
  <c r="P98" i="7"/>
  <c r="BJ98" i="7"/>
  <c r="J98" i="7"/>
  <c r="BD98" i="7" s="1"/>
  <c r="BH97" i="7"/>
  <c r="BG97" i="7"/>
  <c r="BF97" i="7"/>
  <c r="BE97" i="7"/>
  <c r="T97" i="7"/>
  <c r="R97" i="7"/>
  <c r="P97" i="7"/>
  <c r="BJ97" i="7"/>
  <c r="J97" i="7"/>
  <c r="BD97" i="7" s="1"/>
  <c r="BH96" i="7"/>
  <c r="BG96" i="7"/>
  <c r="BF96" i="7"/>
  <c r="BE96" i="7"/>
  <c r="T96" i="7"/>
  <c r="R96" i="7"/>
  <c r="P96" i="7"/>
  <c r="BJ96" i="7"/>
  <c r="J96" i="7"/>
  <c r="BD96" i="7" s="1"/>
  <c r="BH95" i="7"/>
  <c r="BG95" i="7"/>
  <c r="BF95" i="7"/>
  <c r="BE95" i="7"/>
  <c r="T95" i="7"/>
  <c r="R95" i="7"/>
  <c r="P95" i="7"/>
  <c r="BJ95" i="7"/>
  <c r="J95" i="7"/>
  <c r="BD95" i="7" s="1"/>
  <c r="BH94" i="7"/>
  <c r="BG94" i="7"/>
  <c r="BF94" i="7"/>
  <c r="BE94" i="7"/>
  <c r="T94" i="7"/>
  <c r="R94" i="7"/>
  <c r="P94" i="7"/>
  <c r="BJ94" i="7"/>
  <c r="J94" i="7"/>
  <c r="BD94" i="7" s="1"/>
  <c r="BH93" i="7"/>
  <c r="BG93" i="7"/>
  <c r="BF93" i="7"/>
  <c r="BE93" i="7"/>
  <c r="T93" i="7"/>
  <c r="R93" i="7"/>
  <c r="P93" i="7"/>
  <c r="BJ93" i="7"/>
  <c r="J93" i="7"/>
  <c r="BD93" i="7" s="1"/>
  <c r="BH92" i="7"/>
  <c r="BG92" i="7"/>
  <c r="BF92" i="7"/>
  <c r="BE92" i="7"/>
  <c r="T92" i="7"/>
  <c r="R92" i="7"/>
  <c r="P92" i="7"/>
  <c r="BJ92" i="7"/>
  <c r="J92" i="7"/>
  <c r="BD92" i="7" s="1"/>
  <c r="BH91" i="7"/>
  <c r="BG91" i="7"/>
  <c r="BF91" i="7"/>
  <c r="BE91" i="7"/>
  <c r="T91" i="7"/>
  <c r="R91" i="7"/>
  <c r="P91" i="7"/>
  <c r="BJ91" i="7"/>
  <c r="J91" i="7"/>
  <c r="BD91" i="7" s="1"/>
  <c r="BH90" i="7"/>
  <c r="BG90" i="7"/>
  <c r="BF90" i="7"/>
  <c r="BE90" i="7"/>
  <c r="T90" i="7"/>
  <c r="R90" i="7"/>
  <c r="P90" i="7"/>
  <c r="BJ90" i="7"/>
  <c r="J90" i="7"/>
  <c r="BD90" i="7" s="1"/>
  <c r="BH89" i="7"/>
  <c r="BG89" i="7"/>
  <c r="BF89" i="7"/>
  <c r="BE89" i="7"/>
  <c r="T89" i="7"/>
  <c r="R89" i="7"/>
  <c r="P89" i="7"/>
  <c r="BJ89" i="7"/>
  <c r="J89" i="7"/>
  <c r="BD89" i="7" s="1"/>
  <c r="BH88" i="7"/>
  <c r="BG88" i="7"/>
  <c r="BF88" i="7"/>
  <c r="BE88" i="7"/>
  <c r="T88" i="7"/>
  <c r="R88" i="7"/>
  <c r="P88" i="7"/>
  <c r="BJ88" i="7"/>
  <c r="J88" i="7"/>
  <c r="BD88" i="7" s="1"/>
  <c r="BH87" i="7"/>
  <c r="BG87" i="7"/>
  <c r="BF87" i="7"/>
  <c r="BE87" i="7"/>
  <c r="T87" i="7"/>
  <c r="R87" i="7"/>
  <c r="P87" i="7"/>
  <c r="BJ87" i="7"/>
  <c r="J87" i="7"/>
  <c r="BD87" i="7" s="1"/>
  <c r="F79" i="7"/>
  <c r="E77" i="7"/>
  <c r="F49" i="7"/>
  <c r="E47" i="7"/>
  <c r="J21" i="7"/>
  <c r="E21" i="7"/>
  <c r="J51" i="7" s="1"/>
  <c r="J20" i="7"/>
  <c r="J18" i="7"/>
  <c r="E18" i="7"/>
  <c r="F82" i="7" s="1"/>
  <c r="J17" i="7"/>
  <c r="J15" i="7"/>
  <c r="E15" i="7"/>
  <c r="F81" i="7" s="1"/>
  <c r="J14" i="7"/>
  <c r="J12" i="7"/>
  <c r="J49" i="7" s="1"/>
  <c r="E7" i="7"/>
  <c r="E75" i="7" s="1"/>
  <c r="AY56" i="1"/>
  <c r="AX56" i="1"/>
  <c r="AW157" i="6"/>
  <c r="AV157" i="6"/>
  <c r="AU157" i="6"/>
  <c r="AT157" i="6"/>
  <c r="AY157" i="6"/>
  <c r="J157" i="6"/>
  <c r="AS157" i="6" s="1"/>
  <c r="AW156" i="6"/>
  <c r="AV156" i="6"/>
  <c r="AU156" i="6"/>
  <c r="AT156" i="6"/>
  <c r="AY156" i="6"/>
  <c r="J156" i="6"/>
  <c r="AS156" i="6" s="1"/>
  <c r="AW155" i="6"/>
  <c r="AV155" i="6"/>
  <c r="AU155" i="6"/>
  <c r="AT155" i="6"/>
  <c r="AY155" i="6"/>
  <c r="J155" i="6"/>
  <c r="AS155" i="6" s="1"/>
  <c r="AW154" i="6"/>
  <c r="AV154" i="6"/>
  <c r="AU154" i="6"/>
  <c r="AT154" i="6"/>
  <c r="AY154" i="6"/>
  <c r="J154" i="6"/>
  <c r="AS154" i="6" s="1"/>
  <c r="AW153" i="6"/>
  <c r="AV153" i="6"/>
  <c r="AU153" i="6"/>
  <c r="AT153" i="6"/>
  <c r="AY153" i="6"/>
  <c r="J153" i="6"/>
  <c r="AS153" i="6" s="1"/>
  <c r="AW151" i="6"/>
  <c r="AV151" i="6"/>
  <c r="AU151" i="6"/>
  <c r="AT151" i="6"/>
  <c r="AY151" i="6"/>
  <c r="J151" i="6"/>
  <c r="AS151" i="6" s="1"/>
  <c r="AW150" i="6"/>
  <c r="AV150" i="6"/>
  <c r="AU150" i="6"/>
  <c r="AT150" i="6"/>
  <c r="AY150" i="6"/>
  <c r="J150" i="6"/>
  <c r="AS150" i="6" s="1"/>
  <c r="AW149" i="6"/>
  <c r="AV149" i="6"/>
  <c r="AU149" i="6"/>
  <c r="AT149" i="6"/>
  <c r="AY149" i="6"/>
  <c r="J149" i="6"/>
  <c r="AS149" i="6" s="1"/>
  <c r="AW148" i="6"/>
  <c r="AV148" i="6"/>
  <c r="AU148" i="6"/>
  <c r="AT148" i="6"/>
  <c r="AY148" i="6"/>
  <c r="J148" i="6"/>
  <c r="AS148" i="6" s="1"/>
  <c r="AW146" i="6"/>
  <c r="AV146" i="6"/>
  <c r="AU146" i="6"/>
  <c r="AT146" i="6"/>
  <c r="AY146" i="6"/>
  <c r="J146" i="6"/>
  <c r="AS146" i="6" s="1"/>
  <c r="AW145" i="6"/>
  <c r="AV145" i="6"/>
  <c r="AU145" i="6"/>
  <c r="AT145" i="6"/>
  <c r="AY145" i="6"/>
  <c r="J145" i="6"/>
  <c r="AS145" i="6" s="1"/>
  <c r="AW144" i="6"/>
  <c r="AV144" i="6"/>
  <c r="AU144" i="6"/>
  <c r="AT144" i="6"/>
  <c r="AY144" i="6"/>
  <c r="J144" i="6"/>
  <c r="AS144" i="6" s="1"/>
  <c r="AW142" i="6"/>
  <c r="AV142" i="6"/>
  <c r="AU142" i="6"/>
  <c r="AT142" i="6"/>
  <c r="AY142" i="6"/>
  <c r="J142" i="6"/>
  <c r="AS142" i="6" s="1"/>
  <c r="AW141" i="6"/>
  <c r="AV141" i="6"/>
  <c r="AU141" i="6"/>
  <c r="AT141" i="6"/>
  <c r="AY141" i="6"/>
  <c r="J141" i="6"/>
  <c r="AS141" i="6" s="1"/>
  <c r="AW140" i="6"/>
  <c r="AV140" i="6"/>
  <c r="AU140" i="6"/>
  <c r="AT140" i="6"/>
  <c r="AY140" i="6"/>
  <c r="J140" i="6"/>
  <c r="AS140" i="6" s="1"/>
  <c r="AW139" i="6"/>
  <c r="AV139" i="6"/>
  <c r="AU139" i="6"/>
  <c r="AT139" i="6"/>
  <c r="AY139" i="6"/>
  <c r="J139" i="6"/>
  <c r="AS139" i="6" s="1"/>
  <c r="AW138" i="6"/>
  <c r="AV138" i="6"/>
  <c r="AU138" i="6"/>
  <c r="AT138" i="6"/>
  <c r="AY138" i="6"/>
  <c r="J138" i="6"/>
  <c r="AS138" i="6" s="1"/>
  <c r="AW136" i="6"/>
  <c r="AV136" i="6"/>
  <c r="AU136" i="6"/>
  <c r="AT136" i="6"/>
  <c r="AY136" i="6"/>
  <c r="J136" i="6"/>
  <c r="AS136" i="6" s="1"/>
  <c r="AW135" i="6"/>
  <c r="AV135" i="6"/>
  <c r="AU135" i="6"/>
  <c r="AT135" i="6"/>
  <c r="AY135" i="6"/>
  <c r="J135" i="6"/>
  <c r="AS135" i="6" s="1"/>
  <c r="AW134" i="6"/>
  <c r="AV134" i="6"/>
  <c r="AU134" i="6"/>
  <c r="AT134" i="6"/>
  <c r="AY134" i="6"/>
  <c r="J134" i="6"/>
  <c r="AS134" i="6" s="1"/>
  <c r="AW133" i="6"/>
  <c r="AV133" i="6"/>
  <c r="AU133" i="6"/>
  <c r="AT133" i="6"/>
  <c r="AY133" i="6"/>
  <c r="J133" i="6"/>
  <c r="AS133" i="6" s="1"/>
  <c r="AW132" i="6"/>
  <c r="AV132" i="6"/>
  <c r="AU132" i="6"/>
  <c r="AT132" i="6"/>
  <c r="AY132" i="6"/>
  <c r="J132" i="6"/>
  <c r="AS132" i="6" s="1"/>
  <c r="AW131" i="6"/>
  <c r="AV131" i="6"/>
  <c r="AU131" i="6"/>
  <c r="AT131" i="6"/>
  <c r="AY131" i="6"/>
  <c r="J131" i="6"/>
  <c r="AS131" i="6" s="1"/>
  <c r="AW130" i="6"/>
  <c r="AV130" i="6"/>
  <c r="AU130" i="6"/>
  <c r="AT130" i="6"/>
  <c r="AY130" i="6"/>
  <c r="J130" i="6"/>
  <c r="AS130" i="6" s="1"/>
  <c r="AW129" i="6"/>
  <c r="AV129" i="6"/>
  <c r="AU129" i="6"/>
  <c r="AT129" i="6"/>
  <c r="AY129" i="6"/>
  <c r="J129" i="6"/>
  <c r="AS129" i="6" s="1"/>
  <c r="AW128" i="6"/>
  <c r="AV128" i="6"/>
  <c r="AU128" i="6"/>
  <c r="AT128" i="6"/>
  <c r="AY128" i="6"/>
  <c r="J128" i="6"/>
  <c r="AS128" i="6" s="1"/>
  <c r="AW127" i="6"/>
  <c r="AV127" i="6"/>
  <c r="AU127" i="6"/>
  <c r="AT127" i="6"/>
  <c r="AY127" i="6"/>
  <c r="J127" i="6"/>
  <c r="AS127" i="6" s="1"/>
  <c r="AW126" i="6"/>
  <c r="AV126" i="6"/>
  <c r="AU126" i="6"/>
  <c r="AT126" i="6"/>
  <c r="AY126" i="6"/>
  <c r="J126" i="6"/>
  <c r="AS126" i="6" s="1"/>
  <c r="AW125" i="6"/>
  <c r="AV125" i="6"/>
  <c r="AU125" i="6"/>
  <c r="AT125" i="6"/>
  <c r="AY125" i="6"/>
  <c r="J125" i="6"/>
  <c r="AS125" i="6" s="1"/>
  <c r="AW124" i="6"/>
  <c r="AV124" i="6"/>
  <c r="AU124" i="6"/>
  <c r="AT124" i="6"/>
  <c r="AY124" i="6"/>
  <c r="J124" i="6"/>
  <c r="AS124" i="6" s="1"/>
  <c r="AW123" i="6"/>
  <c r="AV123" i="6"/>
  <c r="AU123" i="6"/>
  <c r="AT123" i="6"/>
  <c r="AY123" i="6"/>
  <c r="J123" i="6"/>
  <c r="AS123" i="6" s="1"/>
  <c r="AW122" i="6"/>
  <c r="AV122" i="6"/>
  <c r="AU122" i="6"/>
  <c r="AT122" i="6"/>
  <c r="AY122" i="6"/>
  <c r="J122" i="6"/>
  <c r="AS122" i="6" s="1"/>
  <c r="AW121" i="6"/>
  <c r="AV121" i="6"/>
  <c r="AU121" i="6"/>
  <c r="AT121" i="6"/>
  <c r="AY121" i="6"/>
  <c r="J121" i="6"/>
  <c r="AS121" i="6" s="1"/>
  <c r="AW120" i="6"/>
  <c r="AV120" i="6"/>
  <c r="AU120" i="6"/>
  <c r="AT120" i="6"/>
  <c r="AY120" i="6"/>
  <c r="J120" i="6"/>
  <c r="AS120" i="6" s="1"/>
  <c r="AW119" i="6"/>
  <c r="AV119" i="6"/>
  <c r="AU119" i="6"/>
  <c r="AT119" i="6"/>
  <c r="AY119" i="6"/>
  <c r="J119" i="6"/>
  <c r="AS119" i="6" s="1"/>
  <c r="AW118" i="6"/>
  <c r="AV118" i="6"/>
  <c r="AU118" i="6"/>
  <c r="AT118" i="6"/>
  <c r="AY118" i="6"/>
  <c r="J118" i="6"/>
  <c r="AS118" i="6" s="1"/>
  <c r="AW117" i="6"/>
  <c r="AV117" i="6"/>
  <c r="AU117" i="6"/>
  <c r="AT117" i="6"/>
  <c r="AY117" i="6"/>
  <c r="J117" i="6"/>
  <c r="AS117" i="6" s="1"/>
  <c r="AW116" i="6"/>
  <c r="AV116" i="6"/>
  <c r="AU116" i="6"/>
  <c r="AT116" i="6"/>
  <c r="AY116" i="6"/>
  <c r="J116" i="6"/>
  <c r="AS116" i="6" s="1"/>
  <c r="AW115" i="6"/>
  <c r="AV115" i="6"/>
  <c r="AU115" i="6"/>
  <c r="AT115" i="6"/>
  <c r="AY115" i="6"/>
  <c r="J115" i="6"/>
  <c r="AS115" i="6" s="1"/>
  <c r="AW114" i="6"/>
  <c r="AV114" i="6"/>
  <c r="AU114" i="6"/>
  <c r="AT114" i="6"/>
  <c r="AY114" i="6"/>
  <c r="J114" i="6"/>
  <c r="AS114" i="6" s="1"/>
  <c r="AW113" i="6"/>
  <c r="AV113" i="6"/>
  <c r="AU113" i="6"/>
  <c r="AT113" i="6"/>
  <c r="AY113" i="6"/>
  <c r="J113" i="6"/>
  <c r="AS113" i="6" s="1"/>
  <c r="AW112" i="6"/>
  <c r="AV112" i="6"/>
  <c r="AU112" i="6"/>
  <c r="AT112" i="6"/>
  <c r="AY112" i="6"/>
  <c r="J112" i="6"/>
  <c r="AS112" i="6" s="1"/>
  <c r="AW111" i="6"/>
  <c r="AV111" i="6"/>
  <c r="AU111" i="6"/>
  <c r="AT111" i="6"/>
  <c r="AY111" i="6"/>
  <c r="J111" i="6"/>
  <c r="AS111" i="6" s="1"/>
  <c r="AW110" i="6"/>
  <c r="AV110" i="6"/>
  <c r="AU110" i="6"/>
  <c r="AT110" i="6"/>
  <c r="AY110" i="6"/>
  <c r="J110" i="6"/>
  <c r="AS110" i="6" s="1"/>
  <c r="AW109" i="6"/>
  <c r="AV109" i="6"/>
  <c r="AU109" i="6"/>
  <c r="AT109" i="6"/>
  <c r="AY109" i="6"/>
  <c r="J109" i="6"/>
  <c r="AS109" i="6" s="1"/>
  <c r="AW108" i="6"/>
  <c r="AV108" i="6"/>
  <c r="AU108" i="6"/>
  <c r="AT108" i="6"/>
  <c r="AY108" i="6"/>
  <c r="J108" i="6"/>
  <c r="AS108" i="6" s="1"/>
  <c r="AW107" i="6"/>
  <c r="AV107" i="6"/>
  <c r="AU107" i="6"/>
  <c r="AT107" i="6"/>
  <c r="AY107" i="6"/>
  <c r="J107" i="6"/>
  <c r="AS107" i="6" s="1"/>
  <c r="AW106" i="6"/>
  <c r="AV106" i="6"/>
  <c r="AU106" i="6"/>
  <c r="AT106" i="6"/>
  <c r="AY106" i="6"/>
  <c r="J106" i="6"/>
  <c r="AS106" i="6" s="1"/>
  <c r="AW105" i="6"/>
  <c r="AV105" i="6"/>
  <c r="AU105" i="6"/>
  <c r="AT105" i="6"/>
  <c r="AY105" i="6"/>
  <c r="J105" i="6"/>
  <c r="AS105" i="6" s="1"/>
  <c r="AW104" i="6"/>
  <c r="AV104" i="6"/>
  <c r="AU104" i="6"/>
  <c r="AT104" i="6"/>
  <c r="AY104" i="6"/>
  <c r="J104" i="6"/>
  <c r="AS104" i="6" s="1"/>
  <c r="AW103" i="6"/>
  <c r="AV103" i="6"/>
  <c r="AU103" i="6"/>
  <c r="AT103" i="6"/>
  <c r="AY103" i="6"/>
  <c r="J103" i="6"/>
  <c r="AS103" i="6" s="1"/>
  <c r="AW102" i="6"/>
  <c r="AV102" i="6"/>
  <c r="AU102" i="6"/>
  <c r="AT102" i="6"/>
  <c r="AY102" i="6"/>
  <c r="J102" i="6"/>
  <c r="AS102" i="6" s="1"/>
  <c r="AW101" i="6"/>
  <c r="AV101" i="6"/>
  <c r="AU101" i="6"/>
  <c r="AT101" i="6"/>
  <c r="AY101" i="6"/>
  <c r="J101" i="6"/>
  <c r="AS101" i="6" s="1"/>
  <c r="AW100" i="6"/>
  <c r="AV100" i="6"/>
  <c r="AU100" i="6"/>
  <c r="AT100" i="6"/>
  <c r="AY100" i="6"/>
  <c r="J100" i="6"/>
  <c r="AS100" i="6" s="1"/>
  <c r="AW99" i="6"/>
  <c r="AV99" i="6"/>
  <c r="AU99" i="6"/>
  <c r="AT99" i="6"/>
  <c r="AY99" i="6"/>
  <c r="J99" i="6"/>
  <c r="AS99" i="6" s="1"/>
  <c r="AW98" i="6"/>
  <c r="AV98" i="6"/>
  <c r="AU98" i="6"/>
  <c r="AT98" i="6"/>
  <c r="AY98" i="6"/>
  <c r="J98" i="6"/>
  <c r="AS98" i="6" s="1"/>
  <c r="AW97" i="6"/>
  <c r="AV97" i="6"/>
  <c r="AU97" i="6"/>
  <c r="AT97" i="6"/>
  <c r="AY97" i="6"/>
  <c r="J97" i="6"/>
  <c r="AS97" i="6" s="1"/>
  <c r="AW96" i="6"/>
  <c r="AV96" i="6"/>
  <c r="AU96" i="6"/>
  <c r="AT96" i="6"/>
  <c r="AY96" i="6"/>
  <c r="J96" i="6"/>
  <c r="AS96" i="6" s="1"/>
  <c r="AW95" i="6"/>
  <c r="AV95" i="6"/>
  <c r="AU95" i="6"/>
  <c r="AT95" i="6"/>
  <c r="AY95" i="6"/>
  <c r="J95" i="6"/>
  <c r="AS95" i="6" s="1"/>
  <c r="AW94" i="6"/>
  <c r="AV94" i="6"/>
  <c r="AU94" i="6"/>
  <c r="AT94" i="6"/>
  <c r="AY94" i="6"/>
  <c r="J94" i="6"/>
  <c r="AS94" i="6" s="1"/>
  <c r="AW93" i="6"/>
  <c r="AV93" i="6"/>
  <c r="AU93" i="6"/>
  <c r="AT93" i="6"/>
  <c r="AY93" i="6"/>
  <c r="J93" i="6"/>
  <c r="AS93" i="6" s="1"/>
  <c r="AW92" i="6"/>
  <c r="AV92" i="6"/>
  <c r="AU92" i="6"/>
  <c r="AT92" i="6"/>
  <c r="AY92" i="6"/>
  <c r="J92" i="6"/>
  <c r="AS92" i="6" s="1"/>
  <c r="AW91" i="6"/>
  <c r="AV91" i="6"/>
  <c r="AU91" i="6"/>
  <c r="AT91" i="6"/>
  <c r="AY91" i="6"/>
  <c r="J91" i="6"/>
  <c r="AS91" i="6" s="1"/>
  <c r="AW90" i="6"/>
  <c r="AV90" i="6"/>
  <c r="AU90" i="6"/>
  <c r="AT90" i="6"/>
  <c r="AS90" i="6"/>
  <c r="AY90" i="6"/>
  <c r="J90" i="6"/>
  <c r="AW89" i="6"/>
  <c r="AV89" i="6"/>
  <c r="AU89" i="6"/>
  <c r="AT89" i="6"/>
  <c r="AY89" i="6"/>
  <c r="J89" i="6"/>
  <c r="AS89" i="6" s="1"/>
  <c r="AW88" i="6"/>
  <c r="AV88" i="6"/>
  <c r="AU88" i="6"/>
  <c r="AT88" i="6"/>
  <c r="AY88" i="6"/>
  <c r="J88" i="6"/>
  <c r="AS88" i="6" s="1"/>
  <c r="AW87" i="6"/>
  <c r="AV87" i="6"/>
  <c r="AU87" i="6"/>
  <c r="AT87" i="6"/>
  <c r="AY87" i="6"/>
  <c r="J87" i="6"/>
  <c r="AS87" i="6" s="1"/>
  <c r="AW86" i="6"/>
  <c r="AV86" i="6"/>
  <c r="AU86" i="6"/>
  <c r="AT86" i="6"/>
  <c r="AY86" i="6"/>
  <c r="J86" i="6"/>
  <c r="AS86" i="6" s="1"/>
  <c r="AW85" i="6"/>
  <c r="AV85" i="6"/>
  <c r="AU85" i="6"/>
  <c r="AT85" i="6"/>
  <c r="AY85" i="6"/>
  <c r="J85" i="6"/>
  <c r="AS85" i="6" s="1"/>
  <c r="AW84" i="6"/>
  <c r="AV84" i="6"/>
  <c r="AU84" i="6"/>
  <c r="AT84" i="6"/>
  <c r="AS84" i="6"/>
  <c r="AY84" i="6"/>
  <c r="J84" i="6"/>
  <c r="AW83" i="6"/>
  <c r="AV83" i="6"/>
  <c r="AU83" i="6"/>
  <c r="AT83" i="6"/>
  <c r="AY83" i="6"/>
  <c r="J83" i="6"/>
  <c r="AS83" i="6" s="1"/>
  <c r="AW82" i="6"/>
  <c r="AV82" i="6"/>
  <c r="AU82" i="6"/>
  <c r="AT82" i="6"/>
  <c r="AY82" i="6"/>
  <c r="J82" i="6"/>
  <c r="AS82" i="6" s="1"/>
  <c r="AW81" i="6"/>
  <c r="AV81" i="6"/>
  <c r="AU81" i="6"/>
  <c r="AT81" i="6"/>
  <c r="AY81" i="6"/>
  <c r="J81" i="6"/>
  <c r="AS81" i="6" s="1"/>
  <c r="F73" i="6"/>
  <c r="E71" i="6"/>
  <c r="F49" i="6"/>
  <c r="E47" i="6"/>
  <c r="J21" i="6"/>
  <c r="E21" i="6"/>
  <c r="J51" i="6" s="1"/>
  <c r="J20" i="6"/>
  <c r="J18" i="6"/>
  <c r="E18" i="6"/>
  <c r="F52" i="6" s="1"/>
  <c r="J17" i="6"/>
  <c r="J15" i="6"/>
  <c r="E15" i="6"/>
  <c r="F75" i="6" s="1"/>
  <c r="J14" i="6"/>
  <c r="J12" i="6"/>
  <c r="J49" i="6" s="1"/>
  <c r="E7" i="6"/>
  <c r="E45" i="6" s="1"/>
  <c r="AY55" i="1"/>
  <c r="AX55" i="1"/>
  <c r="BI399" i="5"/>
  <c r="BH399" i="5"/>
  <c r="BG399" i="5"/>
  <c r="BF399" i="5"/>
  <c r="T399" i="5"/>
  <c r="R399" i="5"/>
  <c r="P399" i="5"/>
  <c r="BK399" i="5"/>
  <c r="J399" i="5"/>
  <c r="BE399" i="5" s="1"/>
  <c r="BI398" i="5"/>
  <c r="BH398" i="5"/>
  <c r="BG398" i="5"/>
  <c r="BF398" i="5"/>
  <c r="T398" i="5"/>
  <c r="R398" i="5"/>
  <c r="P398" i="5"/>
  <c r="BK398" i="5"/>
  <c r="J398" i="5"/>
  <c r="BE398" i="5" s="1"/>
  <c r="BI397" i="5"/>
  <c r="BH397" i="5"/>
  <c r="BG397" i="5"/>
  <c r="BF397" i="5"/>
  <c r="T397" i="5"/>
  <c r="R397" i="5"/>
  <c r="P397" i="5"/>
  <c r="BK397" i="5"/>
  <c r="J397" i="5"/>
  <c r="BE397" i="5" s="1"/>
  <c r="BI396" i="5"/>
  <c r="BH396" i="5"/>
  <c r="BG396" i="5"/>
  <c r="BF396" i="5"/>
  <c r="T396" i="5"/>
  <c r="R396" i="5"/>
  <c r="P396" i="5"/>
  <c r="BK396" i="5"/>
  <c r="J396" i="5"/>
  <c r="BE396" i="5" s="1"/>
  <c r="BI395" i="5"/>
  <c r="BH395" i="5"/>
  <c r="BG395" i="5"/>
  <c r="BF395" i="5"/>
  <c r="T395" i="5"/>
  <c r="R395" i="5"/>
  <c r="P395" i="5"/>
  <c r="BK395" i="5"/>
  <c r="J395" i="5"/>
  <c r="BE395" i="5" s="1"/>
  <c r="BI394" i="5"/>
  <c r="BH394" i="5"/>
  <c r="BG394" i="5"/>
  <c r="BF394" i="5"/>
  <c r="T394" i="5"/>
  <c r="R394" i="5"/>
  <c r="P394" i="5"/>
  <c r="BK394" i="5"/>
  <c r="J394" i="5"/>
  <c r="BE394" i="5" s="1"/>
  <c r="BI393" i="5"/>
  <c r="BH393" i="5"/>
  <c r="BG393" i="5"/>
  <c r="BF393" i="5"/>
  <c r="T393" i="5"/>
  <c r="R393" i="5"/>
  <c r="P393" i="5"/>
  <c r="BK393" i="5"/>
  <c r="J393" i="5"/>
  <c r="BE393" i="5" s="1"/>
  <c r="BI392" i="5"/>
  <c r="BH392" i="5"/>
  <c r="BG392" i="5"/>
  <c r="BF392" i="5"/>
  <c r="T392" i="5"/>
  <c r="R392" i="5"/>
  <c r="P392" i="5"/>
  <c r="BK392" i="5"/>
  <c r="J392" i="5"/>
  <c r="BE392" i="5" s="1"/>
  <c r="BI391" i="5"/>
  <c r="BH391" i="5"/>
  <c r="BG391" i="5"/>
  <c r="BF391" i="5"/>
  <c r="T391" i="5"/>
  <c r="R391" i="5"/>
  <c r="P391" i="5"/>
  <c r="BK391" i="5"/>
  <c r="J391" i="5"/>
  <c r="BE391" i="5" s="1"/>
  <c r="BI390" i="5"/>
  <c r="BH390" i="5"/>
  <c r="BG390" i="5"/>
  <c r="BF390" i="5"/>
  <c r="T390" i="5"/>
  <c r="R390" i="5"/>
  <c r="P390" i="5"/>
  <c r="BK390" i="5"/>
  <c r="J390" i="5"/>
  <c r="BE390" i="5" s="1"/>
  <c r="BI389" i="5"/>
  <c r="BH389" i="5"/>
  <c r="BG389" i="5"/>
  <c r="BF389" i="5"/>
  <c r="T389" i="5"/>
  <c r="R389" i="5"/>
  <c r="P389" i="5"/>
  <c r="BK389" i="5"/>
  <c r="J389" i="5"/>
  <c r="BE389" i="5" s="1"/>
  <c r="BI388" i="5"/>
  <c r="BH388" i="5"/>
  <c r="BG388" i="5"/>
  <c r="BF388" i="5"/>
  <c r="T388" i="5"/>
  <c r="R388" i="5"/>
  <c r="P388" i="5"/>
  <c r="BK388" i="5"/>
  <c r="J388" i="5"/>
  <c r="BE388" i="5" s="1"/>
  <c r="BI387" i="5"/>
  <c r="BH387" i="5"/>
  <c r="BG387" i="5"/>
  <c r="BF387" i="5"/>
  <c r="T387" i="5"/>
  <c r="R387" i="5"/>
  <c r="P387" i="5"/>
  <c r="BK387" i="5"/>
  <c r="J387" i="5"/>
  <c r="BE387" i="5" s="1"/>
  <c r="BI386" i="5"/>
  <c r="BH386" i="5"/>
  <c r="BG386" i="5"/>
  <c r="BF386" i="5"/>
  <c r="T386" i="5"/>
  <c r="R386" i="5"/>
  <c r="P386" i="5"/>
  <c r="BK386" i="5"/>
  <c r="J386" i="5"/>
  <c r="BE386" i="5" s="1"/>
  <c r="BI385" i="5"/>
  <c r="BH385" i="5"/>
  <c r="BG385" i="5"/>
  <c r="BF385" i="5"/>
  <c r="T385" i="5"/>
  <c r="R385" i="5"/>
  <c r="P385" i="5"/>
  <c r="BK385" i="5"/>
  <c r="J385" i="5"/>
  <c r="BE385" i="5" s="1"/>
  <c r="BI382" i="5"/>
  <c r="BH382" i="5"/>
  <c r="BG382" i="5"/>
  <c r="BF382" i="5"/>
  <c r="T382" i="5"/>
  <c r="R382" i="5"/>
  <c r="P382" i="5"/>
  <c r="BK382" i="5"/>
  <c r="J382" i="5"/>
  <c r="BE382" i="5" s="1"/>
  <c r="BI381" i="5"/>
  <c r="BH381" i="5"/>
  <c r="BG381" i="5"/>
  <c r="BF381" i="5"/>
  <c r="T381" i="5"/>
  <c r="R381" i="5"/>
  <c r="P381" i="5"/>
  <c r="BK381" i="5"/>
  <c r="J381" i="5"/>
  <c r="BE381" i="5" s="1"/>
  <c r="BI380" i="5"/>
  <c r="BH380" i="5"/>
  <c r="BG380" i="5"/>
  <c r="BF380" i="5"/>
  <c r="T380" i="5"/>
  <c r="R380" i="5"/>
  <c r="P380" i="5"/>
  <c r="BK380" i="5"/>
  <c r="J380" i="5"/>
  <c r="BE380" i="5" s="1"/>
  <c r="BI377" i="5"/>
  <c r="BH377" i="5"/>
  <c r="BG377" i="5"/>
  <c r="BF377" i="5"/>
  <c r="T377" i="5"/>
  <c r="R377" i="5"/>
  <c r="P377" i="5"/>
  <c r="BK377" i="5"/>
  <c r="J377" i="5"/>
  <c r="BE377" i="5" s="1"/>
  <c r="BI376" i="5"/>
  <c r="BH376" i="5"/>
  <c r="BG376" i="5"/>
  <c r="BF376" i="5"/>
  <c r="T376" i="5"/>
  <c r="R376" i="5"/>
  <c r="P376" i="5"/>
  <c r="BK376" i="5"/>
  <c r="J376" i="5"/>
  <c r="BE376" i="5" s="1"/>
  <c r="BI375" i="5"/>
  <c r="BH375" i="5"/>
  <c r="BG375" i="5"/>
  <c r="BF375" i="5"/>
  <c r="T375" i="5"/>
  <c r="R375" i="5"/>
  <c r="P375" i="5"/>
  <c r="BK375" i="5"/>
  <c r="J375" i="5"/>
  <c r="BE375" i="5" s="1"/>
  <c r="BI374" i="5"/>
  <c r="BH374" i="5"/>
  <c r="BG374" i="5"/>
  <c r="BF374" i="5"/>
  <c r="T374" i="5"/>
  <c r="R374" i="5"/>
  <c r="P374" i="5"/>
  <c r="BK374" i="5"/>
  <c r="J374" i="5"/>
  <c r="BE374" i="5" s="1"/>
  <c r="BI371" i="5"/>
  <c r="BH371" i="5"/>
  <c r="BG371" i="5"/>
  <c r="BF371" i="5"/>
  <c r="T371" i="5"/>
  <c r="R371" i="5"/>
  <c r="P371" i="5"/>
  <c r="BK371" i="5"/>
  <c r="J371" i="5"/>
  <c r="BE371" i="5" s="1"/>
  <c r="BI368" i="5"/>
  <c r="BH368" i="5"/>
  <c r="BG368" i="5"/>
  <c r="BF368" i="5"/>
  <c r="T368" i="5"/>
  <c r="R368" i="5"/>
  <c r="P368" i="5"/>
  <c r="BK368" i="5"/>
  <c r="J368" i="5"/>
  <c r="BE368" i="5" s="1"/>
  <c r="BI367" i="5"/>
  <c r="BH367" i="5"/>
  <c r="BG367" i="5"/>
  <c r="BF367" i="5"/>
  <c r="T367" i="5"/>
  <c r="R367" i="5"/>
  <c r="P367" i="5"/>
  <c r="BK367" i="5"/>
  <c r="J367" i="5"/>
  <c r="BE367" i="5" s="1"/>
  <c r="BI365" i="5"/>
  <c r="BH365" i="5"/>
  <c r="BG365" i="5"/>
  <c r="BF365" i="5"/>
  <c r="T365" i="5"/>
  <c r="T364" i="5" s="1"/>
  <c r="R365" i="5"/>
  <c r="R364" i="5" s="1"/>
  <c r="P365" i="5"/>
  <c r="P364" i="5" s="1"/>
  <c r="BK365" i="5"/>
  <c r="BK364" i="5" s="1"/>
  <c r="J364" i="5" s="1"/>
  <c r="J100" i="5" s="1"/>
  <c r="J365" i="5"/>
  <c r="BE365" i="5" s="1"/>
  <c r="BI362" i="5"/>
  <c r="BH362" i="5"/>
  <c r="BG362" i="5"/>
  <c r="BF362" i="5"/>
  <c r="T362" i="5"/>
  <c r="T361" i="5" s="1"/>
  <c r="R362" i="5"/>
  <c r="R361" i="5" s="1"/>
  <c r="P362" i="5"/>
  <c r="P361" i="5" s="1"/>
  <c r="BK362" i="5"/>
  <c r="BK361" i="5" s="1"/>
  <c r="J361" i="5" s="1"/>
  <c r="J99" i="5" s="1"/>
  <c r="J362" i="5"/>
  <c r="BE362" i="5" s="1"/>
  <c r="BI360" i="5"/>
  <c r="BH360" i="5"/>
  <c r="BG360" i="5"/>
  <c r="BF360" i="5"/>
  <c r="T360" i="5"/>
  <c r="T359" i="5" s="1"/>
  <c r="R360" i="5"/>
  <c r="R359" i="5" s="1"/>
  <c r="P360" i="5"/>
  <c r="P359" i="5" s="1"/>
  <c r="BK360" i="5"/>
  <c r="BK359" i="5" s="1"/>
  <c r="J359" i="5" s="1"/>
  <c r="J98" i="5" s="1"/>
  <c r="J360" i="5"/>
  <c r="BE360" i="5" s="1"/>
  <c r="BI358" i="5"/>
  <c r="BH358" i="5"/>
  <c r="BG358" i="5"/>
  <c r="BF358" i="5"/>
  <c r="T358" i="5"/>
  <c r="R358" i="5"/>
  <c r="P358" i="5"/>
  <c r="BK358" i="5"/>
  <c r="J358" i="5"/>
  <c r="BE358" i="5" s="1"/>
  <c r="BI355" i="5"/>
  <c r="BH355" i="5"/>
  <c r="BG355" i="5"/>
  <c r="BF355" i="5"/>
  <c r="T355" i="5"/>
  <c r="T354" i="5" s="1"/>
  <c r="R355" i="5"/>
  <c r="R354" i="5" s="1"/>
  <c r="P355" i="5"/>
  <c r="P354" i="5" s="1"/>
  <c r="BK355" i="5"/>
  <c r="BK354" i="5" s="1"/>
  <c r="J354" i="5" s="1"/>
  <c r="J96" i="5" s="1"/>
  <c r="J355" i="5"/>
  <c r="BE355" i="5" s="1"/>
  <c r="BI353" i="5"/>
  <c r="BH353" i="5"/>
  <c r="BG353" i="5"/>
  <c r="BF353" i="5"/>
  <c r="T353" i="5"/>
  <c r="T352" i="5" s="1"/>
  <c r="R353" i="5"/>
  <c r="R352" i="5" s="1"/>
  <c r="P353" i="5"/>
  <c r="P352" i="5" s="1"/>
  <c r="BK353" i="5"/>
  <c r="BK352" i="5" s="1"/>
  <c r="J352" i="5" s="1"/>
  <c r="J95" i="5" s="1"/>
  <c r="J353" i="5"/>
  <c r="BE353" i="5" s="1"/>
  <c r="BI351" i="5"/>
  <c r="BH351" i="5"/>
  <c r="BG351" i="5"/>
  <c r="BF351" i="5"/>
  <c r="T351" i="5"/>
  <c r="R351" i="5"/>
  <c r="P351" i="5"/>
  <c r="BK351" i="5"/>
  <c r="J351" i="5"/>
  <c r="BE351" i="5" s="1"/>
  <c r="BI350" i="5"/>
  <c r="BH350" i="5"/>
  <c r="BG350" i="5"/>
  <c r="BF350" i="5"/>
  <c r="T350" i="5"/>
  <c r="R350" i="5"/>
  <c r="P350" i="5"/>
  <c r="BK350" i="5"/>
  <c r="J350" i="5"/>
  <c r="BE350" i="5" s="1"/>
  <c r="BI347" i="5"/>
  <c r="BH347" i="5"/>
  <c r="BG347" i="5"/>
  <c r="BF347" i="5"/>
  <c r="T347" i="5"/>
  <c r="R347" i="5"/>
  <c r="P347" i="5"/>
  <c r="BK347" i="5"/>
  <c r="J347" i="5"/>
  <c r="BE347" i="5" s="1"/>
  <c r="BI346" i="5"/>
  <c r="BH346" i="5"/>
  <c r="BG346" i="5"/>
  <c r="BF346" i="5"/>
  <c r="T346" i="5"/>
  <c r="R346" i="5"/>
  <c r="P346" i="5"/>
  <c r="BK346" i="5"/>
  <c r="J346" i="5"/>
  <c r="BE346" i="5" s="1"/>
  <c r="BI343" i="5"/>
  <c r="BH343" i="5"/>
  <c r="BG343" i="5"/>
  <c r="BF343" i="5"/>
  <c r="T343" i="5"/>
  <c r="T342" i="5" s="1"/>
  <c r="R343" i="5"/>
  <c r="R342" i="5" s="1"/>
  <c r="P343" i="5"/>
  <c r="P342" i="5" s="1"/>
  <c r="BK343" i="5"/>
  <c r="BK342" i="5" s="1"/>
  <c r="J343" i="5"/>
  <c r="BE343" i="5" s="1"/>
  <c r="BI339" i="5"/>
  <c r="BH339" i="5"/>
  <c r="BG339" i="5"/>
  <c r="BF339" i="5"/>
  <c r="T339" i="5"/>
  <c r="R339" i="5"/>
  <c r="P339" i="5"/>
  <c r="BK339" i="5"/>
  <c r="J339" i="5"/>
  <c r="BE339" i="5" s="1"/>
  <c r="BI338" i="5"/>
  <c r="BH338" i="5"/>
  <c r="BG338" i="5"/>
  <c r="BF338" i="5"/>
  <c r="T338" i="5"/>
  <c r="R338" i="5"/>
  <c r="R337" i="5" s="1"/>
  <c r="P338" i="5"/>
  <c r="BK338" i="5"/>
  <c r="J338" i="5"/>
  <c r="BE338" i="5" s="1"/>
  <c r="BI335" i="5"/>
  <c r="BH335" i="5"/>
  <c r="BG335" i="5"/>
  <c r="BF335" i="5"/>
  <c r="T335" i="5"/>
  <c r="R335" i="5"/>
  <c r="P335" i="5"/>
  <c r="BK335" i="5"/>
  <c r="J335" i="5"/>
  <c r="BE335" i="5" s="1"/>
  <c r="BI334" i="5"/>
  <c r="BH334" i="5"/>
  <c r="BG334" i="5"/>
  <c r="BF334" i="5"/>
  <c r="T334" i="5"/>
  <c r="R334" i="5"/>
  <c r="P334" i="5"/>
  <c r="BK334" i="5"/>
  <c r="J334" i="5"/>
  <c r="BE334" i="5" s="1"/>
  <c r="BI333" i="5"/>
  <c r="BH333" i="5"/>
  <c r="BG333" i="5"/>
  <c r="BF333" i="5"/>
  <c r="T333" i="5"/>
  <c r="R333" i="5"/>
  <c r="P333" i="5"/>
  <c r="BK333" i="5"/>
  <c r="J333" i="5"/>
  <c r="BE333" i="5" s="1"/>
  <c r="BI330" i="5"/>
  <c r="BH330" i="5"/>
  <c r="BG330" i="5"/>
  <c r="BF330" i="5"/>
  <c r="T330" i="5"/>
  <c r="R330" i="5"/>
  <c r="P330" i="5"/>
  <c r="BK330" i="5"/>
  <c r="J330" i="5"/>
  <c r="BE330" i="5" s="1"/>
  <c r="BI329" i="5"/>
  <c r="BH329" i="5"/>
  <c r="BG329" i="5"/>
  <c r="BF329" i="5"/>
  <c r="T329" i="5"/>
  <c r="R329" i="5"/>
  <c r="P329" i="5"/>
  <c r="BK329" i="5"/>
  <c r="J329" i="5"/>
  <c r="BE329" i="5" s="1"/>
  <c r="BI328" i="5"/>
  <c r="BH328" i="5"/>
  <c r="BG328" i="5"/>
  <c r="BF328" i="5"/>
  <c r="BE328" i="5"/>
  <c r="T328" i="5"/>
  <c r="R328" i="5"/>
  <c r="P328" i="5"/>
  <c r="BK328" i="5"/>
  <c r="J328" i="5"/>
  <c r="BI327" i="5"/>
  <c r="BH327" i="5"/>
  <c r="BG327" i="5"/>
  <c r="BF327" i="5"/>
  <c r="T327" i="5"/>
  <c r="R327" i="5"/>
  <c r="P327" i="5"/>
  <c r="BK327" i="5"/>
  <c r="J327" i="5"/>
  <c r="BE327" i="5" s="1"/>
  <c r="BI326" i="5"/>
  <c r="BH326" i="5"/>
  <c r="BG326" i="5"/>
  <c r="BF326" i="5"/>
  <c r="T326" i="5"/>
  <c r="R326" i="5"/>
  <c r="P326" i="5"/>
  <c r="BK326" i="5"/>
  <c r="J326" i="5"/>
  <c r="BE326" i="5" s="1"/>
  <c r="BI325" i="5"/>
  <c r="BH325" i="5"/>
  <c r="BG325" i="5"/>
  <c r="BF325" i="5"/>
  <c r="T325" i="5"/>
  <c r="R325" i="5"/>
  <c r="P325" i="5"/>
  <c r="BK325" i="5"/>
  <c r="J325" i="5"/>
  <c r="BE325" i="5" s="1"/>
  <c r="BI324" i="5"/>
  <c r="BH324" i="5"/>
  <c r="BG324" i="5"/>
  <c r="BF324" i="5"/>
  <c r="T324" i="5"/>
  <c r="R324" i="5"/>
  <c r="P324" i="5"/>
  <c r="BK324" i="5"/>
  <c r="J324" i="5"/>
  <c r="BE324" i="5" s="1"/>
  <c r="BI323" i="5"/>
  <c r="BH323" i="5"/>
  <c r="BG323" i="5"/>
  <c r="BF323" i="5"/>
  <c r="T323" i="5"/>
  <c r="R323" i="5"/>
  <c r="P323" i="5"/>
  <c r="BK323" i="5"/>
  <c r="J323" i="5"/>
  <c r="BE323" i="5" s="1"/>
  <c r="BI322" i="5"/>
  <c r="BH322" i="5"/>
  <c r="BG322" i="5"/>
  <c r="BF322" i="5"/>
  <c r="T322" i="5"/>
  <c r="R322" i="5"/>
  <c r="P322" i="5"/>
  <c r="BK322" i="5"/>
  <c r="J322" i="5"/>
  <c r="BE322" i="5" s="1"/>
  <c r="BI321" i="5"/>
  <c r="BH321" i="5"/>
  <c r="BG321" i="5"/>
  <c r="BF321" i="5"/>
  <c r="T321" i="5"/>
  <c r="R321" i="5"/>
  <c r="P321" i="5"/>
  <c r="BK321" i="5"/>
  <c r="J321" i="5"/>
  <c r="BE321" i="5" s="1"/>
  <c r="BI320" i="5"/>
  <c r="BH320" i="5"/>
  <c r="BG320" i="5"/>
  <c r="BF320" i="5"/>
  <c r="BE320" i="5"/>
  <c r="T320" i="5"/>
  <c r="R320" i="5"/>
  <c r="P320" i="5"/>
  <c r="BK320" i="5"/>
  <c r="J320" i="5"/>
  <c r="BI319" i="5"/>
  <c r="BH319" i="5"/>
  <c r="BG319" i="5"/>
  <c r="BF319" i="5"/>
  <c r="T319" i="5"/>
  <c r="R319" i="5"/>
  <c r="P319" i="5"/>
  <c r="BK319" i="5"/>
  <c r="J319" i="5"/>
  <c r="BE319" i="5" s="1"/>
  <c r="BI318" i="5"/>
  <c r="BH318" i="5"/>
  <c r="BG318" i="5"/>
  <c r="BF318" i="5"/>
  <c r="T318" i="5"/>
  <c r="R318" i="5"/>
  <c r="P318" i="5"/>
  <c r="BK318" i="5"/>
  <c r="J318" i="5"/>
  <c r="BE318" i="5" s="1"/>
  <c r="BI317" i="5"/>
  <c r="BH317" i="5"/>
  <c r="BG317" i="5"/>
  <c r="BF317" i="5"/>
  <c r="T317" i="5"/>
  <c r="R317" i="5"/>
  <c r="P317" i="5"/>
  <c r="BK317" i="5"/>
  <c r="J317" i="5"/>
  <c r="BE317" i="5" s="1"/>
  <c r="BI316" i="5"/>
  <c r="BH316" i="5"/>
  <c r="BG316" i="5"/>
  <c r="BF316" i="5"/>
  <c r="T316" i="5"/>
  <c r="R316" i="5"/>
  <c r="P316" i="5"/>
  <c r="BK316" i="5"/>
  <c r="J316" i="5"/>
  <c r="BE316" i="5" s="1"/>
  <c r="BI313" i="5"/>
  <c r="BH313" i="5"/>
  <c r="BG313" i="5"/>
  <c r="BF313" i="5"/>
  <c r="T313" i="5"/>
  <c r="R313" i="5"/>
  <c r="P313" i="5"/>
  <c r="BK313" i="5"/>
  <c r="J313" i="5"/>
  <c r="BE313" i="5" s="1"/>
  <c r="BI312" i="5"/>
  <c r="BH312" i="5"/>
  <c r="BG312" i="5"/>
  <c r="BF312" i="5"/>
  <c r="T312" i="5"/>
  <c r="R312" i="5"/>
  <c r="P312" i="5"/>
  <c r="BK312" i="5"/>
  <c r="J312" i="5"/>
  <c r="BE312" i="5" s="1"/>
  <c r="BI311" i="5"/>
  <c r="BH311" i="5"/>
  <c r="BG311" i="5"/>
  <c r="BF311" i="5"/>
  <c r="T311" i="5"/>
  <c r="R311" i="5"/>
  <c r="P311" i="5"/>
  <c r="BK311" i="5"/>
  <c r="J311" i="5"/>
  <c r="BE311" i="5" s="1"/>
  <c r="BI309" i="5"/>
  <c r="BH309" i="5"/>
  <c r="BG309" i="5"/>
  <c r="BF309" i="5"/>
  <c r="T309" i="5"/>
  <c r="R309" i="5"/>
  <c r="P309" i="5"/>
  <c r="BK309" i="5"/>
  <c r="J309" i="5"/>
  <c r="BE309" i="5" s="1"/>
  <c r="BI308" i="5"/>
  <c r="BH308" i="5"/>
  <c r="BG308" i="5"/>
  <c r="BF308" i="5"/>
  <c r="T308" i="5"/>
  <c r="R308" i="5"/>
  <c r="P308" i="5"/>
  <c r="BK308" i="5"/>
  <c r="J308" i="5"/>
  <c r="BE308" i="5" s="1"/>
  <c r="BI305" i="5"/>
  <c r="BH305" i="5"/>
  <c r="BG305" i="5"/>
  <c r="BF305" i="5"/>
  <c r="T305" i="5"/>
  <c r="R305" i="5"/>
  <c r="P305" i="5"/>
  <c r="BK305" i="5"/>
  <c r="J305" i="5"/>
  <c r="BE305" i="5" s="1"/>
  <c r="BI304" i="5"/>
  <c r="BH304" i="5"/>
  <c r="BG304" i="5"/>
  <c r="BF304" i="5"/>
  <c r="T304" i="5"/>
  <c r="R304" i="5"/>
  <c r="P304" i="5"/>
  <c r="BK304" i="5"/>
  <c r="J304" i="5"/>
  <c r="BE304" i="5" s="1"/>
  <c r="BI303" i="5"/>
  <c r="BH303" i="5"/>
  <c r="BG303" i="5"/>
  <c r="BF303" i="5"/>
  <c r="T303" i="5"/>
  <c r="R303" i="5"/>
  <c r="P303" i="5"/>
  <c r="BK303" i="5"/>
  <c r="J303" i="5"/>
  <c r="BE303" i="5" s="1"/>
  <c r="BI302" i="5"/>
  <c r="BH302" i="5"/>
  <c r="BG302" i="5"/>
  <c r="BF302" i="5"/>
  <c r="T302" i="5"/>
  <c r="R302" i="5"/>
  <c r="P302" i="5"/>
  <c r="BK302" i="5"/>
  <c r="J302" i="5"/>
  <c r="BE302" i="5" s="1"/>
  <c r="BI301" i="5"/>
  <c r="BH301" i="5"/>
  <c r="BG301" i="5"/>
  <c r="BF301" i="5"/>
  <c r="T301" i="5"/>
  <c r="R301" i="5"/>
  <c r="P301" i="5"/>
  <c r="BK301" i="5"/>
  <c r="J301" i="5"/>
  <c r="BE301" i="5" s="1"/>
  <c r="BI300" i="5"/>
  <c r="BH300" i="5"/>
  <c r="BG300" i="5"/>
  <c r="BF300" i="5"/>
  <c r="T300" i="5"/>
  <c r="R300" i="5"/>
  <c r="P300" i="5"/>
  <c r="BK300" i="5"/>
  <c r="J300" i="5"/>
  <c r="BE300" i="5" s="1"/>
  <c r="BI298" i="5"/>
  <c r="BH298" i="5"/>
  <c r="BG298" i="5"/>
  <c r="BF298" i="5"/>
  <c r="T298" i="5"/>
  <c r="R298" i="5"/>
  <c r="P298" i="5"/>
  <c r="BK298" i="5"/>
  <c r="J298" i="5"/>
  <c r="BE298" i="5" s="1"/>
  <c r="BI297" i="5"/>
  <c r="BH297" i="5"/>
  <c r="BG297" i="5"/>
  <c r="BF297" i="5"/>
  <c r="T297" i="5"/>
  <c r="R297" i="5"/>
  <c r="P297" i="5"/>
  <c r="BK297" i="5"/>
  <c r="J297" i="5"/>
  <c r="BE297" i="5" s="1"/>
  <c r="BI296" i="5"/>
  <c r="BH296" i="5"/>
  <c r="BG296" i="5"/>
  <c r="BF296" i="5"/>
  <c r="T296" i="5"/>
  <c r="R296" i="5"/>
  <c r="P296" i="5"/>
  <c r="BK296" i="5"/>
  <c r="J296" i="5"/>
  <c r="BE296" i="5" s="1"/>
  <c r="BI295" i="5"/>
  <c r="BH295" i="5"/>
  <c r="BG295" i="5"/>
  <c r="BF295" i="5"/>
  <c r="BE295" i="5"/>
  <c r="T295" i="5"/>
  <c r="R295" i="5"/>
  <c r="P295" i="5"/>
  <c r="BK295" i="5"/>
  <c r="J295" i="5"/>
  <c r="BI294" i="5"/>
  <c r="BH294" i="5"/>
  <c r="BG294" i="5"/>
  <c r="BF294" i="5"/>
  <c r="T294" i="5"/>
  <c r="R294" i="5"/>
  <c r="P294" i="5"/>
  <c r="BK294" i="5"/>
  <c r="J294" i="5"/>
  <c r="BE294" i="5" s="1"/>
  <c r="BI293" i="5"/>
  <c r="BH293" i="5"/>
  <c r="BG293" i="5"/>
  <c r="BF293" i="5"/>
  <c r="BE293" i="5"/>
  <c r="T293" i="5"/>
  <c r="R293" i="5"/>
  <c r="P293" i="5"/>
  <c r="BK293" i="5"/>
  <c r="J293" i="5"/>
  <c r="BI292" i="5"/>
  <c r="BH292" i="5"/>
  <c r="BG292" i="5"/>
  <c r="BF292" i="5"/>
  <c r="T292" i="5"/>
  <c r="R292" i="5"/>
  <c r="P292" i="5"/>
  <c r="BK292" i="5"/>
  <c r="J292" i="5"/>
  <c r="BE292" i="5" s="1"/>
  <c r="BI291" i="5"/>
  <c r="BH291" i="5"/>
  <c r="BG291" i="5"/>
  <c r="BF291" i="5"/>
  <c r="T291" i="5"/>
  <c r="R291" i="5"/>
  <c r="P291" i="5"/>
  <c r="BK291" i="5"/>
  <c r="J291" i="5"/>
  <c r="BE291" i="5" s="1"/>
  <c r="BI290" i="5"/>
  <c r="BH290" i="5"/>
  <c r="BG290" i="5"/>
  <c r="BF290" i="5"/>
  <c r="T290" i="5"/>
  <c r="R290" i="5"/>
  <c r="P290" i="5"/>
  <c r="BK290" i="5"/>
  <c r="J290" i="5"/>
  <c r="BE290" i="5" s="1"/>
  <c r="BI287" i="5"/>
  <c r="BH287" i="5"/>
  <c r="BG287" i="5"/>
  <c r="BF287" i="5"/>
  <c r="T287" i="5"/>
  <c r="R287" i="5"/>
  <c r="P287" i="5"/>
  <c r="BK287" i="5"/>
  <c r="J287" i="5"/>
  <c r="BE287" i="5" s="1"/>
  <c r="BI286" i="5"/>
  <c r="BH286" i="5"/>
  <c r="BG286" i="5"/>
  <c r="BF286" i="5"/>
  <c r="T286" i="5"/>
  <c r="R286" i="5"/>
  <c r="R285" i="5" s="1"/>
  <c r="P286" i="5"/>
  <c r="BK286" i="5"/>
  <c r="J286" i="5"/>
  <c r="BE286" i="5" s="1"/>
  <c r="BI283" i="5"/>
  <c r="BH283" i="5"/>
  <c r="BG283" i="5"/>
  <c r="BF283" i="5"/>
  <c r="T283" i="5"/>
  <c r="R283" i="5"/>
  <c r="P283" i="5"/>
  <c r="BK283" i="5"/>
  <c r="J283" i="5"/>
  <c r="BE283" i="5" s="1"/>
  <c r="BI282" i="5"/>
  <c r="BH282" i="5"/>
  <c r="BG282" i="5"/>
  <c r="BF282" i="5"/>
  <c r="T282" i="5"/>
  <c r="R282" i="5"/>
  <c r="P282" i="5"/>
  <c r="BK282" i="5"/>
  <c r="J282" i="5"/>
  <c r="BE282" i="5" s="1"/>
  <c r="BI281" i="5"/>
  <c r="BH281" i="5"/>
  <c r="BG281" i="5"/>
  <c r="BF281" i="5"/>
  <c r="T281" i="5"/>
  <c r="R281" i="5"/>
  <c r="P281" i="5"/>
  <c r="BK281" i="5"/>
  <c r="J281" i="5"/>
  <c r="BE281" i="5" s="1"/>
  <c r="BI280" i="5"/>
  <c r="BH280" i="5"/>
  <c r="BG280" i="5"/>
  <c r="BF280" i="5"/>
  <c r="T280" i="5"/>
  <c r="R280" i="5"/>
  <c r="P280" i="5"/>
  <c r="BK280" i="5"/>
  <c r="J280" i="5"/>
  <c r="BE280" i="5" s="1"/>
  <c r="BI279" i="5"/>
  <c r="BH279" i="5"/>
  <c r="BG279" i="5"/>
  <c r="BF279" i="5"/>
  <c r="T279" i="5"/>
  <c r="R279" i="5"/>
  <c r="P279" i="5"/>
  <c r="BK279" i="5"/>
  <c r="J279" i="5"/>
  <c r="BE279" i="5" s="1"/>
  <c r="BI278" i="5"/>
  <c r="BH278" i="5"/>
  <c r="BG278" i="5"/>
  <c r="BF278" i="5"/>
  <c r="T278" i="5"/>
  <c r="R278" i="5"/>
  <c r="P278" i="5"/>
  <c r="BK278" i="5"/>
  <c r="J278" i="5"/>
  <c r="BE278" i="5" s="1"/>
  <c r="BI276" i="5"/>
  <c r="BH276" i="5"/>
  <c r="BG276" i="5"/>
  <c r="BF276" i="5"/>
  <c r="T276" i="5"/>
  <c r="R276" i="5"/>
  <c r="P276" i="5"/>
  <c r="BK276" i="5"/>
  <c r="J276" i="5"/>
  <c r="BE276" i="5" s="1"/>
  <c r="BI275" i="5"/>
  <c r="BH275" i="5"/>
  <c r="BG275" i="5"/>
  <c r="BF275" i="5"/>
  <c r="T275" i="5"/>
  <c r="R275" i="5"/>
  <c r="P275" i="5"/>
  <c r="BK275" i="5"/>
  <c r="J275" i="5"/>
  <c r="BE275" i="5" s="1"/>
  <c r="BI272" i="5"/>
  <c r="BH272" i="5"/>
  <c r="BG272" i="5"/>
  <c r="BF272" i="5"/>
  <c r="T272" i="5"/>
  <c r="R272" i="5"/>
  <c r="P272" i="5"/>
  <c r="BK272" i="5"/>
  <c r="J272" i="5"/>
  <c r="BE272" i="5" s="1"/>
  <c r="BI271" i="5"/>
  <c r="BH271" i="5"/>
  <c r="BG271" i="5"/>
  <c r="BF271" i="5"/>
  <c r="T271" i="5"/>
  <c r="R271" i="5"/>
  <c r="P271" i="5"/>
  <c r="BK271" i="5"/>
  <c r="J271" i="5"/>
  <c r="BE271" i="5" s="1"/>
  <c r="BI268" i="5"/>
  <c r="BH268" i="5"/>
  <c r="BG268" i="5"/>
  <c r="BF268" i="5"/>
  <c r="T268" i="5"/>
  <c r="R268" i="5"/>
  <c r="P268" i="5"/>
  <c r="BK268" i="5"/>
  <c r="J268" i="5"/>
  <c r="BE268" i="5" s="1"/>
  <c r="BI267" i="5"/>
  <c r="BH267" i="5"/>
  <c r="BG267" i="5"/>
  <c r="BF267" i="5"/>
  <c r="T267" i="5"/>
  <c r="R267" i="5"/>
  <c r="P267" i="5"/>
  <c r="BK267" i="5"/>
  <c r="J267" i="5"/>
  <c r="BE267" i="5" s="1"/>
  <c r="BI266" i="5"/>
  <c r="BH266" i="5"/>
  <c r="BG266" i="5"/>
  <c r="BF266" i="5"/>
  <c r="T266" i="5"/>
  <c r="R266" i="5"/>
  <c r="P266" i="5"/>
  <c r="BK266" i="5"/>
  <c r="J266" i="5"/>
  <c r="BE266" i="5" s="1"/>
  <c r="BI263" i="5"/>
  <c r="BH263" i="5"/>
  <c r="BG263" i="5"/>
  <c r="BF263" i="5"/>
  <c r="T263" i="5"/>
  <c r="R263" i="5"/>
  <c r="P263" i="5"/>
  <c r="BK263" i="5"/>
  <c r="J263" i="5"/>
  <c r="BE263" i="5" s="1"/>
  <c r="BI262" i="5"/>
  <c r="BH262" i="5"/>
  <c r="BG262" i="5"/>
  <c r="BF262" i="5"/>
  <c r="T262" i="5"/>
  <c r="R262" i="5"/>
  <c r="P262" i="5"/>
  <c r="BK262" i="5"/>
  <c r="J262" i="5"/>
  <c r="BE262" i="5" s="1"/>
  <c r="BI261" i="5"/>
  <c r="BH261" i="5"/>
  <c r="BG261" i="5"/>
  <c r="BF261" i="5"/>
  <c r="T261" i="5"/>
  <c r="R261" i="5"/>
  <c r="P261" i="5"/>
  <c r="BK261" i="5"/>
  <c r="J261" i="5"/>
  <c r="BE261" i="5" s="1"/>
  <c r="BI258" i="5"/>
  <c r="BH258" i="5"/>
  <c r="BG258" i="5"/>
  <c r="BF258" i="5"/>
  <c r="T258" i="5"/>
  <c r="R258" i="5"/>
  <c r="P258" i="5"/>
  <c r="BK258" i="5"/>
  <c r="J258" i="5"/>
  <c r="BE258" i="5" s="1"/>
  <c r="BI257" i="5"/>
  <c r="BH257" i="5"/>
  <c r="BG257" i="5"/>
  <c r="BF257" i="5"/>
  <c r="T257" i="5"/>
  <c r="R257" i="5"/>
  <c r="P257" i="5"/>
  <c r="P256" i="5" s="1"/>
  <c r="BK257" i="5"/>
  <c r="J257" i="5"/>
  <c r="BE257" i="5" s="1"/>
  <c r="BI254" i="5"/>
  <c r="BH254" i="5"/>
  <c r="BG254" i="5"/>
  <c r="BF254" i="5"/>
  <c r="T254" i="5"/>
  <c r="R254" i="5"/>
  <c r="P254" i="5"/>
  <c r="BK254" i="5"/>
  <c r="J254" i="5"/>
  <c r="BE254" i="5" s="1"/>
  <c r="BI253" i="5"/>
  <c r="BH253" i="5"/>
  <c r="BG253" i="5"/>
  <c r="BF253" i="5"/>
  <c r="T253" i="5"/>
  <c r="R253" i="5"/>
  <c r="P253" i="5"/>
  <c r="BK253" i="5"/>
  <c r="J253" i="5"/>
  <c r="BE253" i="5" s="1"/>
  <c r="BI252" i="5"/>
  <c r="BH252" i="5"/>
  <c r="BG252" i="5"/>
  <c r="BF252" i="5"/>
  <c r="T252" i="5"/>
  <c r="R252" i="5"/>
  <c r="P252" i="5"/>
  <c r="BK252" i="5"/>
  <c r="J252" i="5"/>
  <c r="BE252" i="5" s="1"/>
  <c r="BI251" i="5"/>
  <c r="BH251" i="5"/>
  <c r="BG251" i="5"/>
  <c r="BF251" i="5"/>
  <c r="T251" i="5"/>
  <c r="R251" i="5"/>
  <c r="P251" i="5"/>
  <c r="BK251" i="5"/>
  <c r="J251" i="5"/>
  <c r="BE251" i="5" s="1"/>
  <c r="BI250" i="5"/>
  <c r="BH250" i="5"/>
  <c r="BG250" i="5"/>
  <c r="BF250" i="5"/>
  <c r="T250" i="5"/>
  <c r="R250" i="5"/>
  <c r="P250" i="5"/>
  <c r="BK250" i="5"/>
  <c r="J250" i="5"/>
  <c r="BE250" i="5" s="1"/>
  <c r="BI247" i="5"/>
  <c r="BH247" i="5"/>
  <c r="BG247" i="5"/>
  <c r="BF247" i="5"/>
  <c r="T247" i="5"/>
  <c r="R247" i="5"/>
  <c r="P247" i="5"/>
  <c r="BK247" i="5"/>
  <c r="J247" i="5"/>
  <c r="BE247" i="5" s="1"/>
  <c r="BI246" i="5"/>
  <c r="BH246" i="5"/>
  <c r="BG246" i="5"/>
  <c r="BF246" i="5"/>
  <c r="T246" i="5"/>
  <c r="R246" i="5"/>
  <c r="P246" i="5"/>
  <c r="BK246" i="5"/>
  <c r="J246" i="5"/>
  <c r="BE246" i="5" s="1"/>
  <c r="BI243" i="5"/>
  <c r="BH243" i="5"/>
  <c r="BG243" i="5"/>
  <c r="BF243" i="5"/>
  <c r="T243" i="5"/>
  <c r="R243" i="5"/>
  <c r="P243" i="5"/>
  <c r="BK243" i="5"/>
  <c r="J243" i="5"/>
  <c r="BE243" i="5" s="1"/>
  <c r="BI242" i="5"/>
  <c r="BH242" i="5"/>
  <c r="BG242" i="5"/>
  <c r="BF242" i="5"/>
  <c r="T242" i="5"/>
  <c r="R242" i="5"/>
  <c r="P242" i="5"/>
  <c r="BK242" i="5"/>
  <c r="J242" i="5"/>
  <c r="BE242" i="5" s="1"/>
  <c r="BI241" i="5"/>
  <c r="BH241" i="5"/>
  <c r="BG241" i="5"/>
  <c r="BF241" i="5"/>
  <c r="T241" i="5"/>
  <c r="R241" i="5"/>
  <c r="P241" i="5"/>
  <c r="BK241" i="5"/>
  <c r="J241" i="5"/>
  <c r="BE241" i="5" s="1"/>
  <c r="BI240" i="5"/>
  <c r="BH240" i="5"/>
  <c r="BG240" i="5"/>
  <c r="BF240" i="5"/>
  <c r="T240" i="5"/>
  <c r="R240" i="5"/>
  <c r="P240" i="5"/>
  <c r="BK240" i="5"/>
  <c r="J240" i="5"/>
  <c r="BE240" i="5" s="1"/>
  <c r="BI239" i="5"/>
  <c r="BH239" i="5"/>
  <c r="BG239" i="5"/>
  <c r="BF239" i="5"/>
  <c r="T239" i="5"/>
  <c r="R239" i="5"/>
  <c r="P239" i="5"/>
  <c r="BK239" i="5"/>
  <c r="J239" i="5"/>
  <c r="BE239" i="5" s="1"/>
  <c r="BI238" i="5"/>
  <c r="BH238" i="5"/>
  <c r="BG238" i="5"/>
  <c r="BF238" i="5"/>
  <c r="T238" i="5"/>
  <c r="R238" i="5"/>
  <c r="P238" i="5"/>
  <c r="BK238" i="5"/>
  <c r="J238" i="5"/>
  <c r="BE238" i="5" s="1"/>
  <c r="BI237" i="5"/>
  <c r="BH237" i="5"/>
  <c r="BG237" i="5"/>
  <c r="BF237" i="5"/>
  <c r="T237" i="5"/>
  <c r="R237" i="5"/>
  <c r="P237" i="5"/>
  <c r="BK237" i="5"/>
  <c r="J237" i="5"/>
  <c r="BE237" i="5" s="1"/>
  <c r="BI235" i="5"/>
  <c r="BH235" i="5"/>
  <c r="BG235" i="5"/>
  <c r="BF235" i="5"/>
  <c r="T235" i="5"/>
  <c r="R235" i="5"/>
  <c r="P235" i="5"/>
  <c r="BK235" i="5"/>
  <c r="J235" i="5"/>
  <c r="BE235" i="5" s="1"/>
  <c r="BI234" i="5"/>
  <c r="BH234" i="5"/>
  <c r="BG234" i="5"/>
  <c r="BF234" i="5"/>
  <c r="T234" i="5"/>
  <c r="R234" i="5"/>
  <c r="P234" i="5"/>
  <c r="P233" i="5" s="1"/>
  <c r="BK234" i="5"/>
  <c r="J234" i="5"/>
  <c r="BE234" i="5" s="1"/>
  <c r="BI232" i="5"/>
  <c r="BH232" i="5"/>
  <c r="BG232" i="5"/>
  <c r="BF232" i="5"/>
  <c r="T232" i="5"/>
  <c r="R232" i="5"/>
  <c r="P232" i="5"/>
  <c r="BK232" i="5"/>
  <c r="J232" i="5"/>
  <c r="BE232" i="5" s="1"/>
  <c r="BI231" i="5"/>
  <c r="BH231" i="5"/>
  <c r="BG231" i="5"/>
  <c r="BF231" i="5"/>
  <c r="T231" i="5"/>
  <c r="R231" i="5"/>
  <c r="P231" i="5"/>
  <c r="BK231" i="5"/>
  <c r="J231" i="5"/>
  <c r="BE231" i="5" s="1"/>
  <c r="BI230" i="5"/>
  <c r="BH230" i="5"/>
  <c r="BG230" i="5"/>
  <c r="BF230" i="5"/>
  <c r="T230" i="5"/>
  <c r="R230" i="5"/>
  <c r="P230" i="5"/>
  <c r="BK230" i="5"/>
  <c r="J230" i="5"/>
  <c r="BE230" i="5" s="1"/>
  <c r="BI229" i="5"/>
  <c r="BH229" i="5"/>
  <c r="BG229" i="5"/>
  <c r="BF229" i="5"/>
  <c r="T229" i="5"/>
  <c r="R229" i="5"/>
  <c r="P229" i="5"/>
  <c r="BK229" i="5"/>
  <c r="J229" i="5"/>
  <c r="BE229" i="5" s="1"/>
  <c r="BI228" i="5"/>
  <c r="BH228" i="5"/>
  <c r="BG228" i="5"/>
  <c r="BF228" i="5"/>
  <c r="T228" i="5"/>
  <c r="R228" i="5"/>
  <c r="P228" i="5"/>
  <c r="BK228" i="5"/>
  <c r="J228" i="5"/>
  <c r="BE228" i="5" s="1"/>
  <c r="BI227" i="5"/>
  <c r="BH227" i="5"/>
  <c r="BG227" i="5"/>
  <c r="BF227" i="5"/>
  <c r="T227" i="5"/>
  <c r="R227" i="5"/>
  <c r="P227" i="5"/>
  <c r="BK227" i="5"/>
  <c r="J227" i="5"/>
  <c r="BE227" i="5" s="1"/>
  <c r="BI226" i="5"/>
  <c r="BH226" i="5"/>
  <c r="BG226" i="5"/>
  <c r="BF226" i="5"/>
  <c r="T226" i="5"/>
  <c r="R226" i="5"/>
  <c r="P226" i="5"/>
  <c r="BK226" i="5"/>
  <c r="J226" i="5"/>
  <c r="BE226" i="5" s="1"/>
  <c r="BI225" i="5"/>
  <c r="BH225" i="5"/>
  <c r="BG225" i="5"/>
  <c r="BF225" i="5"/>
  <c r="T225" i="5"/>
  <c r="R225" i="5"/>
  <c r="P225" i="5"/>
  <c r="BK225" i="5"/>
  <c r="J225" i="5"/>
  <c r="BE225" i="5" s="1"/>
  <c r="BI224" i="5"/>
  <c r="BH224" i="5"/>
  <c r="BG224" i="5"/>
  <c r="BF224" i="5"/>
  <c r="T224" i="5"/>
  <c r="R224" i="5"/>
  <c r="P224" i="5"/>
  <c r="BK224" i="5"/>
  <c r="J224" i="5"/>
  <c r="BE224" i="5" s="1"/>
  <c r="BI221" i="5"/>
  <c r="BH221" i="5"/>
  <c r="BG221" i="5"/>
  <c r="BF221" i="5"/>
  <c r="T221" i="5"/>
  <c r="R221" i="5"/>
  <c r="P221" i="5"/>
  <c r="BK221" i="5"/>
  <c r="J221" i="5"/>
  <c r="BE221" i="5" s="1"/>
  <c r="BI220" i="5"/>
  <c r="BH220" i="5"/>
  <c r="BG220" i="5"/>
  <c r="BF220" i="5"/>
  <c r="T220" i="5"/>
  <c r="R220" i="5"/>
  <c r="P220" i="5"/>
  <c r="BK220" i="5"/>
  <c r="J220" i="5"/>
  <c r="BE220" i="5" s="1"/>
  <c r="BI219" i="5"/>
  <c r="BH219" i="5"/>
  <c r="BG219" i="5"/>
  <c r="BF219" i="5"/>
  <c r="T219" i="5"/>
  <c r="R219" i="5"/>
  <c r="P219" i="5"/>
  <c r="BK219" i="5"/>
  <c r="J219" i="5"/>
  <c r="BE219" i="5" s="1"/>
  <c r="BI216" i="5"/>
  <c r="BH216" i="5"/>
  <c r="BG216" i="5"/>
  <c r="BF216" i="5"/>
  <c r="T216" i="5"/>
  <c r="R216" i="5"/>
  <c r="P216" i="5"/>
  <c r="BK216" i="5"/>
  <c r="J216" i="5"/>
  <c r="BE216" i="5" s="1"/>
  <c r="BI215" i="5"/>
  <c r="BH215" i="5"/>
  <c r="BG215" i="5"/>
  <c r="BF215" i="5"/>
  <c r="T215" i="5"/>
  <c r="R215" i="5"/>
  <c r="P215" i="5"/>
  <c r="BK215" i="5"/>
  <c r="J215" i="5"/>
  <c r="BE215" i="5" s="1"/>
  <c r="BI212" i="5"/>
  <c r="BH212" i="5"/>
  <c r="BG212" i="5"/>
  <c r="BF212" i="5"/>
  <c r="T212" i="5"/>
  <c r="R212" i="5"/>
  <c r="P212" i="5"/>
  <c r="BK212" i="5"/>
  <c r="J212" i="5"/>
  <c r="BE212" i="5" s="1"/>
  <c r="BI211" i="5"/>
  <c r="BH211" i="5"/>
  <c r="BG211" i="5"/>
  <c r="BF211" i="5"/>
  <c r="T211" i="5"/>
  <c r="R211" i="5"/>
  <c r="P211" i="5"/>
  <c r="BK211" i="5"/>
  <c r="J211" i="5"/>
  <c r="BE211" i="5" s="1"/>
  <c r="BI208" i="5"/>
  <c r="BH208" i="5"/>
  <c r="BG208" i="5"/>
  <c r="BF208" i="5"/>
  <c r="T208" i="5"/>
  <c r="R208" i="5"/>
  <c r="P208" i="5"/>
  <c r="BK208" i="5"/>
  <c r="J208" i="5"/>
  <c r="BE208" i="5" s="1"/>
  <c r="BI207" i="5"/>
  <c r="BH207" i="5"/>
  <c r="BG207" i="5"/>
  <c r="BF207" i="5"/>
  <c r="T207" i="5"/>
  <c r="R207" i="5"/>
  <c r="P207" i="5"/>
  <c r="BK207" i="5"/>
  <c r="J207" i="5"/>
  <c r="BE207" i="5" s="1"/>
  <c r="BI206" i="5"/>
  <c r="BH206" i="5"/>
  <c r="BG206" i="5"/>
  <c r="BF206" i="5"/>
  <c r="T206" i="5"/>
  <c r="R206" i="5"/>
  <c r="P206" i="5"/>
  <c r="BK206" i="5"/>
  <c r="J206" i="5"/>
  <c r="BE206" i="5" s="1"/>
  <c r="BI205" i="5"/>
  <c r="BH205" i="5"/>
  <c r="BG205" i="5"/>
  <c r="BF205" i="5"/>
  <c r="T205" i="5"/>
  <c r="R205" i="5"/>
  <c r="P205" i="5"/>
  <c r="BK205" i="5"/>
  <c r="J205" i="5"/>
  <c r="BE205" i="5" s="1"/>
  <c r="BI204" i="5"/>
  <c r="BH204" i="5"/>
  <c r="BG204" i="5"/>
  <c r="BF204" i="5"/>
  <c r="T204" i="5"/>
  <c r="R204" i="5"/>
  <c r="P204" i="5"/>
  <c r="BK204" i="5"/>
  <c r="J204" i="5"/>
  <c r="BE204" i="5" s="1"/>
  <c r="BI203" i="5"/>
  <c r="BH203" i="5"/>
  <c r="BG203" i="5"/>
  <c r="BF203" i="5"/>
  <c r="T203" i="5"/>
  <c r="R203" i="5"/>
  <c r="P203" i="5"/>
  <c r="BK203" i="5"/>
  <c r="J203" i="5"/>
  <c r="BE203" i="5" s="1"/>
  <c r="BI202" i="5"/>
  <c r="BH202" i="5"/>
  <c r="BG202" i="5"/>
  <c r="BF202" i="5"/>
  <c r="T202" i="5"/>
  <c r="R202" i="5"/>
  <c r="P202" i="5"/>
  <c r="BK202" i="5"/>
  <c r="J202" i="5"/>
  <c r="BE202" i="5" s="1"/>
  <c r="BI201" i="5"/>
  <c r="BH201" i="5"/>
  <c r="BG201" i="5"/>
  <c r="BF201" i="5"/>
  <c r="T201" i="5"/>
  <c r="R201" i="5"/>
  <c r="P201" i="5"/>
  <c r="BK201" i="5"/>
  <c r="J201" i="5"/>
  <c r="BE201" i="5" s="1"/>
  <c r="BI200" i="5"/>
  <c r="BH200" i="5"/>
  <c r="BG200" i="5"/>
  <c r="BF200" i="5"/>
  <c r="T200" i="5"/>
  <c r="R200" i="5"/>
  <c r="P200" i="5"/>
  <c r="BK200" i="5"/>
  <c r="J200" i="5"/>
  <c r="BE200" i="5" s="1"/>
  <c r="BI199" i="5"/>
  <c r="BH199" i="5"/>
  <c r="BG199" i="5"/>
  <c r="BF199" i="5"/>
  <c r="T199" i="5"/>
  <c r="R199" i="5"/>
  <c r="P199" i="5"/>
  <c r="BK199" i="5"/>
  <c r="J199" i="5"/>
  <c r="BE199" i="5" s="1"/>
  <c r="BI196" i="5"/>
  <c r="BH196" i="5"/>
  <c r="BG196" i="5"/>
  <c r="BF196" i="5"/>
  <c r="T196" i="5"/>
  <c r="R196" i="5"/>
  <c r="P196" i="5"/>
  <c r="BK196" i="5"/>
  <c r="J196" i="5"/>
  <c r="BE196" i="5" s="1"/>
  <c r="BI195" i="5"/>
  <c r="BH195" i="5"/>
  <c r="BG195" i="5"/>
  <c r="BF195" i="5"/>
  <c r="T195" i="5"/>
  <c r="R195" i="5"/>
  <c r="P195" i="5"/>
  <c r="BK195" i="5"/>
  <c r="J195" i="5"/>
  <c r="BE195" i="5" s="1"/>
  <c r="BI194" i="5"/>
  <c r="BH194" i="5"/>
  <c r="BG194" i="5"/>
  <c r="BF194" i="5"/>
  <c r="T194" i="5"/>
  <c r="R194" i="5"/>
  <c r="P194" i="5"/>
  <c r="BK194" i="5"/>
  <c r="J194" i="5"/>
  <c r="BE194" i="5" s="1"/>
  <c r="BI191" i="5"/>
  <c r="BH191" i="5"/>
  <c r="BG191" i="5"/>
  <c r="BF191" i="5"/>
  <c r="T191" i="5"/>
  <c r="R191" i="5"/>
  <c r="P191" i="5"/>
  <c r="BK191" i="5"/>
  <c r="J191" i="5"/>
  <c r="BE191" i="5" s="1"/>
  <c r="BI190" i="5"/>
  <c r="BH190" i="5"/>
  <c r="BG190" i="5"/>
  <c r="BF190" i="5"/>
  <c r="T190" i="5"/>
  <c r="R190" i="5"/>
  <c r="P190" i="5"/>
  <c r="BK190" i="5"/>
  <c r="J190" i="5"/>
  <c r="BE190" i="5" s="1"/>
  <c r="BI189" i="5"/>
  <c r="BH189" i="5"/>
  <c r="BG189" i="5"/>
  <c r="BF189" i="5"/>
  <c r="T189" i="5"/>
  <c r="R189" i="5"/>
  <c r="P189" i="5"/>
  <c r="BK189" i="5"/>
  <c r="J189" i="5"/>
  <c r="BE189" i="5" s="1"/>
  <c r="BI188" i="5"/>
  <c r="BH188" i="5"/>
  <c r="BG188" i="5"/>
  <c r="BF188" i="5"/>
  <c r="T188" i="5"/>
  <c r="R188" i="5"/>
  <c r="P188" i="5"/>
  <c r="BK188" i="5"/>
  <c r="J188" i="5"/>
  <c r="BE188" i="5" s="1"/>
  <c r="BI187" i="5"/>
  <c r="BH187" i="5"/>
  <c r="BG187" i="5"/>
  <c r="BF187" i="5"/>
  <c r="T187" i="5"/>
  <c r="R187" i="5"/>
  <c r="P187" i="5"/>
  <c r="BK187" i="5"/>
  <c r="J187" i="5"/>
  <c r="BE187" i="5" s="1"/>
  <c r="BI186" i="5"/>
  <c r="BH186" i="5"/>
  <c r="BG186" i="5"/>
  <c r="BF186" i="5"/>
  <c r="T186" i="5"/>
  <c r="R186" i="5"/>
  <c r="P186" i="5"/>
  <c r="BK186" i="5"/>
  <c r="J186" i="5"/>
  <c r="BE186" i="5" s="1"/>
  <c r="BI185" i="5"/>
  <c r="BH185" i="5"/>
  <c r="BG185" i="5"/>
  <c r="BF185" i="5"/>
  <c r="T185" i="5"/>
  <c r="R185" i="5"/>
  <c r="P185" i="5"/>
  <c r="BK185" i="5"/>
  <c r="J185" i="5"/>
  <c r="BE185" i="5" s="1"/>
  <c r="BI184" i="5"/>
  <c r="BH184" i="5"/>
  <c r="BG184" i="5"/>
  <c r="BF184" i="5"/>
  <c r="T184" i="5"/>
  <c r="R184" i="5"/>
  <c r="P184" i="5"/>
  <c r="BK184" i="5"/>
  <c r="J184" i="5"/>
  <c r="BE184" i="5" s="1"/>
  <c r="BI183" i="5"/>
  <c r="BH183" i="5"/>
  <c r="BG183" i="5"/>
  <c r="BF183" i="5"/>
  <c r="T183" i="5"/>
  <c r="R183" i="5"/>
  <c r="P183" i="5"/>
  <c r="BK183" i="5"/>
  <c r="J183" i="5"/>
  <c r="BE183" i="5" s="1"/>
  <c r="BI182" i="5"/>
  <c r="BH182" i="5"/>
  <c r="BG182" i="5"/>
  <c r="BF182" i="5"/>
  <c r="T182" i="5"/>
  <c r="R182" i="5"/>
  <c r="P182" i="5"/>
  <c r="BK182" i="5"/>
  <c r="J182" i="5"/>
  <c r="BE182" i="5" s="1"/>
  <c r="BI179" i="5"/>
  <c r="BH179" i="5"/>
  <c r="BG179" i="5"/>
  <c r="BF179" i="5"/>
  <c r="T179" i="5"/>
  <c r="R179" i="5"/>
  <c r="P179" i="5"/>
  <c r="BK179" i="5"/>
  <c r="J179" i="5"/>
  <c r="BE179" i="5" s="1"/>
  <c r="BI178" i="5"/>
  <c r="BH178" i="5"/>
  <c r="BG178" i="5"/>
  <c r="BF178" i="5"/>
  <c r="T178" i="5"/>
  <c r="R178" i="5"/>
  <c r="P178" i="5"/>
  <c r="BK178" i="5"/>
  <c r="J178" i="5"/>
  <c r="BE178" i="5" s="1"/>
  <c r="BI177" i="5"/>
  <c r="BH177" i="5"/>
  <c r="BG177" i="5"/>
  <c r="BF177" i="5"/>
  <c r="T177" i="5"/>
  <c r="R177" i="5"/>
  <c r="P177" i="5"/>
  <c r="BK177" i="5"/>
  <c r="J177" i="5"/>
  <c r="BE177" i="5" s="1"/>
  <c r="BI174" i="5"/>
  <c r="BH174" i="5"/>
  <c r="BG174" i="5"/>
  <c r="BF174" i="5"/>
  <c r="T174" i="5"/>
  <c r="R174" i="5"/>
  <c r="P174" i="5"/>
  <c r="BK174" i="5"/>
  <c r="J174" i="5"/>
  <c r="BE174" i="5" s="1"/>
  <c r="BI173" i="5"/>
  <c r="BH173" i="5"/>
  <c r="BG173" i="5"/>
  <c r="BF173" i="5"/>
  <c r="T173" i="5"/>
  <c r="R173" i="5"/>
  <c r="P173" i="5"/>
  <c r="BK173" i="5"/>
  <c r="BK172" i="5" s="1"/>
  <c r="J172" i="5" s="1"/>
  <c r="J64" i="5" s="1"/>
  <c r="J173" i="5"/>
  <c r="BE173"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T168" i="5"/>
  <c r="R168" i="5"/>
  <c r="P168" i="5"/>
  <c r="BK168" i="5"/>
  <c r="J168" i="5"/>
  <c r="BE168" i="5" s="1"/>
  <c r="BI167" i="5"/>
  <c r="BH167" i="5"/>
  <c r="BG167" i="5"/>
  <c r="BF167" i="5"/>
  <c r="T167" i="5"/>
  <c r="R167" i="5"/>
  <c r="P167" i="5"/>
  <c r="BK167" i="5"/>
  <c r="J167" i="5"/>
  <c r="BE167" i="5" s="1"/>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R155" i="5"/>
  <c r="P155" i="5"/>
  <c r="BK155" i="5"/>
  <c r="J155" i="5"/>
  <c r="BE155" i="5" s="1"/>
  <c r="BI153" i="5"/>
  <c r="BH153" i="5"/>
  <c r="BG153" i="5"/>
  <c r="BF153" i="5"/>
  <c r="T153" i="5"/>
  <c r="R153" i="5"/>
  <c r="P153" i="5"/>
  <c r="BK153" i="5"/>
  <c r="J153" i="5"/>
  <c r="BE153" i="5" s="1"/>
  <c r="BI152" i="5"/>
  <c r="BH152" i="5"/>
  <c r="BG152" i="5"/>
  <c r="BF152" i="5"/>
  <c r="T152" i="5"/>
  <c r="R152" i="5"/>
  <c r="P152" i="5"/>
  <c r="BK152" i="5"/>
  <c r="J152" i="5"/>
  <c r="BE152" i="5" s="1"/>
  <c r="BI151" i="5"/>
  <c r="BH151" i="5"/>
  <c r="BG151" i="5"/>
  <c r="BF151" i="5"/>
  <c r="T151" i="5"/>
  <c r="R151" i="5"/>
  <c r="P151" i="5"/>
  <c r="BK151" i="5"/>
  <c r="J151" i="5"/>
  <c r="BE151" i="5" s="1"/>
  <c r="BI148" i="5"/>
  <c r="BH148" i="5"/>
  <c r="BG148" i="5"/>
  <c r="BF148" i="5"/>
  <c r="T148" i="5"/>
  <c r="R148" i="5"/>
  <c r="P148" i="5"/>
  <c r="BK148" i="5"/>
  <c r="J148" i="5"/>
  <c r="BE148" i="5" s="1"/>
  <c r="BI147" i="5"/>
  <c r="BH147" i="5"/>
  <c r="BG147" i="5"/>
  <c r="BF147" i="5"/>
  <c r="T147" i="5"/>
  <c r="R147" i="5"/>
  <c r="P147" i="5"/>
  <c r="BK147" i="5"/>
  <c r="J147" i="5"/>
  <c r="BE147" i="5" s="1"/>
  <c r="BI146" i="5"/>
  <c r="BH146" i="5"/>
  <c r="BG146" i="5"/>
  <c r="BF146" i="5"/>
  <c r="T146" i="5"/>
  <c r="R146" i="5"/>
  <c r="P146" i="5"/>
  <c r="BK146" i="5"/>
  <c r="J146" i="5"/>
  <c r="BE146"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BE143" i="5"/>
  <c r="T143" i="5"/>
  <c r="R143" i="5"/>
  <c r="P143" i="5"/>
  <c r="BK143" i="5"/>
  <c r="J143" i="5"/>
  <c r="BI141" i="5"/>
  <c r="BH141" i="5"/>
  <c r="BG141" i="5"/>
  <c r="BF141" i="5"/>
  <c r="T141" i="5"/>
  <c r="R141" i="5"/>
  <c r="P141" i="5"/>
  <c r="BK141" i="5"/>
  <c r="J141" i="5"/>
  <c r="BE141" i="5" s="1"/>
  <c r="BI140" i="5"/>
  <c r="BH140" i="5"/>
  <c r="BG140" i="5"/>
  <c r="BF140" i="5"/>
  <c r="T140" i="5"/>
  <c r="R140" i="5"/>
  <c r="P140" i="5"/>
  <c r="BK140" i="5"/>
  <c r="J140" i="5"/>
  <c r="BE140" i="5" s="1"/>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1" i="5"/>
  <c r="BH131" i="5"/>
  <c r="BG131" i="5"/>
  <c r="BF131" i="5"/>
  <c r="T131" i="5"/>
  <c r="R131" i="5"/>
  <c r="P131" i="5"/>
  <c r="BK131" i="5"/>
  <c r="J131" i="5"/>
  <c r="BE131" i="5" s="1"/>
  <c r="BI130" i="5"/>
  <c r="BH130" i="5"/>
  <c r="BG130" i="5"/>
  <c r="BF130" i="5"/>
  <c r="T130" i="5"/>
  <c r="R130" i="5"/>
  <c r="P130" i="5"/>
  <c r="BK130" i="5"/>
  <c r="J130" i="5"/>
  <c r="BE130" i="5" s="1"/>
  <c r="BI129" i="5"/>
  <c r="BH129" i="5"/>
  <c r="BG129" i="5"/>
  <c r="BF129" i="5"/>
  <c r="T129" i="5"/>
  <c r="R129" i="5"/>
  <c r="P129" i="5"/>
  <c r="BK129" i="5"/>
  <c r="J129" i="5"/>
  <c r="BE129" i="5" s="1"/>
  <c r="BI128" i="5"/>
  <c r="BH128" i="5"/>
  <c r="BG128" i="5"/>
  <c r="BF128" i="5"/>
  <c r="T128" i="5"/>
  <c r="R128" i="5"/>
  <c r="P128" i="5"/>
  <c r="BK128" i="5"/>
  <c r="J128" i="5"/>
  <c r="BE128" i="5" s="1"/>
  <c r="BI127" i="5"/>
  <c r="BH127" i="5"/>
  <c r="BG127" i="5"/>
  <c r="BF127" i="5"/>
  <c r="T127" i="5"/>
  <c r="R127" i="5"/>
  <c r="P127" i="5"/>
  <c r="BK127" i="5"/>
  <c r="J127" i="5"/>
  <c r="BE127" i="5" s="1"/>
  <c r="F119" i="5"/>
  <c r="E117" i="5"/>
  <c r="F49" i="5"/>
  <c r="E47" i="5"/>
  <c r="J21" i="5"/>
  <c r="E21" i="5"/>
  <c r="J51" i="5" s="1"/>
  <c r="J20" i="5"/>
  <c r="J18" i="5"/>
  <c r="E18" i="5"/>
  <c r="J17" i="5"/>
  <c r="J15" i="5"/>
  <c r="E15" i="5"/>
  <c r="F121" i="5" s="1"/>
  <c r="J14" i="5"/>
  <c r="J12" i="5"/>
  <c r="J49" i="5" s="1"/>
  <c r="E7" i="5"/>
  <c r="E45" i="5" s="1"/>
  <c r="AY54" i="1"/>
  <c r="AX54" i="1"/>
  <c r="BI228" i="4"/>
  <c r="BH228" i="4"/>
  <c r="BG228" i="4"/>
  <c r="BF228" i="4"/>
  <c r="T228" i="4"/>
  <c r="R228" i="4"/>
  <c r="P228" i="4"/>
  <c r="BK228" i="4"/>
  <c r="J228" i="4"/>
  <c r="BE228" i="4" s="1"/>
  <c r="BI227" i="4"/>
  <c r="BH227" i="4"/>
  <c r="BG227" i="4"/>
  <c r="BF227" i="4"/>
  <c r="T227" i="4"/>
  <c r="R227" i="4"/>
  <c r="P227" i="4"/>
  <c r="BK227" i="4"/>
  <c r="J227" i="4"/>
  <c r="BE227" i="4" s="1"/>
  <c r="BI226" i="4"/>
  <c r="BH226" i="4"/>
  <c r="BG226" i="4"/>
  <c r="BF226" i="4"/>
  <c r="T226" i="4"/>
  <c r="R226" i="4"/>
  <c r="P226" i="4"/>
  <c r="BK226" i="4"/>
  <c r="J226" i="4"/>
  <c r="BE226" i="4" s="1"/>
  <c r="BI225" i="4"/>
  <c r="BH225" i="4"/>
  <c r="BG225" i="4"/>
  <c r="BF225" i="4"/>
  <c r="T225" i="4"/>
  <c r="R225" i="4"/>
  <c r="P225" i="4"/>
  <c r="BK225" i="4"/>
  <c r="J225" i="4"/>
  <c r="BE225" i="4" s="1"/>
  <c r="BI224" i="4"/>
  <c r="BH224" i="4"/>
  <c r="BG224" i="4"/>
  <c r="BF224" i="4"/>
  <c r="BE224" i="4"/>
  <c r="T224" i="4"/>
  <c r="R224" i="4"/>
  <c r="P224" i="4"/>
  <c r="BK224" i="4"/>
  <c r="J224" i="4"/>
  <c r="BI223" i="4"/>
  <c r="BH223" i="4"/>
  <c r="BG223" i="4"/>
  <c r="BF223" i="4"/>
  <c r="T223" i="4"/>
  <c r="R223" i="4"/>
  <c r="P223" i="4"/>
  <c r="BK223" i="4"/>
  <c r="J223" i="4"/>
  <c r="BE223" i="4" s="1"/>
  <c r="BI222" i="4"/>
  <c r="BH222" i="4"/>
  <c r="BG222" i="4"/>
  <c r="BF222" i="4"/>
  <c r="T222" i="4"/>
  <c r="R222" i="4"/>
  <c r="P222" i="4"/>
  <c r="BK222" i="4"/>
  <c r="J222" i="4"/>
  <c r="BE222" i="4" s="1"/>
  <c r="BI221" i="4"/>
  <c r="BH221" i="4"/>
  <c r="BG221" i="4"/>
  <c r="BF221" i="4"/>
  <c r="T221" i="4"/>
  <c r="R221" i="4"/>
  <c r="P221" i="4"/>
  <c r="BK221" i="4"/>
  <c r="J221" i="4"/>
  <c r="BE221" i="4" s="1"/>
  <c r="BI220" i="4"/>
  <c r="BH220" i="4"/>
  <c r="BG220" i="4"/>
  <c r="BF220" i="4"/>
  <c r="T220" i="4"/>
  <c r="R220" i="4"/>
  <c r="P220" i="4"/>
  <c r="BK220" i="4"/>
  <c r="J220" i="4"/>
  <c r="BE220" i="4" s="1"/>
  <c r="BI219" i="4"/>
  <c r="BH219" i="4"/>
  <c r="BG219" i="4"/>
  <c r="BF219" i="4"/>
  <c r="T219" i="4"/>
  <c r="R219" i="4"/>
  <c r="P219" i="4"/>
  <c r="BK219" i="4"/>
  <c r="J219" i="4"/>
  <c r="BE219" i="4" s="1"/>
  <c r="BI218" i="4"/>
  <c r="BH218" i="4"/>
  <c r="BG218" i="4"/>
  <c r="BF218" i="4"/>
  <c r="T218" i="4"/>
  <c r="R218" i="4"/>
  <c r="P218" i="4"/>
  <c r="BK218" i="4"/>
  <c r="J218" i="4"/>
  <c r="BE218" i="4" s="1"/>
  <c r="BI217" i="4"/>
  <c r="BH217" i="4"/>
  <c r="BG217" i="4"/>
  <c r="BF217" i="4"/>
  <c r="T217" i="4"/>
  <c r="R217" i="4"/>
  <c r="P217" i="4"/>
  <c r="BK217" i="4"/>
  <c r="J217" i="4"/>
  <c r="BE217" i="4" s="1"/>
  <c r="BI216" i="4"/>
  <c r="BH216" i="4"/>
  <c r="BG216" i="4"/>
  <c r="BF216" i="4"/>
  <c r="T216" i="4"/>
  <c r="R216" i="4"/>
  <c r="P216" i="4"/>
  <c r="BK216" i="4"/>
  <c r="J216" i="4"/>
  <c r="BE216" i="4" s="1"/>
  <c r="BI215" i="4"/>
  <c r="BH215" i="4"/>
  <c r="BG215" i="4"/>
  <c r="BF215" i="4"/>
  <c r="T215" i="4"/>
  <c r="R215" i="4"/>
  <c r="P215" i="4"/>
  <c r="BK215" i="4"/>
  <c r="J215" i="4"/>
  <c r="BE215" i="4" s="1"/>
  <c r="BI213" i="4"/>
  <c r="BH213" i="4"/>
  <c r="BG213" i="4"/>
  <c r="BF213" i="4"/>
  <c r="T213" i="4"/>
  <c r="R213" i="4"/>
  <c r="P213" i="4"/>
  <c r="BK213" i="4"/>
  <c r="J213" i="4"/>
  <c r="BE213" i="4" s="1"/>
  <c r="BI212" i="4"/>
  <c r="BH212" i="4"/>
  <c r="BG212" i="4"/>
  <c r="BF212" i="4"/>
  <c r="T212" i="4"/>
  <c r="R212" i="4"/>
  <c r="P212" i="4"/>
  <c r="BK212" i="4"/>
  <c r="J212" i="4"/>
  <c r="BE212" i="4" s="1"/>
  <c r="BI210" i="4"/>
  <c r="BH210" i="4"/>
  <c r="BG210" i="4"/>
  <c r="BF210" i="4"/>
  <c r="T210" i="4"/>
  <c r="R210" i="4"/>
  <c r="P210" i="4"/>
  <c r="BK210" i="4"/>
  <c r="J210" i="4"/>
  <c r="BE210" i="4" s="1"/>
  <c r="BI209" i="4"/>
  <c r="BH209" i="4"/>
  <c r="BG209" i="4"/>
  <c r="BF209" i="4"/>
  <c r="T209" i="4"/>
  <c r="R209" i="4"/>
  <c r="P209" i="4"/>
  <c r="BK209" i="4"/>
  <c r="J209" i="4"/>
  <c r="BE209" i="4" s="1"/>
  <c r="BI208" i="4"/>
  <c r="BH208" i="4"/>
  <c r="BG208" i="4"/>
  <c r="BF208" i="4"/>
  <c r="T208" i="4"/>
  <c r="R208" i="4"/>
  <c r="P208" i="4"/>
  <c r="BK208" i="4"/>
  <c r="J208" i="4"/>
  <c r="BE208" i="4" s="1"/>
  <c r="BI207" i="4"/>
  <c r="BH207" i="4"/>
  <c r="BG207" i="4"/>
  <c r="BF207" i="4"/>
  <c r="T207" i="4"/>
  <c r="R207" i="4"/>
  <c r="P207" i="4"/>
  <c r="BK207" i="4"/>
  <c r="J207" i="4"/>
  <c r="BE207" i="4" s="1"/>
  <c r="BI206" i="4"/>
  <c r="BH206" i="4"/>
  <c r="BG206" i="4"/>
  <c r="BF206" i="4"/>
  <c r="T206" i="4"/>
  <c r="R206" i="4"/>
  <c r="P206" i="4"/>
  <c r="BK206" i="4"/>
  <c r="J206" i="4"/>
  <c r="BE206" i="4" s="1"/>
  <c r="BI205" i="4"/>
  <c r="BH205" i="4"/>
  <c r="BG205" i="4"/>
  <c r="BF205" i="4"/>
  <c r="T205" i="4"/>
  <c r="R205" i="4"/>
  <c r="P205" i="4"/>
  <c r="BK205" i="4"/>
  <c r="J205" i="4"/>
  <c r="BE205" i="4" s="1"/>
  <c r="BI204" i="4"/>
  <c r="BH204" i="4"/>
  <c r="BG204" i="4"/>
  <c r="BF204" i="4"/>
  <c r="T204" i="4"/>
  <c r="R204" i="4"/>
  <c r="P204" i="4"/>
  <c r="BK204" i="4"/>
  <c r="J204" i="4"/>
  <c r="BE204" i="4" s="1"/>
  <c r="BI203" i="4"/>
  <c r="BH203" i="4"/>
  <c r="BG203" i="4"/>
  <c r="BF203" i="4"/>
  <c r="T203" i="4"/>
  <c r="R203" i="4"/>
  <c r="P203" i="4"/>
  <c r="BK203" i="4"/>
  <c r="J203" i="4"/>
  <c r="BE203" i="4" s="1"/>
  <c r="BI202" i="4"/>
  <c r="BH202" i="4"/>
  <c r="BG202" i="4"/>
  <c r="BF202" i="4"/>
  <c r="T202" i="4"/>
  <c r="R202" i="4"/>
  <c r="P202" i="4"/>
  <c r="BK202" i="4"/>
  <c r="J202" i="4"/>
  <c r="BE202" i="4" s="1"/>
  <c r="BI201" i="4"/>
  <c r="BH201" i="4"/>
  <c r="BG201" i="4"/>
  <c r="BF201" i="4"/>
  <c r="T201" i="4"/>
  <c r="R201" i="4"/>
  <c r="P201" i="4"/>
  <c r="BK201" i="4"/>
  <c r="J201" i="4"/>
  <c r="BE201" i="4" s="1"/>
  <c r="BI200" i="4"/>
  <c r="BH200" i="4"/>
  <c r="BG200" i="4"/>
  <c r="BF200" i="4"/>
  <c r="T200" i="4"/>
  <c r="R200" i="4"/>
  <c r="P200" i="4"/>
  <c r="BK200" i="4"/>
  <c r="J200" i="4"/>
  <c r="BE200" i="4" s="1"/>
  <c r="BI199" i="4"/>
  <c r="BH199" i="4"/>
  <c r="BG199" i="4"/>
  <c r="BF199" i="4"/>
  <c r="T199" i="4"/>
  <c r="R199" i="4"/>
  <c r="P199" i="4"/>
  <c r="BK199" i="4"/>
  <c r="J199" i="4"/>
  <c r="BE199" i="4" s="1"/>
  <c r="BI198" i="4"/>
  <c r="BH198" i="4"/>
  <c r="BG198" i="4"/>
  <c r="BF198" i="4"/>
  <c r="T198" i="4"/>
  <c r="R198" i="4"/>
  <c r="P198" i="4"/>
  <c r="BK198" i="4"/>
  <c r="J198" i="4"/>
  <c r="BE198" i="4" s="1"/>
  <c r="BI197" i="4"/>
  <c r="BH197" i="4"/>
  <c r="BG197" i="4"/>
  <c r="BF197" i="4"/>
  <c r="T197" i="4"/>
  <c r="R197" i="4"/>
  <c r="P197" i="4"/>
  <c r="BK197" i="4"/>
  <c r="J197" i="4"/>
  <c r="BE197" i="4" s="1"/>
  <c r="BI194" i="4"/>
  <c r="BH194" i="4"/>
  <c r="BG194" i="4"/>
  <c r="BF194" i="4"/>
  <c r="T194" i="4"/>
  <c r="R194" i="4"/>
  <c r="P194" i="4"/>
  <c r="BK194" i="4"/>
  <c r="J194" i="4"/>
  <c r="BE194" i="4" s="1"/>
  <c r="BI193" i="4"/>
  <c r="BH193" i="4"/>
  <c r="BG193" i="4"/>
  <c r="BF193" i="4"/>
  <c r="T193" i="4"/>
  <c r="R193" i="4"/>
  <c r="P193" i="4"/>
  <c r="BK193" i="4"/>
  <c r="J193" i="4"/>
  <c r="BE193" i="4" s="1"/>
  <c r="BI192" i="4"/>
  <c r="BH192" i="4"/>
  <c r="BG192" i="4"/>
  <c r="BF192" i="4"/>
  <c r="T192" i="4"/>
  <c r="R192" i="4"/>
  <c r="P192" i="4"/>
  <c r="BK192" i="4"/>
  <c r="J192" i="4"/>
  <c r="BE192" i="4" s="1"/>
  <c r="BI191" i="4"/>
  <c r="BH191" i="4"/>
  <c r="BG191" i="4"/>
  <c r="BF191" i="4"/>
  <c r="T191" i="4"/>
  <c r="R191" i="4"/>
  <c r="P191" i="4"/>
  <c r="BK191" i="4"/>
  <c r="J191" i="4"/>
  <c r="BE191" i="4" s="1"/>
  <c r="BI190" i="4"/>
  <c r="BH190" i="4"/>
  <c r="BG190" i="4"/>
  <c r="BF190" i="4"/>
  <c r="T190" i="4"/>
  <c r="R190" i="4"/>
  <c r="P190" i="4"/>
  <c r="BK190" i="4"/>
  <c r="J190" i="4"/>
  <c r="BE190" i="4" s="1"/>
  <c r="BI189" i="4"/>
  <c r="BH189" i="4"/>
  <c r="BG189" i="4"/>
  <c r="BF189" i="4"/>
  <c r="T189" i="4"/>
  <c r="R189" i="4"/>
  <c r="P189" i="4"/>
  <c r="BK189" i="4"/>
  <c r="J189" i="4"/>
  <c r="BE189" i="4" s="1"/>
  <c r="BI188" i="4"/>
  <c r="BH188" i="4"/>
  <c r="BG188" i="4"/>
  <c r="BF188" i="4"/>
  <c r="T188" i="4"/>
  <c r="R188" i="4"/>
  <c r="P188" i="4"/>
  <c r="BK188" i="4"/>
  <c r="J188" i="4"/>
  <c r="BE188" i="4" s="1"/>
  <c r="BI187" i="4"/>
  <c r="BH187" i="4"/>
  <c r="BG187" i="4"/>
  <c r="BF187" i="4"/>
  <c r="T187" i="4"/>
  <c r="R187" i="4"/>
  <c r="P187" i="4"/>
  <c r="BK187" i="4"/>
  <c r="J187" i="4"/>
  <c r="BE187" i="4" s="1"/>
  <c r="BI186" i="4"/>
  <c r="BH186" i="4"/>
  <c r="BG186" i="4"/>
  <c r="BF186" i="4"/>
  <c r="T186" i="4"/>
  <c r="R186" i="4"/>
  <c r="P186" i="4"/>
  <c r="BK186" i="4"/>
  <c r="J186" i="4"/>
  <c r="BE186" i="4" s="1"/>
  <c r="BI185" i="4"/>
  <c r="BH185" i="4"/>
  <c r="BG185" i="4"/>
  <c r="BF185" i="4"/>
  <c r="T185" i="4"/>
  <c r="R185" i="4"/>
  <c r="P185" i="4"/>
  <c r="BK185" i="4"/>
  <c r="J185" i="4"/>
  <c r="BE185" i="4" s="1"/>
  <c r="BI184" i="4"/>
  <c r="BH184" i="4"/>
  <c r="BG184" i="4"/>
  <c r="BF184" i="4"/>
  <c r="T184" i="4"/>
  <c r="R184" i="4"/>
  <c r="P184" i="4"/>
  <c r="BK184" i="4"/>
  <c r="J184" i="4"/>
  <c r="BE184" i="4" s="1"/>
  <c r="BI183" i="4"/>
  <c r="BH183" i="4"/>
  <c r="BG183" i="4"/>
  <c r="BF183" i="4"/>
  <c r="T183" i="4"/>
  <c r="R183" i="4"/>
  <c r="P183" i="4"/>
  <c r="BK183" i="4"/>
  <c r="J183" i="4"/>
  <c r="BE183" i="4" s="1"/>
  <c r="BI182" i="4"/>
  <c r="BH182" i="4"/>
  <c r="BG182" i="4"/>
  <c r="BF182" i="4"/>
  <c r="T182" i="4"/>
  <c r="R182" i="4"/>
  <c r="P182" i="4"/>
  <c r="BK182" i="4"/>
  <c r="J182" i="4"/>
  <c r="BE182" i="4" s="1"/>
  <c r="BI181" i="4"/>
  <c r="BH181" i="4"/>
  <c r="BG181" i="4"/>
  <c r="BF181" i="4"/>
  <c r="T181" i="4"/>
  <c r="R181" i="4"/>
  <c r="P181" i="4"/>
  <c r="BK181" i="4"/>
  <c r="J181" i="4"/>
  <c r="BE181" i="4" s="1"/>
  <c r="BI179" i="4"/>
  <c r="BH179" i="4"/>
  <c r="BG179" i="4"/>
  <c r="BF179" i="4"/>
  <c r="T179" i="4"/>
  <c r="R179" i="4"/>
  <c r="P179" i="4"/>
  <c r="BK179" i="4"/>
  <c r="J179" i="4"/>
  <c r="BE179" i="4" s="1"/>
  <c r="BI178" i="4"/>
  <c r="BH178" i="4"/>
  <c r="BG178" i="4"/>
  <c r="BF178" i="4"/>
  <c r="T178" i="4"/>
  <c r="R178" i="4"/>
  <c r="P178" i="4"/>
  <c r="BK178" i="4"/>
  <c r="J178" i="4"/>
  <c r="BE178" i="4" s="1"/>
  <c r="BI177" i="4"/>
  <c r="BH177" i="4"/>
  <c r="BG177" i="4"/>
  <c r="BF177" i="4"/>
  <c r="T177" i="4"/>
  <c r="R177" i="4"/>
  <c r="P177" i="4"/>
  <c r="BK177" i="4"/>
  <c r="J177" i="4"/>
  <c r="BE177" i="4" s="1"/>
  <c r="BI176" i="4"/>
  <c r="BH176" i="4"/>
  <c r="BG176" i="4"/>
  <c r="BF176" i="4"/>
  <c r="T176" i="4"/>
  <c r="R176" i="4"/>
  <c r="P176" i="4"/>
  <c r="BK176" i="4"/>
  <c r="J176" i="4"/>
  <c r="BE176" i="4" s="1"/>
  <c r="BI175" i="4"/>
  <c r="BH175" i="4"/>
  <c r="BG175" i="4"/>
  <c r="BF175" i="4"/>
  <c r="T175" i="4"/>
  <c r="R175" i="4"/>
  <c r="P175" i="4"/>
  <c r="BK175" i="4"/>
  <c r="J175" i="4"/>
  <c r="BE175" i="4" s="1"/>
  <c r="BI174" i="4"/>
  <c r="BH174" i="4"/>
  <c r="BG174" i="4"/>
  <c r="BF174" i="4"/>
  <c r="T174" i="4"/>
  <c r="R174" i="4"/>
  <c r="P174" i="4"/>
  <c r="BK174" i="4"/>
  <c r="J174" i="4"/>
  <c r="BE174" i="4" s="1"/>
  <c r="BI173" i="4"/>
  <c r="BH173" i="4"/>
  <c r="BG173" i="4"/>
  <c r="BF173" i="4"/>
  <c r="T173" i="4"/>
  <c r="R173" i="4"/>
  <c r="P173" i="4"/>
  <c r="BK173" i="4"/>
  <c r="J173" i="4"/>
  <c r="BE173" i="4" s="1"/>
  <c r="BI172" i="4"/>
  <c r="BH172" i="4"/>
  <c r="BG172" i="4"/>
  <c r="BF172" i="4"/>
  <c r="T172" i="4"/>
  <c r="R172" i="4"/>
  <c r="P172" i="4"/>
  <c r="BK172" i="4"/>
  <c r="J172" i="4"/>
  <c r="BE172" i="4" s="1"/>
  <c r="BI171" i="4"/>
  <c r="BH171" i="4"/>
  <c r="BG171" i="4"/>
  <c r="BF171" i="4"/>
  <c r="T171" i="4"/>
  <c r="R171" i="4"/>
  <c r="P171" i="4"/>
  <c r="BK171" i="4"/>
  <c r="J171" i="4"/>
  <c r="BE171" i="4" s="1"/>
  <c r="BI170" i="4"/>
  <c r="BH170" i="4"/>
  <c r="BG170" i="4"/>
  <c r="BF170" i="4"/>
  <c r="T170" i="4"/>
  <c r="R170" i="4"/>
  <c r="P170" i="4"/>
  <c r="BK170" i="4"/>
  <c r="J170" i="4"/>
  <c r="BE170" i="4" s="1"/>
  <c r="BI169" i="4"/>
  <c r="BH169" i="4"/>
  <c r="BG169" i="4"/>
  <c r="BF169" i="4"/>
  <c r="T169" i="4"/>
  <c r="R169" i="4"/>
  <c r="P169" i="4"/>
  <c r="BK169" i="4"/>
  <c r="J169" i="4"/>
  <c r="BE169" i="4" s="1"/>
  <c r="BI168" i="4"/>
  <c r="BH168" i="4"/>
  <c r="BG168" i="4"/>
  <c r="BF168" i="4"/>
  <c r="T168" i="4"/>
  <c r="R168" i="4"/>
  <c r="P168" i="4"/>
  <c r="BK168" i="4"/>
  <c r="J168" i="4"/>
  <c r="BE168" i="4" s="1"/>
  <c r="BI166" i="4"/>
  <c r="BH166" i="4"/>
  <c r="BG166" i="4"/>
  <c r="BF166" i="4"/>
  <c r="T166" i="4"/>
  <c r="R166" i="4"/>
  <c r="P166" i="4"/>
  <c r="BK166" i="4"/>
  <c r="J166" i="4"/>
  <c r="BE166" i="4" s="1"/>
  <c r="BI165" i="4"/>
  <c r="BH165" i="4"/>
  <c r="BG165" i="4"/>
  <c r="BF165" i="4"/>
  <c r="T165" i="4"/>
  <c r="R165" i="4"/>
  <c r="P165" i="4"/>
  <c r="BK165" i="4"/>
  <c r="J165" i="4"/>
  <c r="BE165" i="4" s="1"/>
  <c r="BI164" i="4"/>
  <c r="BH164" i="4"/>
  <c r="BG164" i="4"/>
  <c r="BF164" i="4"/>
  <c r="T164" i="4"/>
  <c r="R164" i="4"/>
  <c r="P164" i="4"/>
  <c r="BK164" i="4"/>
  <c r="J164" i="4"/>
  <c r="BE164" i="4" s="1"/>
  <c r="BI162" i="4"/>
  <c r="BH162" i="4"/>
  <c r="BG162" i="4"/>
  <c r="BF162" i="4"/>
  <c r="T162" i="4"/>
  <c r="R162" i="4"/>
  <c r="P162" i="4"/>
  <c r="BK162" i="4"/>
  <c r="J162" i="4"/>
  <c r="BE162" i="4" s="1"/>
  <c r="BI161" i="4"/>
  <c r="BH161" i="4"/>
  <c r="BG161" i="4"/>
  <c r="BF161" i="4"/>
  <c r="T161" i="4"/>
  <c r="R161" i="4"/>
  <c r="P161" i="4"/>
  <c r="BK161" i="4"/>
  <c r="J161" i="4"/>
  <c r="BE161" i="4" s="1"/>
  <c r="BI160" i="4"/>
  <c r="BH160" i="4"/>
  <c r="BG160" i="4"/>
  <c r="BF160" i="4"/>
  <c r="T160" i="4"/>
  <c r="R160" i="4"/>
  <c r="P160" i="4"/>
  <c r="BK160" i="4"/>
  <c r="J160" i="4"/>
  <c r="BE160" i="4" s="1"/>
  <c r="BI159" i="4"/>
  <c r="BH159" i="4"/>
  <c r="BG159" i="4"/>
  <c r="BF159" i="4"/>
  <c r="T159" i="4"/>
  <c r="R159" i="4"/>
  <c r="P159" i="4"/>
  <c r="BK159" i="4"/>
  <c r="J159" i="4"/>
  <c r="BE159" i="4" s="1"/>
  <c r="BI158" i="4"/>
  <c r="BH158" i="4"/>
  <c r="BG158" i="4"/>
  <c r="BF158" i="4"/>
  <c r="T158" i="4"/>
  <c r="R158" i="4"/>
  <c r="P158" i="4"/>
  <c r="BK158" i="4"/>
  <c r="J158" i="4"/>
  <c r="BE158" i="4" s="1"/>
  <c r="BI157" i="4"/>
  <c r="BH157" i="4"/>
  <c r="BG157" i="4"/>
  <c r="BF157" i="4"/>
  <c r="T157" i="4"/>
  <c r="R157" i="4"/>
  <c r="P157" i="4"/>
  <c r="BK157" i="4"/>
  <c r="J157" i="4"/>
  <c r="BE157" i="4" s="1"/>
  <c r="BI156" i="4"/>
  <c r="BH156" i="4"/>
  <c r="BG156" i="4"/>
  <c r="BF156" i="4"/>
  <c r="T156" i="4"/>
  <c r="R156" i="4"/>
  <c r="P156" i="4"/>
  <c r="BK156" i="4"/>
  <c r="J156" i="4"/>
  <c r="BE156" i="4" s="1"/>
  <c r="BI155" i="4"/>
  <c r="BH155" i="4"/>
  <c r="BG155" i="4"/>
  <c r="BF155" i="4"/>
  <c r="T155" i="4"/>
  <c r="R155" i="4"/>
  <c r="P155" i="4"/>
  <c r="BK155" i="4"/>
  <c r="J155" i="4"/>
  <c r="BE155" i="4" s="1"/>
  <c r="BI154" i="4"/>
  <c r="BH154" i="4"/>
  <c r="BG154" i="4"/>
  <c r="BF154" i="4"/>
  <c r="T154" i="4"/>
  <c r="R154" i="4"/>
  <c r="P154" i="4"/>
  <c r="BK154" i="4"/>
  <c r="J154" i="4"/>
  <c r="BE154" i="4" s="1"/>
  <c r="BI152" i="4"/>
  <c r="BH152" i="4"/>
  <c r="BG152" i="4"/>
  <c r="BF152" i="4"/>
  <c r="T152" i="4"/>
  <c r="R152" i="4"/>
  <c r="P152" i="4"/>
  <c r="BK152" i="4"/>
  <c r="J152" i="4"/>
  <c r="BE152" i="4" s="1"/>
  <c r="BI151" i="4"/>
  <c r="BH151" i="4"/>
  <c r="BG151" i="4"/>
  <c r="BF151" i="4"/>
  <c r="T151" i="4"/>
  <c r="R151" i="4"/>
  <c r="P151" i="4"/>
  <c r="BK151" i="4"/>
  <c r="J151" i="4"/>
  <c r="BE151" i="4" s="1"/>
  <c r="BI150" i="4"/>
  <c r="BH150" i="4"/>
  <c r="BG150" i="4"/>
  <c r="BF150" i="4"/>
  <c r="T150" i="4"/>
  <c r="R150" i="4"/>
  <c r="P150" i="4"/>
  <c r="BK150" i="4"/>
  <c r="J150" i="4"/>
  <c r="BE150" i="4" s="1"/>
  <c r="BI149" i="4"/>
  <c r="BH149" i="4"/>
  <c r="BG149" i="4"/>
  <c r="BF149" i="4"/>
  <c r="BE149" i="4"/>
  <c r="T149" i="4"/>
  <c r="R149" i="4"/>
  <c r="P149" i="4"/>
  <c r="BK149" i="4"/>
  <c r="J149" i="4"/>
  <c r="BI148" i="4"/>
  <c r="BH148" i="4"/>
  <c r="BG148" i="4"/>
  <c r="BF148" i="4"/>
  <c r="T148" i="4"/>
  <c r="R148" i="4"/>
  <c r="P148" i="4"/>
  <c r="BK148" i="4"/>
  <c r="J148" i="4"/>
  <c r="BE148" i="4" s="1"/>
  <c r="BI147" i="4"/>
  <c r="BH147" i="4"/>
  <c r="BG147" i="4"/>
  <c r="BF147" i="4"/>
  <c r="T147" i="4"/>
  <c r="R147" i="4"/>
  <c r="P147" i="4"/>
  <c r="BK147" i="4"/>
  <c r="J147" i="4"/>
  <c r="BE147" i="4" s="1"/>
  <c r="BI146" i="4"/>
  <c r="BH146" i="4"/>
  <c r="BG146" i="4"/>
  <c r="BF146" i="4"/>
  <c r="T146" i="4"/>
  <c r="R146" i="4"/>
  <c r="P146" i="4"/>
  <c r="BK146" i="4"/>
  <c r="J146" i="4"/>
  <c r="BE146" i="4" s="1"/>
  <c r="BI145" i="4"/>
  <c r="BH145" i="4"/>
  <c r="BG145" i="4"/>
  <c r="BF145" i="4"/>
  <c r="T145" i="4"/>
  <c r="R145" i="4"/>
  <c r="P145" i="4"/>
  <c r="BK145" i="4"/>
  <c r="J145" i="4"/>
  <c r="BE145" i="4" s="1"/>
  <c r="BI143" i="4"/>
  <c r="BH143" i="4"/>
  <c r="BG143" i="4"/>
  <c r="BF143" i="4"/>
  <c r="T143" i="4"/>
  <c r="R143" i="4"/>
  <c r="P143" i="4"/>
  <c r="BK143" i="4"/>
  <c r="J143" i="4"/>
  <c r="BE143" i="4" s="1"/>
  <c r="BI142" i="4"/>
  <c r="BH142" i="4"/>
  <c r="BG142" i="4"/>
  <c r="BF142" i="4"/>
  <c r="T142" i="4"/>
  <c r="R142" i="4"/>
  <c r="P142" i="4"/>
  <c r="BK142" i="4"/>
  <c r="J142" i="4"/>
  <c r="BE142" i="4" s="1"/>
  <c r="BI141" i="4"/>
  <c r="BH141" i="4"/>
  <c r="BG141" i="4"/>
  <c r="BF141" i="4"/>
  <c r="T141" i="4"/>
  <c r="R141" i="4"/>
  <c r="P141" i="4"/>
  <c r="BK141" i="4"/>
  <c r="J141" i="4"/>
  <c r="BE141" i="4" s="1"/>
  <c r="BI140" i="4"/>
  <c r="BH140" i="4"/>
  <c r="BG140" i="4"/>
  <c r="BF140" i="4"/>
  <c r="T140" i="4"/>
  <c r="R140" i="4"/>
  <c r="P140" i="4"/>
  <c r="BK140" i="4"/>
  <c r="J140" i="4"/>
  <c r="BE140" i="4" s="1"/>
  <c r="BI139" i="4"/>
  <c r="BH139" i="4"/>
  <c r="BG139" i="4"/>
  <c r="BF139" i="4"/>
  <c r="T139" i="4"/>
  <c r="R139" i="4"/>
  <c r="P139" i="4"/>
  <c r="BK139" i="4"/>
  <c r="J139" i="4"/>
  <c r="BE139" i="4" s="1"/>
  <c r="BI138" i="4"/>
  <c r="BH138" i="4"/>
  <c r="BG138" i="4"/>
  <c r="BF138" i="4"/>
  <c r="T138" i="4"/>
  <c r="R138" i="4"/>
  <c r="P138" i="4"/>
  <c r="BK138" i="4"/>
  <c r="J138" i="4"/>
  <c r="BE138" i="4" s="1"/>
  <c r="BI137" i="4"/>
  <c r="BH137" i="4"/>
  <c r="BG137" i="4"/>
  <c r="BF137" i="4"/>
  <c r="T137" i="4"/>
  <c r="R137" i="4"/>
  <c r="P137" i="4"/>
  <c r="BK137" i="4"/>
  <c r="J137" i="4"/>
  <c r="BE137" i="4" s="1"/>
  <c r="BI135" i="4"/>
  <c r="BH135" i="4"/>
  <c r="BG135" i="4"/>
  <c r="BF135" i="4"/>
  <c r="T135" i="4"/>
  <c r="R135" i="4"/>
  <c r="P135" i="4"/>
  <c r="BK135" i="4"/>
  <c r="J135" i="4"/>
  <c r="BE135" i="4" s="1"/>
  <c r="BI134" i="4"/>
  <c r="BH134" i="4"/>
  <c r="BG134" i="4"/>
  <c r="BF134" i="4"/>
  <c r="T134" i="4"/>
  <c r="R134" i="4"/>
  <c r="P134" i="4"/>
  <c r="BK134" i="4"/>
  <c r="J134" i="4"/>
  <c r="BE134" i="4" s="1"/>
  <c r="BI133" i="4"/>
  <c r="BH133" i="4"/>
  <c r="BG133" i="4"/>
  <c r="BF133" i="4"/>
  <c r="T133" i="4"/>
  <c r="R133" i="4"/>
  <c r="P133" i="4"/>
  <c r="BK133" i="4"/>
  <c r="J133" i="4"/>
  <c r="BE133" i="4" s="1"/>
  <c r="BI132" i="4"/>
  <c r="BH132" i="4"/>
  <c r="BG132" i="4"/>
  <c r="BF132" i="4"/>
  <c r="T132" i="4"/>
  <c r="R132" i="4"/>
  <c r="P132" i="4"/>
  <c r="BK132" i="4"/>
  <c r="J132" i="4"/>
  <c r="BE132" i="4" s="1"/>
  <c r="BI131" i="4"/>
  <c r="BH131" i="4"/>
  <c r="BG131" i="4"/>
  <c r="BF131" i="4"/>
  <c r="T131" i="4"/>
  <c r="R131" i="4"/>
  <c r="P131" i="4"/>
  <c r="BK131" i="4"/>
  <c r="J131" i="4"/>
  <c r="BE131" i="4" s="1"/>
  <c r="BI130" i="4"/>
  <c r="BH130" i="4"/>
  <c r="BG130" i="4"/>
  <c r="BF130" i="4"/>
  <c r="T130" i="4"/>
  <c r="R130" i="4"/>
  <c r="P130" i="4"/>
  <c r="BK130" i="4"/>
  <c r="J130" i="4"/>
  <c r="BE130" i="4" s="1"/>
  <c r="BI129" i="4"/>
  <c r="BH129" i="4"/>
  <c r="BG129" i="4"/>
  <c r="BF129" i="4"/>
  <c r="T129" i="4"/>
  <c r="R129" i="4"/>
  <c r="P129" i="4"/>
  <c r="BK129" i="4"/>
  <c r="J129" i="4"/>
  <c r="BE129" i="4" s="1"/>
  <c r="BI127" i="4"/>
  <c r="BH127" i="4"/>
  <c r="BG127" i="4"/>
  <c r="BF127" i="4"/>
  <c r="T127" i="4"/>
  <c r="R127" i="4"/>
  <c r="P127" i="4"/>
  <c r="BK127" i="4"/>
  <c r="J127" i="4"/>
  <c r="BE127" i="4" s="1"/>
  <c r="BI126" i="4"/>
  <c r="BH126" i="4"/>
  <c r="BG126" i="4"/>
  <c r="BF126" i="4"/>
  <c r="T126" i="4"/>
  <c r="R126" i="4"/>
  <c r="P126" i="4"/>
  <c r="BK126" i="4"/>
  <c r="J126" i="4"/>
  <c r="BE126" i="4" s="1"/>
  <c r="BI125" i="4"/>
  <c r="BH125" i="4"/>
  <c r="BG125" i="4"/>
  <c r="BF125" i="4"/>
  <c r="T125" i="4"/>
  <c r="R125" i="4"/>
  <c r="P125" i="4"/>
  <c r="BK125" i="4"/>
  <c r="J125" i="4"/>
  <c r="BE125" i="4" s="1"/>
  <c r="BI124" i="4"/>
  <c r="BH124" i="4"/>
  <c r="BG124" i="4"/>
  <c r="BF124" i="4"/>
  <c r="T124" i="4"/>
  <c r="R124" i="4"/>
  <c r="P124" i="4"/>
  <c r="BK124" i="4"/>
  <c r="J124" i="4"/>
  <c r="BE124" i="4" s="1"/>
  <c r="BI123" i="4"/>
  <c r="BH123" i="4"/>
  <c r="BG123" i="4"/>
  <c r="BF123" i="4"/>
  <c r="T123" i="4"/>
  <c r="R123" i="4"/>
  <c r="P123" i="4"/>
  <c r="BK123" i="4"/>
  <c r="J123" i="4"/>
  <c r="BE123" i="4" s="1"/>
  <c r="BI122" i="4"/>
  <c r="BH122" i="4"/>
  <c r="BG122" i="4"/>
  <c r="BF122" i="4"/>
  <c r="T122" i="4"/>
  <c r="R122" i="4"/>
  <c r="P122" i="4"/>
  <c r="BK122" i="4"/>
  <c r="J122" i="4"/>
  <c r="BE122" i="4" s="1"/>
  <c r="BI121" i="4"/>
  <c r="BH121" i="4"/>
  <c r="BG121" i="4"/>
  <c r="BF121" i="4"/>
  <c r="T121" i="4"/>
  <c r="R121" i="4"/>
  <c r="P121" i="4"/>
  <c r="BK121" i="4"/>
  <c r="J121" i="4"/>
  <c r="BE121" i="4" s="1"/>
  <c r="BI119" i="4"/>
  <c r="BH119" i="4"/>
  <c r="BG119" i="4"/>
  <c r="BF119" i="4"/>
  <c r="T119" i="4"/>
  <c r="R119" i="4"/>
  <c r="P119" i="4"/>
  <c r="BK119" i="4"/>
  <c r="J119" i="4"/>
  <c r="BE119" i="4" s="1"/>
  <c r="BI118" i="4"/>
  <c r="BH118" i="4"/>
  <c r="BG118" i="4"/>
  <c r="BF118" i="4"/>
  <c r="T118" i="4"/>
  <c r="R118" i="4"/>
  <c r="P118" i="4"/>
  <c r="BK118" i="4"/>
  <c r="J118" i="4"/>
  <c r="BE118" i="4" s="1"/>
  <c r="BI117" i="4"/>
  <c r="BH117" i="4"/>
  <c r="BG117" i="4"/>
  <c r="BF117" i="4"/>
  <c r="T117" i="4"/>
  <c r="R117" i="4"/>
  <c r="P117" i="4"/>
  <c r="BK117" i="4"/>
  <c r="J117" i="4"/>
  <c r="BE117" i="4" s="1"/>
  <c r="BI116" i="4"/>
  <c r="BH116" i="4"/>
  <c r="BG116" i="4"/>
  <c r="BF116" i="4"/>
  <c r="T116" i="4"/>
  <c r="R116" i="4"/>
  <c r="P116" i="4"/>
  <c r="BK116" i="4"/>
  <c r="J116" i="4"/>
  <c r="BE116" i="4" s="1"/>
  <c r="BI115" i="4"/>
  <c r="BH115" i="4"/>
  <c r="BG115" i="4"/>
  <c r="BF115" i="4"/>
  <c r="T115" i="4"/>
  <c r="R115" i="4"/>
  <c r="P115" i="4"/>
  <c r="BK115" i="4"/>
  <c r="J115" i="4"/>
  <c r="BE115" i="4" s="1"/>
  <c r="BI114" i="4"/>
  <c r="BH114" i="4"/>
  <c r="BG114" i="4"/>
  <c r="BF114" i="4"/>
  <c r="T114" i="4"/>
  <c r="R114" i="4"/>
  <c r="P114" i="4"/>
  <c r="BK114" i="4"/>
  <c r="J114" i="4"/>
  <c r="BE114" i="4" s="1"/>
  <c r="BI113" i="4"/>
  <c r="BH113" i="4"/>
  <c r="BG113" i="4"/>
  <c r="BF113" i="4"/>
  <c r="T113" i="4"/>
  <c r="R113" i="4"/>
  <c r="P113" i="4"/>
  <c r="BK113" i="4"/>
  <c r="J113" i="4"/>
  <c r="BE113" i="4" s="1"/>
  <c r="BI110" i="4"/>
  <c r="BH110" i="4"/>
  <c r="BG110" i="4"/>
  <c r="BF110" i="4"/>
  <c r="T110" i="4"/>
  <c r="R110" i="4"/>
  <c r="P110" i="4"/>
  <c r="BK110" i="4"/>
  <c r="J110" i="4"/>
  <c r="BE110" i="4" s="1"/>
  <c r="BI109" i="4"/>
  <c r="BH109" i="4"/>
  <c r="BG109" i="4"/>
  <c r="BF109" i="4"/>
  <c r="T109" i="4"/>
  <c r="R109" i="4"/>
  <c r="P109" i="4"/>
  <c r="BK109" i="4"/>
  <c r="J109" i="4"/>
  <c r="BE109" i="4" s="1"/>
  <c r="BI108" i="4"/>
  <c r="BH108" i="4"/>
  <c r="BG108" i="4"/>
  <c r="BF108" i="4"/>
  <c r="T108" i="4"/>
  <c r="R108" i="4"/>
  <c r="P108" i="4"/>
  <c r="BK108" i="4"/>
  <c r="J108" i="4"/>
  <c r="BE108" i="4" s="1"/>
  <c r="BI107" i="4"/>
  <c r="BH107" i="4"/>
  <c r="BG107" i="4"/>
  <c r="BF107" i="4"/>
  <c r="T107" i="4"/>
  <c r="R107" i="4"/>
  <c r="P107" i="4"/>
  <c r="BK107" i="4"/>
  <c r="J107" i="4"/>
  <c r="BE107" i="4" s="1"/>
  <c r="BI106" i="4"/>
  <c r="BH106" i="4"/>
  <c r="BG106" i="4"/>
  <c r="BF106" i="4"/>
  <c r="T106" i="4"/>
  <c r="R106" i="4"/>
  <c r="P106" i="4"/>
  <c r="BK106" i="4"/>
  <c r="J106" i="4"/>
  <c r="BE106" i="4" s="1"/>
  <c r="BI105" i="4"/>
  <c r="BH105" i="4"/>
  <c r="BG105" i="4"/>
  <c r="BF105" i="4"/>
  <c r="T105" i="4"/>
  <c r="R105" i="4"/>
  <c r="P105" i="4"/>
  <c r="BK105" i="4"/>
  <c r="J105" i="4"/>
  <c r="BE105" i="4" s="1"/>
  <c r="BI104" i="4"/>
  <c r="BH104" i="4"/>
  <c r="BG104" i="4"/>
  <c r="BF104" i="4"/>
  <c r="T104" i="4"/>
  <c r="R104" i="4"/>
  <c r="P104" i="4"/>
  <c r="BK104" i="4"/>
  <c r="J104" i="4"/>
  <c r="BE104" i="4" s="1"/>
  <c r="BI103" i="4"/>
  <c r="BH103" i="4"/>
  <c r="BG103" i="4"/>
  <c r="BF103" i="4"/>
  <c r="T103" i="4"/>
  <c r="R103" i="4"/>
  <c r="P103" i="4"/>
  <c r="BK103" i="4"/>
  <c r="J103" i="4"/>
  <c r="BE103" i="4" s="1"/>
  <c r="BI102" i="4"/>
  <c r="BH102" i="4"/>
  <c r="BG102" i="4"/>
  <c r="BF102" i="4"/>
  <c r="T102" i="4"/>
  <c r="R102" i="4"/>
  <c r="P102" i="4"/>
  <c r="BK102" i="4"/>
  <c r="J102" i="4"/>
  <c r="BE102" i="4" s="1"/>
  <c r="BI101" i="4"/>
  <c r="BH101" i="4"/>
  <c r="BG101" i="4"/>
  <c r="BF101" i="4"/>
  <c r="T101" i="4"/>
  <c r="R101" i="4"/>
  <c r="P101" i="4"/>
  <c r="BK101" i="4"/>
  <c r="J101" i="4"/>
  <c r="BE101" i="4" s="1"/>
  <c r="BI100" i="4"/>
  <c r="BH100" i="4"/>
  <c r="BG100" i="4"/>
  <c r="BF100" i="4"/>
  <c r="T100" i="4"/>
  <c r="R100" i="4"/>
  <c r="P100" i="4"/>
  <c r="BK100" i="4"/>
  <c r="J100" i="4"/>
  <c r="BE100" i="4" s="1"/>
  <c r="BI99" i="4"/>
  <c r="BH99" i="4"/>
  <c r="BG99" i="4"/>
  <c r="BF99" i="4"/>
  <c r="T99" i="4"/>
  <c r="R99" i="4"/>
  <c r="P99" i="4"/>
  <c r="BK99" i="4"/>
  <c r="J99" i="4"/>
  <c r="BE99" i="4" s="1"/>
  <c r="BI98" i="4"/>
  <c r="BH98" i="4"/>
  <c r="BG98" i="4"/>
  <c r="BF98" i="4"/>
  <c r="T98" i="4"/>
  <c r="R98" i="4"/>
  <c r="P98" i="4"/>
  <c r="BK98" i="4"/>
  <c r="J98" i="4"/>
  <c r="BE98" i="4" s="1"/>
  <c r="BI97" i="4"/>
  <c r="BH97" i="4"/>
  <c r="BG97" i="4"/>
  <c r="BF97" i="4"/>
  <c r="T97" i="4"/>
  <c r="R97" i="4"/>
  <c r="P97" i="4"/>
  <c r="BK97" i="4"/>
  <c r="J97" i="4"/>
  <c r="BE97" i="4" s="1"/>
  <c r="BI96" i="4"/>
  <c r="BH96" i="4"/>
  <c r="BG96" i="4"/>
  <c r="BF96" i="4"/>
  <c r="T96" i="4"/>
  <c r="R96" i="4"/>
  <c r="P96" i="4"/>
  <c r="BK96" i="4"/>
  <c r="J96" i="4"/>
  <c r="BE96" i="4" s="1"/>
  <c r="BI95" i="4"/>
  <c r="BH95" i="4"/>
  <c r="BG95" i="4"/>
  <c r="BF95" i="4"/>
  <c r="T95" i="4"/>
  <c r="R95" i="4"/>
  <c r="P95" i="4"/>
  <c r="BK95" i="4"/>
  <c r="J95" i="4"/>
  <c r="BE95" i="4" s="1"/>
  <c r="BI94" i="4"/>
  <c r="BH94" i="4"/>
  <c r="BG94" i="4"/>
  <c r="BF94" i="4"/>
  <c r="T94" i="4"/>
  <c r="R94" i="4"/>
  <c r="P94" i="4"/>
  <c r="BK94" i="4"/>
  <c r="J94" i="4"/>
  <c r="BE94" i="4" s="1"/>
  <c r="BI93" i="4"/>
  <c r="BH93" i="4"/>
  <c r="BG93" i="4"/>
  <c r="BF93" i="4"/>
  <c r="T93" i="4"/>
  <c r="R93" i="4"/>
  <c r="P93" i="4"/>
  <c r="BK93" i="4"/>
  <c r="J93" i="4"/>
  <c r="BE93" i="4" s="1"/>
  <c r="F85" i="4"/>
  <c r="E83" i="4"/>
  <c r="F49" i="4"/>
  <c r="E47" i="4"/>
  <c r="J21" i="4"/>
  <c r="E21" i="4"/>
  <c r="J51" i="4" s="1"/>
  <c r="J20" i="4"/>
  <c r="J18" i="4"/>
  <c r="E18" i="4"/>
  <c r="F52" i="4" s="1"/>
  <c r="J17" i="4"/>
  <c r="J15" i="4"/>
  <c r="E15" i="4"/>
  <c r="F87" i="4" s="1"/>
  <c r="J14" i="4"/>
  <c r="J12" i="4"/>
  <c r="E7" i="4"/>
  <c r="E45" i="4" s="1"/>
  <c r="AY53" i="1"/>
  <c r="AX53" i="1"/>
  <c r="BG254" i="3"/>
  <c r="BF254" i="3"/>
  <c r="BE254" i="3"/>
  <c r="BD254" i="3"/>
  <c r="T254" i="3"/>
  <c r="T253" i="3" s="1"/>
  <c r="T252" i="3" s="1"/>
  <c r="R254" i="3"/>
  <c r="R253" i="3" s="1"/>
  <c r="R252" i="3" s="1"/>
  <c r="P254" i="3"/>
  <c r="P253" i="3" s="1"/>
  <c r="P252" i="3" s="1"/>
  <c r="BI254" i="3"/>
  <c r="BI253" i="3" s="1"/>
  <c r="J254" i="3"/>
  <c r="BC254" i="3" s="1"/>
  <c r="BG251" i="3"/>
  <c r="BF251" i="3"/>
  <c r="BE251" i="3"/>
  <c r="BD251" i="3"/>
  <c r="T251" i="3"/>
  <c r="T250" i="3" s="1"/>
  <c r="R251" i="3"/>
  <c r="R250" i="3" s="1"/>
  <c r="P251" i="3"/>
  <c r="P250" i="3" s="1"/>
  <c r="BI251" i="3"/>
  <c r="BI250" i="3" s="1"/>
  <c r="J250" i="3" s="1"/>
  <c r="J69" i="3" s="1"/>
  <c r="J251" i="3"/>
  <c r="BC251" i="3" s="1"/>
  <c r="BG249" i="3"/>
  <c r="BF249" i="3"/>
  <c r="BE249" i="3"/>
  <c r="BD249" i="3"/>
  <c r="T249" i="3"/>
  <c r="R249" i="3"/>
  <c r="P249" i="3"/>
  <c r="BI249" i="3"/>
  <c r="J249" i="3"/>
  <c r="BC249" i="3" s="1"/>
  <c r="BG248" i="3"/>
  <c r="BF248" i="3"/>
  <c r="BE248" i="3"/>
  <c r="BD248" i="3"/>
  <c r="T248" i="3"/>
  <c r="R248" i="3"/>
  <c r="P248" i="3"/>
  <c r="BI248" i="3"/>
  <c r="J248" i="3"/>
  <c r="BC248" i="3" s="1"/>
  <c r="BG247" i="3"/>
  <c r="BF247" i="3"/>
  <c r="BE247" i="3"/>
  <c r="BD247" i="3"/>
  <c r="T247" i="3"/>
  <c r="R247" i="3"/>
  <c r="P247" i="3"/>
  <c r="BI247" i="3"/>
  <c r="J247" i="3"/>
  <c r="BC247" i="3" s="1"/>
  <c r="BG246" i="3"/>
  <c r="BF246" i="3"/>
  <c r="BE246" i="3"/>
  <c r="BD246" i="3"/>
  <c r="T246" i="3"/>
  <c r="R246" i="3"/>
  <c r="P246" i="3"/>
  <c r="BI246" i="3"/>
  <c r="J246" i="3"/>
  <c r="BC246" i="3" s="1"/>
  <c r="BG244" i="3"/>
  <c r="BF244" i="3"/>
  <c r="BE244" i="3"/>
  <c r="BD244" i="3"/>
  <c r="T244" i="3"/>
  <c r="R244" i="3"/>
  <c r="P244" i="3"/>
  <c r="BI244" i="3"/>
  <c r="J244" i="3"/>
  <c r="BC244" i="3" s="1"/>
  <c r="BG243" i="3"/>
  <c r="BF243" i="3"/>
  <c r="BE243" i="3"/>
  <c r="BD243" i="3"/>
  <c r="T243" i="3"/>
  <c r="R243" i="3"/>
  <c r="P243" i="3"/>
  <c r="BI243" i="3"/>
  <c r="J243" i="3"/>
  <c r="BC243" i="3" s="1"/>
  <c r="BG242" i="3"/>
  <c r="BF242" i="3"/>
  <c r="BE242" i="3"/>
  <c r="BD242" i="3"/>
  <c r="T242" i="3"/>
  <c r="R242" i="3"/>
  <c r="P242" i="3"/>
  <c r="BI242" i="3"/>
  <c r="J242" i="3"/>
  <c r="BC242" i="3" s="1"/>
  <c r="BG241" i="3"/>
  <c r="BF241" i="3"/>
  <c r="BE241" i="3"/>
  <c r="BD241" i="3"/>
  <c r="T241" i="3"/>
  <c r="R241" i="3"/>
  <c r="P241" i="3"/>
  <c r="BI241" i="3"/>
  <c r="J241" i="3"/>
  <c r="BC241" i="3" s="1"/>
  <c r="BG240" i="3"/>
  <c r="BF240" i="3"/>
  <c r="BE240" i="3"/>
  <c r="BD240" i="3"/>
  <c r="T240" i="3"/>
  <c r="R240" i="3"/>
  <c r="P240" i="3"/>
  <c r="BI240" i="3"/>
  <c r="J240" i="3"/>
  <c r="BC240" i="3" s="1"/>
  <c r="BG239" i="3"/>
  <c r="BF239" i="3"/>
  <c r="BE239" i="3"/>
  <c r="BD239" i="3"/>
  <c r="T239" i="3"/>
  <c r="R239" i="3"/>
  <c r="P239" i="3"/>
  <c r="BI239" i="3"/>
  <c r="J239" i="3"/>
  <c r="BC239" i="3" s="1"/>
  <c r="BG238" i="3"/>
  <c r="BF238" i="3"/>
  <c r="BE238" i="3"/>
  <c r="BD238" i="3"/>
  <c r="T238" i="3"/>
  <c r="R238" i="3"/>
  <c r="P238" i="3"/>
  <c r="BI238" i="3"/>
  <c r="J238" i="3"/>
  <c r="BC238" i="3" s="1"/>
  <c r="BG237" i="3"/>
  <c r="BF237" i="3"/>
  <c r="BE237" i="3"/>
  <c r="BD237" i="3"/>
  <c r="T237" i="3"/>
  <c r="R237" i="3"/>
  <c r="P237" i="3"/>
  <c r="BI237" i="3"/>
  <c r="J237" i="3"/>
  <c r="BC237" i="3" s="1"/>
  <c r="BG236" i="3"/>
  <c r="BF236" i="3"/>
  <c r="BE236" i="3"/>
  <c r="BD236" i="3"/>
  <c r="T236" i="3"/>
  <c r="R236" i="3"/>
  <c r="P236" i="3"/>
  <c r="BI236" i="3"/>
  <c r="J236" i="3"/>
  <c r="BC236" i="3" s="1"/>
  <c r="BG235" i="3"/>
  <c r="BF235" i="3"/>
  <c r="BE235" i="3"/>
  <c r="BD235" i="3"/>
  <c r="T235" i="3"/>
  <c r="R235" i="3"/>
  <c r="P235" i="3"/>
  <c r="BI235" i="3"/>
  <c r="J235" i="3"/>
  <c r="BC235" i="3" s="1"/>
  <c r="BG234" i="3"/>
  <c r="BF234" i="3"/>
  <c r="BE234" i="3"/>
  <c r="BD234" i="3"/>
  <c r="T234" i="3"/>
  <c r="R234" i="3"/>
  <c r="P234" i="3"/>
  <c r="BI234" i="3"/>
  <c r="J234" i="3"/>
  <c r="BC234" i="3" s="1"/>
  <c r="BG233" i="3"/>
  <c r="BF233" i="3"/>
  <c r="BE233" i="3"/>
  <c r="BD233" i="3"/>
  <c r="T233" i="3"/>
  <c r="R233" i="3"/>
  <c r="P233" i="3"/>
  <c r="BI233" i="3"/>
  <c r="J233" i="3"/>
  <c r="BC233" i="3" s="1"/>
  <c r="BG232" i="3"/>
  <c r="BF232" i="3"/>
  <c r="BE232" i="3"/>
  <c r="BD232" i="3"/>
  <c r="T232" i="3"/>
  <c r="R232" i="3"/>
  <c r="P232" i="3"/>
  <c r="BI232" i="3"/>
  <c r="J232" i="3"/>
  <c r="BC232" i="3" s="1"/>
  <c r="BG231" i="3"/>
  <c r="BF231" i="3"/>
  <c r="BE231" i="3"/>
  <c r="BD231" i="3"/>
  <c r="T231" i="3"/>
  <c r="R231" i="3"/>
  <c r="P231" i="3"/>
  <c r="BI231" i="3"/>
  <c r="J231" i="3"/>
  <c r="BC231" i="3" s="1"/>
  <c r="BG230" i="3"/>
  <c r="BF230" i="3"/>
  <c r="BE230" i="3"/>
  <c r="BD230" i="3"/>
  <c r="T230" i="3"/>
  <c r="R230" i="3"/>
  <c r="P230" i="3"/>
  <c r="BI230" i="3"/>
  <c r="J230" i="3"/>
  <c r="BC230" i="3" s="1"/>
  <c r="BG229" i="3"/>
  <c r="BF229" i="3"/>
  <c r="BE229" i="3"/>
  <c r="BD229" i="3"/>
  <c r="T229" i="3"/>
  <c r="R229" i="3"/>
  <c r="P229" i="3"/>
  <c r="BI229" i="3"/>
  <c r="J229" i="3"/>
  <c r="BC229" i="3" s="1"/>
  <c r="BG228" i="3"/>
  <c r="BF228" i="3"/>
  <c r="BE228" i="3"/>
  <c r="BD228" i="3"/>
  <c r="T228" i="3"/>
  <c r="R228" i="3"/>
  <c r="P228" i="3"/>
  <c r="BI228" i="3"/>
  <c r="J228" i="3"/>
  <c r="BC228" i="3" s="1"/>
  <c r="BG227" i="3"/>
  <c r="BF227" i="3"/>
  <c r="BE227" i="3"/>
  <c r="BD227" i="3"/>
  <c r="T227" i="3"/>
  <c r="R227" i="3"/>
  <c r="P227" i="3"/>
  <c r="BI227" i="3"/>
  <c r="J227" i="3"/>
  <c r="BC227" i="3" s="1"/>
  <c r="BG226" i="3"/>
  <c r="BF226" i="3"/>
  <c r="BE226" i="3"/>
  <c r="BD226" i="3"/>
  <c r="T226" i="3"/>
  <c r="R226" i="3"/>
  <c r="P226" i="3"/>
  <c r="BI226" i="3"/>
  <c r="J226" i="3"/>
  <c r="BC226" i="3" s="1"/>
  <c r="BG225" i="3"/>
  <c r="BF225" i="3"/>
  <c r="BE225" i="3"/>
  <c r="BD225" i="3"/>
  <c r="T225" i="3"/>
  <c r="R225" i="3"/>
  <c r="P225" i="3"/>
  <c r="BI225" i="3"/>
  <c r="J225" i="3"/>
  <c r="BC225" i="3" s="1"/>
  <c r="BG224" i="3"/>
  <c r="BF224" i="3"/>
  <c r="BE224" i="3"/>
  <c r="BD224" i="3"/>
  <c r="T224" i="3"/>
  <c r="R224" i="3"/>
  <c r="P224" i="3"/>
  <c r="BI224" i="3"/>
  <c r="J224" i="3"/>
  <c r="BC224" i="3" s="1"/>
  <c r="BG223" i="3"/>
  <c r="BF223" i="3"/>
  <c r="BE223" i="3"/>
  <c r="BD223" i="3"/>
  <c r="T223" i="3"/>
  <c r="R223" i="3"/>
  <c r="P223" i="3"/>
  <c r="BI223" i="3"/>
  <c r="J223" i="3"/>
  <c r="BC223" i="3" s="1"/>
  <c r="BG221" i="3"/>
  <c r="BF221" i="3"/>
  <c r="BE221" i="3"/>
  <c r="BD221" i="3"/>
  <c r="T221" i="3"/>
  <c r="R221" i="3"/>
  <c r="P221" i="3"/>
  <c r="BI221" i="3"/>
  <c r="J221" i="3"/>
  <c r="BC221" i="3" s="1"/>
  <c r="BG220" i="3"/>
  <c r="BF220" i="3"/>
  <c r="BE220" i="3"/>
  <c r="BD220" i="3"/>
  <c r="T220" i="3"/>
  <c r="R220" i="3"/>
  <c r="P220" i="3"/>
  <c r="BI220" i="3"/>
  <c r="J220" i="3"/>
  <c r="BC220" i="3" s="1"/>
  <c r="BG219" i="3"/>
  <c r="BF219" i="3"/>
  <c r="BE219" i="3"/>
  <c r="BD219" i="3"/>
  <c r="T219" i="3"/>
  <c r="R219" i="3"/>
  <c r="P219" i="3"/>
  <c r="BI219" i="3"/>
  <c r="J219" i="3"/>
  <c r="BC219" i="3" s="1"/>
  <c r="BG218" i="3"/>
  <c r="BF218" i="3"/>
  <c r="BE218" i="3"/>
  <c r="BD218" i="3"/>
  <c r="T218" i="3"/>
  <c r="R218" i="3"/>
  <c r="P218" i="3"/>
  <c r="BI218" i="3"/>
  <c r="J218" i="3"/>
  <c r="BC218" i="3" s="1"/>
  <c r="BG217" i="3"/>
  <c r="BF217" i="3"/>
  <c r="BE217" i="3"/>
  <c r="BD217" i="3"/>
  <c r="T217" i="3"/>
  <c r="R217" i="3"/>
  <c r="P217" i="3"/>
  <c r="BI217" i="3"/>
  <c r="J217" i="3"/>
  <c r="BC217" i="3" s="1"/>
  <c r="BG216" i="3"/>
  <c r="BF216" i="3"/>
  <c r="BE216" i="3"/>
  <c r="BD216" i="3"/>
  <c r="T216" i="3"/>
  <c r="R216" i="3"/>
  <c r="P216" i="3"/>
  <c r="BI216" i="3"/>
  <c r="J216" i="3"/>
  <c r="BC216" i="3" s="1"/>
  <c r="BG215" i="3"/>
  <c r="BF215" i="3"/>
  <c r="BE215" i="3"/>
  <c r="BD215" i="3"/>
  <c r="T215" i="3"/>
  <c r="R215" i="3"/>
  <c r="P215" i="3"/>
  <c r="BI215" i="3"/>
  <c r="J215" i="3"/>
  <c r="BC215" i="3" s="1"/>
  <c r="BG214" i="3"/>
  <c r="BF214" i="3"/>
  <c r="BE214" i="3"/>
  <c r="BD214" i="3"/>
  <c r="T214" i="3"/>
  <c r="R214" i="3"/>
  <c r="P214" i="3"/>
  <c r="BI214" i="3"/>
  <c r="J214" i="3"/>
  <c r="BC214" i="3" s="1"/>
  <c r="BG213" i="3"/>
  <c r="BF213" i="3"/>
  <c r="BE213" i="3"/>
  <c r="BD213" i="3"/>
  <c r="T213" i="3"/>
  <c r="R213" i="3"/>
  <c r="P213" i="3"/>
  <c r="BI213" i="3"/>
  <c r="J213" i="3"/>
  <c r="BC213" i="3" s="1"/>
  <c r="BG212" i="3"/>
  <c r="BF212" i="3"/>
  <c r="BE212" i="3"/>
  <c r="BD212" i="3"/>
  <c r="T212" i="3"/>
  <c r="R212" i="3"/>
  <c r="P212" i="3"/>
  <c r="BI212" i="3"/>
  <c r="J212" i="3"/>
  <c r="BC212" i="3" s="1"/>
  <c r="BG211" i="3"/>
  <c r="BF211" i="3"/>
  <c r="BE211" i="3"/>
  <c r="BD211" i="3"/>
  <c r="T211" i="3"/>
  <c r="R211" i="3"/>
  <c r="P211" i="3"/>
  <c r="BI211" i="3"/>
  <c r="J211" i="3"/>
  <c r="BC211" i="3" s="1"/>
  <c r="BG210" i="3"/>
  <c r="BF210" i="3"/>
  <c r="BE210" i="3"/>
  <c r="BD210" i="3"/>
  <c r="T210" i="3"/>
  <c r="R210" i="3"/>
  <c r="P210" i="3"/>
  <c r="BI210" i="3"/>
  <c r="J210" i="3"/>
  <c r="BC210" i="3" s="1"/>
  <c r="BG209" i="3"/>
  <c r="BF209" i="3"/>
  <c r="BE209" i="3"/>
  <c r="BD209" i="3"/>
  <c r="T209" i="3"/>
  <c r="R209" i="3"/>
  <c r="P209" i="3"/>
  <c r="BI209" i="3"/>
  <c r="J209" i="3"/>
  <c r="BC209" i="3" s="1"/>
  <c r="BG208" i="3"/>
  <c r="BF208" i="3"/>
  <c r="BE208" i="3"/>
  <c r="BD208" i="3"/>
  <c r="T208" i="3"/>
  <c r="R208" i="3"/>
  <c r="P208" i="3"/>
  <c r="BI208" i="3"/>
  <c r="J208" i="3"/>
  <c r="BC208" i="3" s="1"/>
  <c r="BG207" i="3"/>
  <c r="BF207" i="3"/>
  <c r="BE207" i="3"/>
  <c r="BD207" i="3"/>
  <c r="T207" i="3"/>
  <c r="R207" i="3"/>
  <c r="P207" i="3"/>
  <c r="BI207" i="3"/>
  <c r="J207" i="3"/>
  <c r="BC207" i="3" s="1"/>
  <c r="BG206" i="3"/>
  <c r="BF206" i="3"/>
  <c r="BE206" i="3"/>
  <c r="BD206" i="3"/>
  <c r="T206" i="3"/>
  <c r="R206" i="3"/>
  <c r="P206" i="3"/>
  <c r="BI206" i="3"/>
  <c r="J206" i="3"/>
  <c r="BC206" i="3" s="1"/>
  <c r="BG205" i="3"/>
  <c r="BF205" i="3"/>
  <c r="BE205" i="3"/>
  <c r="BD205" i="3"/>
  <c r="T205" i="3"/>
  <c r="R205" i="3"/>
  <c r="P205" i="3"/>
  <c r="BI205" i="3"/>
  <c r="J205" i="3"/>
  <c r="BC205" i="3" s="1"/>
  <c r="BG204" i="3"/>
  <c r="BF204" i="3"/>
  <c r="BE204" i="3"/>
  <c r="BD204" i="3"/>
  <c r="T204" i="3"/>
  <c r="R204" i="3"/>
  <c r="P204" i="3"/>
  <c r="BI204" i="3"/>
  <c r="J204" i="3"/>
  <c r="BC204" i="3" s="1"/>
  <c r="BG203" i="3"/>
  <c r="BF203" i="3"/>
  <c r="BE203" i="3"/>
  <c r="BD203" i="3"/>
  <c r="T203" i="3"/>
  <c r="R203" i="3"/>
  <c r="P203" i="3"/>
  <c r="BI203" i="3"/>
  <c r="J203" i="3"/>
  <c r="BC203" i="3" s="1"/>
  <c r="BG202" i="3"/>
  <c r="BF202" i="3"/>
  <c r="BE202" i="3"/>
  <c r="BD202" i="3"/>
  <c r="T202" i="3"/>
  <c r="R202" i="3"/>
  <c r="P202" i="3"/>
  <c r="BI202" i="3"/>
  <c r="J202" i="3"/>
  <c r="BC202" i="3" s="1"/>
  <c r="BG199" i="3"/>
  <c r="BF199" i="3"/>
  <c r="BE199" i="3"/>
  <c r="BD199" i="3"/>
  <c r="T199" i="3"/>
  <c r="R199" i="3"/>
  <c r="P199" i="3"/>
  <c r="BI199" i="3"/>
  <c r="J199" i="3"/>
  <c r="BC199" i="3" s="1"/>
  <c r="BG197" i="3"/>
  <c r="BF197" i="3"/>
  <c r="BE197" i="3"/>
  <c r="BD197" i="3"/>
  <c r="T197" i="3"/>
  <c r="R197" i="3"/>
  <c r="P197" i="3"/>
  <c r="BI197" i="3"/>
  <c r="J197" i="3"/>
  <c r="BC197" i="3" s="1"/>
  <c r="BG196" i="3"/>
  <c r="BF196" i="3"/>
  <c r="BE196" i="3"/>
  <c r="BD196" i="3"/>
  <c r="T196" i="3"/>
  <c r="R196" i="3"/>
  <c r="P196" i="3"/>
  <c r="BI196" i="3"/>
  <c r="J196" i="3"/>
  <c r="BC196" i="3" s="1"/>
  <c r="BG194" i="3"/>
  <c r="BF194" i="3"/>
  <c r="BE194" i="3"/>
  <c r="BD194" i="3"/>
  <c r="T194" i="3"/>
  <c r="R194" i="3"/>
  <c r="P194" i="3"/>
  <c r="BI194" i="3"/>
  <c r="J194" i="3"/>
  <c r="BC194" i="3" s="1"/>
  <c r="BG192" i="3"/>
  <c r="BF192" i="3"/>
  <c r="BE192" i="3"/>
  <c r="BD192" i="3"/>
  <c r="T192" i="3"/>
  <c r="R192" i="3"/>
  <c r="P192" i="3"/>
  <c r="BI192" i="3"/>
  <c r="J192" i="3"/>
  <c r="BC192" i="3" s="1"/>
  <c r="BG190" i="3"/>
  <c r="BF190" i="3"/>
  <c r="BE190" i="3"/>
  <c r="BD190" i="3"/>
  <c r="T190" i="3"/>
  <c r="R190" i="3"/>
  <c r="P190" i="3"/>
  <c r="BI190" i="3"/>
  <c r="J190" i="3"/>
  <c r="BC190" i="3" s="1"/>
  <c r="BG189" i="3"/>
  <c r="BF189" i="3"/>
  <c r="BE189" i="3"/>
  <c r="BD189" i="3"/>
  <c r="T189" i="3"/>
  <c r="R189" i="3"/>
  <c r="P189" i="3"/>
  <c r="BI189" i="3"/>
  <c r="J189" i="3"/>
  <c r="BC189" i="3" s="1"/>
  <c r="BG188" i="3"/>
  <c r="BF188" i="3"/>
  <c r="BE188" i="3"/>
  <c r="BD188" i="3"/>
  <c r="T188" i="3"/>
  <c r="R188" i="3"/>
  <c r="P188" i="3"/>
  <c r="BI188" i="3"/>
  <c r="J188" i="3"/>
  <c r="BC188" i="3" s="1"/>
  <c r="BG187" i="3"/>
  <c r="BF187" i="3"/>
  <c r="BE187" i="3"/>
  <c r="BD187" i="3"/>
  <c r="T187" i="3"/>
  <c r="R187" i="3"/>
  <c r="P187" i="3"/>
  <c r="BI187" i="3"/>
  <c r="J187" i="3"/>
  <c r="BC187" i="3" s="1"/>
  <c r="BG186" i="3"/>
  <c r="BF186" i="3"/>
  <c r="BE186" i="3"/>
  <c r="BD186" i="3"/>
  <c r="T186" i="3"/>
  <c r="R186" i="3"/>
  <c r="P186" i="3"/>
  <c r="BI186" i="3"/>
  <c r="J186" i="3"/>
  <c r="BC186" i="3" s="1"/>
  <c r="BG185" i="3"/>
  <c r="BF185" i="3"/>
  <c r="BE185" i="3"/>
  <c r="BD185" i="3"/>
  <c r="T185" i="3"/>
  <c r="R185" i="3"/>
  <c r="P185" i="3"/>
  <c r="BI185" i="3"/>
  <c r="J185" i="3"/>
  <c r="BC185" i="3" s="1"/>
  <c r="BG184" i="3"/>
  <c r="BF184" i="3"/>
  <c r="BE184" i="3"/>
  <c r="BD184" i="3"/>
  <c r="T184" i="3"/>
  <c r="R184" i="3"/>
  <c r="P184" i="3"/>
  <c r="BI184" i="3"/>
  <c r="J184" i="3"/>
  <c r="BC184" i="3" s="1"/>
  <c r="BG183" i="3"/>
  <c r="BF183" i="3"/>
  <c r="BE183" i="3"/>
  <c r="BD183" i="3"/>
  <c r="T183" i="3"/>
  <c r="R183" i="3"/>
  <c r="P183" i="3"/>
  <c r="BI183" i="3"/>
  <c r="J183" i="3"/>
  <c r="BC183" i="3" s="1"/>
  <c r="BG182" i="3"/>
  <c r="BF182" i="3"/>
  <c r="BE182" i="3"/>
  <c r="BD182" i="3"/>
  <c r="T182" i="3"/>
  <c r="R182" i="3"/>
  <c r="P182" i="3"/>
  <c r="BI182" i="3"/>
  <c r="J182" i="3"/>
  <c r="BC182" i="3" s="1"/>
  <c r="BG181" i="3"/>
  <c r="BF181" i="3"/>
  <c r="BE181" i="3"/>
  <c r="BD181" i="3"/>
  <c r="T181" i="3"/>
  <c r="R181" i="3"/>
  <c r="P181" i="3"/>
  <c r="BI181" i="3"/>
  <c r="J181" i="3"/>
  <c r="BC181" i="3" s="1"/>
  <c r="BG180" i="3"/>
  <c r="BF180" i="3"/>
  <c r="BE180" i="3"/>
  <c r="BD180" i="3"/>
  <c r="T180" i="3"/>
  <c r="R180" i="3"/>
  <c r="P180" i="3"/>
  <c r="BI180" i="3"/>
  <c r="J180" i="3"/>
  <c r="BC180" i="3" s="1"/>
  <c r="BG179" i="3"/>
  <c r="BF179" i="3"/>
  <c r="BE179" i="3"/>
  <c r="BD179" i="3"/>
  <c r="T179" i="3"/>
  <c r="R179" i="3"/>
  <c r="P179" i="3"/>
  <c r="BI179" i="3"/>
  <c r="J179" i="3"/>
  <c r="BC179" i="3" s="1"/>
  <c r="BG178" i="3"/>
  <c r="BF178" i="3"/>
  <c r="BE178" i="3"/>
  <c r="BD178" i="3"/>
  <c r="T178" i="3"/>
  <c r="R178" i="3"/>
  <c r="P178" i="3"/>
  <c r="BI178" i="3"/>
  <c r="J178" i="3"/>
  <c r="BC178" i="3" s="1"/>
  <c r="BG177" i="3"/>
  <c r="BF177" i="3"/>
  <c r="BE177" i="3"/>
  <c r="BD177" i="3"/>
  <c r="T177" i="3"/>
  <c r="R177" i="3"/>
  <c r="P177" i="3"/>
  <c r="BI177" i="3"/>
  <c r="J177" i="3"/>
  <c r="BC177" i="3" s="1"/>
  <c r="BG176" i="3"/>
  <c r="BF176" i="3"/>
  <c r="BE176" i="3"/>
  <c r="BD176" i="3"/>
  <c r="T176" i="3"/>
  <c r="R176" i="3"/>
  <c r="P176" i="3"/>
  <c r="BI176" i="3"/>
  <c r="J176" i="3"/>
  <c r="BC176" i="3" s="1"/>
  <c r="BG175" i="3"/>
  <c r="BF175" i="3"/>
  <c r="BE175" i="3"/>
  <c r="BD175" i="3"/>
  <c r="T175" i="3"/>
  <c r="R175" i="3"/>
  <c r="P175" i="3"/>
  <c r="BI175" i="3"/>
  <c r="J175" i="3"/>
  <c r="BC175" i="3" s="1"/>
  <c r="BG174" i="3"/>
  <c r="BF174" i="3"/>
  <c r="BE174" i="3"/>
  <c r="BD174" i="3"/>
  <c r="T174" i="3"/>
  <c r="R174" i="3"/>
  <c r="P174" i="3"/>
  <c r="BI174" i="3"/>
  <c r="J174" i="3"/>
  <c r="BC174" i="3" s="1"/>
  <c r="BG173" i="3"/>
  <c r="BF173" i="3"/>
  <c r="BE173" i="3"/>
  <c r="BD173" i="3"/>
  <c r="T173" i="3"/>
  <c r="R173" i="3"/>
  <c r="P173" i="3"/>
  <c r="BI173" i="3"/>
  <c r="J173" i="3"/>
  <c r="BC173" i="3" s="1"/>
  <c r="BG172" i="3"/>
  <c r="BF172" i="3"/>
  <c r="BE172" i="3"/>
  <c r="BD172" i="3"/>
  <c r="T172" i="3"/>
  <c r="R172" i="3"/>
  <c r="P172" i="3"/>
  <c r="BI172" i="3"/>
  <c r="J172" i="3"/>
  <c r="BC172" i="3" s="1"/>
  <c r="BG171" i="3"/>
  <c r="BF171" i="3"/>
  <c r="BE171" i="3"/>
  <c r="BD171" i="3"/>
  <c r="T171" i="3"/>
  <c r="R171" i="3"/>
  <c r="P171" i="3"/>
  <c r="BI171" i="3"/>
  <c r="J171" i="3"/>
  <c r="BC171" i="3" s="1"/>
  <c r="BG170" i="3"/>
  <c r="BF170" i="3"/>
  <c r="BE170" i="3"/>
  <c r="BD170" i="3"/>
  <c r="T170" i="3"/>
  <c r="R170" i="3"/>
  <c r="P170" i="3"/>
  <c r="BI170" i="3"/>
  <c r="J170" i="3"/>
  <c r="BC170" i="3" s="1"/>
  <c r="BG169" i="3"/>
  <c r="BF169" i="3"/>
  <c r="BE169" i="3"/>
  <c r="BD169" i="3"/>
  <c r="T169" i="3"/>
  <c r="R169" i="3"/>
  <c r="P169" i="3"/>
  <c r="BI169" i="3"/>
  <c r="J169" i="3"/>
  <c r="BC169" i="3" s="1"/>
  <c r="BG168" i="3"/>
  <c r="BF168" i="3"/>
  <c r="BE168" i="3"/>
  <c r="BD168" i="3"/>
  <c r="T168" i="3"/>
  <c r="R168" i="3"/>
  <c r="P168" i="3"/>
  <c r="BI168" i="3"/>
  <c r="J168" i="3"/>
  <c r="BC168" i="3" s="1"/>
  <c r="BG167" i="3"/>
  <c r="BF167" i="3"/>
  <c r="BE167" i="3"/>
  <c r="BD167" i="3"/>
  <c r="T167" i="3"/>
  <c r="R167" i="3"/>
  <c r="P167" i="3"/>
  <c r="BI167" i="3"/>
  <c r="J167" i="3"/>
  <c r="BC167" i="3" s="1"/>
  <c r="BG166" i="3"/>
  <c r="BF166" i="3"/>
  <c r="BE166" i="3"/>
  <c r="BD166" i="3"/>
  <c r="T166" i="3"/>
  <c r="R166" i="3"/>
  <c r="P166" i="3"/>
  <c r="BI166" i="3"/>
  <c r="J166" i="3"/>
  <c r="BC166" i="3" s="1"/>
  <c r="BG164" i="3"/>
  <c r="BF164" i="3"/>
  <c r="BE164" i="3"/>
  <c r="BD164" i="3"/>
  <c r="T164" i="3"/>
  <c r="R164" i="3"/>
  <c r="P164" i="3"/>
  <c r="BI164" i="3"/>
  <c r="J164" i="3"/>
  <c r="BC164" i="3" s="1"/>
  <c r="BG163" i="3"/>
  <c r="BF163" i="3"/>
  <c r="BE163" i="3"/>
  <c r="BD163" i="3"/>
  <c r="T163" i="3"/>
  <c r="R163" i="3"/>
  <c r="P163" i="3"/>
  <c r="BI163" i="3"/>
  <c r="J163" i="3"/>
  <c r="BC163" i="3" s="1"/>
  <c r="BG162" i="3"/>
  <c r="BF162" i="3"/>
  <c r="BE162" i="3"/>
  <c r="BD162" i="3"/>
  <c r="T162" i="3"/>
  <c r="R162" i="3"/>
  <c r="P162" i="3"/>
  <c r="BI162" i="3"/>
  <c r="J162" i="3"/>
  <c r="BC162" i="3" s="1"/>
  <c r="BG161" i="3"/>
  <c r="BF161" i="3"/>
  <c r="BE161" i="3"/>
  <c r="BD161" i="3"/>
  <c r="T161" i="3"/>
  <c r="R161" i="3"/>
  <c r="P161" i="3"/>
  <c r="BI161" i="3"/>
  <c r="J161" i="3"/>
  <c r="BC161" i="3" s="1"/>
  <c r="BG160" i="3"/>
  <c r="BF160" i="3"/>
  <c r="BE160" i="3"/>
  <c r="BD160" i="3"/>
  <c r="T160" i="3"/>
  <c r="R160" i="3"/>
  <c r="P160" i="3"/>
  <c r="BI160" i="3"/>
  <c r="J160" i="3"/>
  <c r="BC160" i="3" s="1"/>
  <c r="BG159" i="3"/>
  <c r="BF159" i="3"/>
  <c r="BE159" i="3"/>
  <c r="BD159" i="3"/>
  <c r="T159" i="3"/>
  <c r="R159" i="3"/>
  <c r="P159" i="3"/>
  <c r="BI159" i="3"/>
  <c r="J159" i="3"/>
  <c r="BC159" i="3" s="1"/>
  <c r="BG158" i="3"/>
  <c r="BF158" i="3"/>
  <c r="BE158" i="3"/>
  <c r="BD158" i="3"/>
  <c r="T158" i="3"/>
  <c r="R158" i="3"/>
  <c r="P158" i="3"/>
  <c r="BI158" i="3"/>
  <c r="J158" i="3"/>
  <c r="BC158" i="3" s="1"/>
  <c r="BG157" i="3"/>
  <c r="BF157" i="3"/>
  <c r="BE157" i="3"/>
  <c r="BD157" i="3"/>
  <c r="T157" i="3"/>
  <c r="R157" i="3"/>
  <c r="P157" i="3"/>
  <c r="BI157" i="3"/>
  <c r="J157" i="3"/>
  <c r="BC157" i="3" s="1"/>
  <c r="BG156" i="3"/>
  <c r="BF156" i="3"/>
  <c r="BE156" i="3"/>
  <c r="BD156" i="3"/>
  <c r="T156" i="3"/>
  <c r="R156" i="3"/>
  <c r="P156" i="3"/>
  <c r="BI156" i="3"/>
  <c r="J156" i="3"/>
  <c r="BC156" i="3" s="1"/>
  <c r="BG155" i="3"/>
  <c r="BF155" i="3"/>
  <c r="BE155" i="3"/>
  <c r="BD155" i="3"/>
  <c r="T155" i="3"/>
  <c r="R155" i="3"/>
  <c r="P155" i="3"/>
  <c r="BI155" i="3"/>
  <c r="J155" i="3"/>
  <c r="BC155" i="3" s="1"/>
  <c r="BG154" i="3"/>
  <c r="BF154" i="3"/>
  <c r="BE154" i="3"/>
  <c r="BD154" i="3"/>
  <c r="T154" i="3"/>
  <c r="R154" i="3"/>
  <c r="P154" i="3"/>
  <c r="BI154" i="3"/>
  <c r="J154" i="3"/>
  <c r="BC154" i="3" s="1"/>
  <c r="BG153" i="3"/>
  <c r="BF153" i="3"/>
  <c r="BE153" i="3"/>
  <c r="BD153" i="3"/>
  <c r="T153" i="3"/>
  <c r="R153" i="3"/>
  <c r="P153" i="3"/>
  <c r="BI153" i="3"/>
  <c r="J153" i="3"/>
  <c r="BC153" i="3" s="1"/>
  <c r="BG152" i="3"/>
  <c r="BF152" i="3"/>
  <c r="BE152" i="3"/>
  <c r="BD152" i="3"/>
  <c r="T152" i="3"/>
  <c r="R152" i="3"/>
  <c r="P152" i="3"/>
  <c r="BI152" i="3"/>
  <c r="J152" i="3"/>
  <c r="BC152" i="3" s="1"/>
  <c r="BG151" i="3"/>
  <c r="BF151" i="3"/>
  <c r="BE151" i="3"/>
  <c r="BD151" i="3"/>
  <c r="T151" i="3"/>
  <c r="R151" i="3"/>
  <c r="P151" i="3"/>
  <c r="BI151" i="3"/>
  <c r="J151" i="3"/>
  <c r="BC151" i="3" s="1"/>
  <c r="BG150" i="3"/>
  <c r="BF150" i="3"/>
  <c r="BE150" i="3"/>
  <c r="BD150" i="3"/>
  <c r="T150" i="3"/>
  <c r="R150" i="3"/>
  <c r="P150" i="3"/>
  <c r="BI150" i="3"/>
  <c r="J150" i="3"/>
  <c r="BC150" i="3" s="1"/>
  <c r="BG149" i="3"/>
  <c r="BF149" i="3"/>
  <c r="BE149" i="3"/>
  <c r="BD149" i="3"/>
  <c r="T149" i="3"/>
  <c r="R149" i="3"/>
  <c r="P149" i="3"/>
  <c r="BI149" i="3"/>
  <c r="J149" i="3"/>
  <c r="BC149" i="3" s="1"/>
  <c r="BG148" i="3"/>
  <c r="BF148" i="3"/>
  <c r="BE148" i="3"/>
  <c r="BD148" i="3"/>
  <c r="T148" i="3"/>
  <c r="R148" i="3"/>
  <c r="P148" i="3"/>
  <c r="BI148" i="3"/>
  <c r="J148" i="3"/>
  <c r="BC148" i="3" s="1"/>
  <c r="BG147" i="3"/>
  <c r="BF147" i="3"/>
  <c r="BE147" i="3"/>
  <c r="BD147" i="3"/>
  <c r="T147" i="3"/>
  <c r="R147" i="3"/>
  <c r="P147" i="3"/>
  <c r="BI147" i="3"/>
  <c r="J147" i="3"/>
  <c r="BC147" i="3" s="1"/>
  <c r="BG146" i="3"/>
  <c r="BF146" i="3"/>
  <c r="BE146" i="3"/>
  <c r="BD146" i="3"/>
  <c r="T146" i="3"/>
  <c r="R146" i="3"/>
  <c r="P146" i="3"/>
  <c r="BI146" i="3"/>
  <c r="J146" i="3"/>
  <c r="BC146" i="3" s="1"/>
  <c r="BG145" i="3"/>
  <c r="BF145" i="3"/>
  <c r="BE145" i="3"/>
  <c r="BD145" i="3"/>
  <c r="T145" i="3"/>
  <c r="R145" i="3"/>
  <c r="P145" i="3"/>
  <c r="BI145" i="3"/>
  <c r="J145" i="3"/>
  <c r="BC145" i="3" s="1"/>
  <c r="BG144" i="3"/>
  <c r="BF144" i="3"/>
  <c r="BE144" i="3"/>
  <c r="BD144" i="3"/>
  <c r="T144" i="3"/>
  <c r="R144" i="3"/>
  <c r="P144" i="3"/>
  <c r="BI144" i="3"/>
  <c r="J144" i="3"/>
  <c r="BC144" i="3" s="1"/>
  <c r="BI141" i="3"/>
  <c r="BH141" i="3"/>
  <c r="BG141" i="3"/>
  <c r="BF141" i="3"/>
  <c r="T141" i="3"/>
  <c r="T140" i="3" s="1"/>
  <c r="R141" i="3"/>
  <c r="R140" i="3" s="1"/>
  <c r="P141" i="3"/>
  <c r="P140" i="3" s="1"/>
  <c r="BK141" i="3"/>
  <c r="BK140" i="3" s="1"/>
  <c r="J140" i="3" s="1"/>
  <c r="J62" i="3" s="1"/>
  <c r="J141" i="3"/>
  <c r="BE141" i="3" s="1"/>
  <c r="BI139" i="3"/>
  <c r="BH139" i="3"/>
  <c r="BG139" i="3"/>
  <c r="BF139" i="3"/>
  <c r="T139" i="3"/>
  <c r="R139" i="3"/>
  <c r="P139" i="3"/>
  <c r="BK139" i="3"/>
  <c r="J139" i="3"/>
  <c r="BE139" i="3" s="1"/>
  <c r="BI138" i="3"/>
  <c r="BH138" i="3"/>
  <c r="BG138" i="3"/>
  <c r="BF138" i="3"/>
  <c r="T138" i="3"/>
  <c r="R138" i="3"/>
  <c r="P138" i="3"/>
  <c r="BK138" i="3"/>
  <c r="J138" i="3"/>
  <c r="BE138" i="3" s="1"/>
  <c r="BI137" i="3"/>
  <c r="BH137" i="3"/>
  <c r="BG137" i="3"/>
  <c r="BF137" i="3"/>
  <c r="T137" i="3"/>
  <c r="R137" i="3"/>
  <c r="P137" i="3"/>
  <c r="BK137" i="3"/>
  <c r="J137" i="3"/>
  <c r="BE137" i="3" s="1"/>
  <c r="BI136" i="3"/>
  <c r="BH136" i="3"/>
  <c r="BG136" i="3"/>
  <c r="BF136" i="3"/>
  <c r="T136" i="3"/>
  <c r="R136" i="3"/>
  <c r="P136" i="3"/>
  <c r="BK136" i="3"/>
  <c r="J136" i="3"/>
  <c r="BE136" i="3" s="1"/>
  <c r="BI135" i="3"/>
  <c r="BH135" i="3"/>
  <c r="BG135" i="3"/>
  <c r="BF135" i="3"/>
  <c r="T135" i="3"/>
  <c r="R135" i="3"/>
  <c r="P135" i="3"/>
  <c r="BK135" i="3"/>
  <c r="J135" i="3"/>
  <c r="BE135" i="3" s="1"/>
  <c r="BI131" i="3"/>
  <c r="BH131" i="3"/>
  <c r="BG131" i="3"/>
  <c r="BF131" i="3"/>
  <c r="T131" i="3"/>
  <c r="T130" i="3" s="1"/>
  <c r="R131" i="3"/>
  <c r="R130" i="3" s="1"/>
  <c r="P131" i="3"/>
  <c r="P130" i="3" s="1"/>
  <c r="BK131" i="3"/>
  <c r="BK130" i="3" s="1"/>
  <c r="J130" i="3" s="1"/>
  <c r="J60" i="3" s="1"/>
  <c r="J131" i="3"/>
  <c r="BE131" i="3" s="1"/>
  <c r="BI129" i="3"/>
  <c r="BH129" i="3"/>
  <c r="BG129" i="3"/>
  <c r="BF129" i="3"/>
  <c r="T129" i="3"/>
  <c r="R129" i="3"/>
  <c r="P129" i="3"/>
  <c r="BK129" i="3"/>
  <c r="J129" i="3"/>
  <c r="BE129" i="3" s="1"/>
  <c r="BI128" i="3"/>
  <c r="BH128" i="3"/>
  <c r="BG128" i="3"/>
  <c r="BF128" i="3"/>
  <c r="T128" i="3"/>
  <c r="R128" i="3"/>
  <c r="P128" i="3"/>
  <c r="BK128" i="3"/>
  <c r="J128" i="3"/>
  <c r="BE128" i="3" s="1"/>
  <c r="BH123" i="3"/>
  <c r="BG123" i="3"/>
  <c r="BF123" i="3"/>
  <c r="BE123" i="3"/>
  <c r="T123" i="3"/>
  <c r="R123" i="3"/>
  <c r="P123" i="3"/>
  <c r="BJ123" i="3"/>
  <c r="J123" i="3"/>
  <c r="BD123" i="3" s="1"/>
  <c r="BH120" i="3"/>
  <c r="BG120" i="3"/>
  <c r="BF120" i="3"/>
  <c r="BE120" i="3"/>
  <c r="T120" i="3"/>
  <c r="R120" i="3"/>
  <c r="P120" i="3"/>
  <c r="BJ120" i="3"/>
  <c r="J120" i="3"/>
  <c r="BD120" i="3" s="1"/>
  <c r="BH119" i="3"/>
  <c r="BG119" i="3"/>
  <c r="BF119" i="3"/>
  <c r="BE119" i="3"/>
  <c r="T119" i="3"/>
  <c r="R119" i="3"/>
  <c r="P119" i="3"/>
  <c r="BJ119" i="3"/>
  <c r="J119" i="3"/>
  <c r="BD119" i="3" s="1"/>
  <c r="BH115" i="3"/>
  <c r="BG115" i="3"/>
  <c r="BF115" i="3"/>
  <c r="BE115" i="3"/>
  <c r="T115" i="3"/>
  <c r="R115" i="3"/>
  <c r="P115" i="3"/>
  <c r="BJ115" i="3"/>
  <c r="J115" i="3"/>
  <c r="BD115" i="3" s="1"/>
  <c r="BH114" i="3"/>
  <c r="BG114" i="3"/>
  <c r="BF114" i="3"/>
  <c r="BE114" i="3"/>
  <c r="T114" i="3"/>
  <c r="R114" i="3"/>
  <c r="P114" i="3"/>
  <c r="BJ114" i="3"/>
  <c r="J114" i="3"/>
  <c r="BD114" i="3" s="1"/>
  <c r="BH113" i="3"/>
  <c r="BG113" i="3"/>
  <c r="BF113" i="3"/>
  <c r="BE113" i="3"/>
  <c r="T113" i="3"/>
  <c r="R113" i="3"/>
  <c r="P113" i="3"/>
  <c r="BJ113" i="3"/>
  <c r="J113" i="3"/>
  <c r="BD113" i="3" s="1"/>
  <c r="BH112" i="3"/>
  <c r="BG112" i="3"/>
  <c r="BF112" i="3"/>
  <c r="BE112" i="3"/>
  <c r="T112" i="3"/>
  <c r="R112" i="3"/>
  <c r="P112" i="3"/>
  <c r="BJ112" i="3"/>
  <c r="J112" i="3"/>
  <c r="BD112" i="3" s="1"/>
  <c r="BH111" i="3"/>
  <c r="BG111" i="3"/>
  <c r="BF111" i="3"/>
  <c r="BE111" i="3"/>
  <c r="T111" i="3"/>
  <c r="R111" i="3"/>
  <c r="P111" i="3"/>
  <c r="BJ111" i="3"/>
  <c r="J111" i="3"/>
  <c r="BD111" i="3" s="1"/>
  <c r="BH110" i="3"/>
  <c r="BG110" i="3"/>
  <c r="BF110" i="3"/>
  <c r="BE110" i="3"/>
  <c r="T110" i="3"/>
  <c r="R110" i="3"/>
  <c r="P110" i="3"/>
  <c r="BJ110" i="3"/>
  <c r="J110" i="3"/>
  <c r="BD110" i="3" s="1"/>
  <c r="BI105" i="3"/>
  <c r="BH105" i="3"/>
  <c r="BG105" i="3"/>
  <c r="BF105" i="3"/>
  <c r="T105" i="3"/>
  <c r="R105" i="3"/>
  <c r="P105" i="3"/>
  <c r="BK105" i="3"/>
  <c r="J105" i="3"/>
  <c r="BE105" i="3" s="1"/>
  <c r="BI102" i="3"/>
  <c r="BH102" i="3"/>
  <c r="BG102" i="3"/>
  <c r="BF102" i="3"/>
  <c r="T102" i="3"/>
  <c r="R102" i="3"/>
  <c r="P102" i="3"/>
  <c r="BK102" i="3"/>
  <c r="J102" i="3"/>
  <c r="BE102" i="3" s="1"/>
  <c r="BI97" i="3"/>
  <c r="BH97" i="3"/>
  <c r="BG97" i="3"/>
  <c r="BF97" i="3"/>
  <c r="T97" i="3"/>
  <c r="R97" i="3"/>
  <c r="P97" i="3"/>
  <c r="BK97" i="3"/>
  <c r="J97" i="3"/>
  <c r="BE97" i="3" s="1"/>
  <c r="BI94" i="3"/>
  <c r="BH94" i="3"/>
  <c r="BG94" i="3"/>
  <c r="BF94" i="3"/>
  <c r="T94" i="3"/>
  <c r="R94" i="3"/>
  <c r="P94" i="3"/>
  <c r="BK94" i="3"/>
  <c r="J94" i="3"/>
  <c r="BE94" i="3" s="1"/>
  <c r="F85" i="3"/>
  <c r="E83" i="3"/>
  <c r="F49" i="3"/>
  <c r="E47" i="3"/>
  <c r="J21" i="3"/>
  <c r="E21" i="3"/>
  <c r="J51" i="3" s="1"/>
  <c r="J20" i="3"/>
  <c r="J18" i="3"/>
  <c r="E18" i="3"/>
  <c r="F52" i="3" s="1"/>
  <c r="J17" i="3"/>
  <c r="J15" i="3"/>
  <c r="E15" i="3"/>
  <c r="F87" i="3" s="1"/>
  <c r="J14" i="3"/>
  <c r="J12" i="3"/>
  <c r="J49" i="3" s="1"/>
  <c r="E7" i="3"/>
  <c r="E45" i="3" s="1"/>
  <c r="AY52" i="1"/>
  <c r="AX52" i="1"/>
  <c r="BH2671" i="2"/>
  <c r="BG2671" i="2"/>
  <c r="BF2671" i="2"/>
  <c r="BE2671" i="2"/>
  <c r="T2671" i="2"/>
  <c r="R2671" i="2"/>
  <c r="P2671" i="2"/>
  <c r="BJ2671" i="2"/>
  <c r="J2671" i="2"/>
  <c r="BD2671" i="2" s="1"/>
  <c r="BH2622" i="2"/>
  <c r="BG2622" i="2"/>
  <c r="BF2622" i="2"/>
  <c r="BE2622" i="2"/>
  <c r="T2622" i="2"/>
  <c r="R2622" i="2"/>
  <c r="P2622" i="2"/>
  <c r="BJ2622" i="2"/>
  <c r="J2622" i="2"/>
  <c r="BD2622" i="2" s="1"/>
  <c r="BH2562" i="2"/>
  <c r="BG2562" i="2"/>
  <c r="BF2562" i="2"/>
  <c r="BE2562" i="2"/>
  <c r="T2562" i="2"/>
  <c r="R2562" i="2"/>
  <c r="P2562" i="2"/>
  <c r="BJ2562" i="2"/>
  <c r="J2562" i="2"/>
  <c r="BD2562" i="2" s="1"/>
  <c r="BH2538" i="2"/>
  <c r="BG2538" i="2"/>
  <c r="BF2538" i="2"/>
  <c r="BE2538" i="2"/>
  <c r="T2538" i="2"/>
  <c r="R2538" i="2"/>
  <c r="P2538" i="2"/>
  <c r="BJ2538" i="2"/>
  <c r="J2538" i="2"/>
  <c r="BD2538" i="2" s="1"/>
  <c r="BH2514" i="2"/>
  <c r="BG2514" i="2"/>
  <c r="BF2514" i="2"/>
  <c r="BE2514" i="2"/>
  <c r="T2514" i="2"/>
  <c r="R2514" i="2"/>
  <c r="P2514" i="2"/>
  <c r="BJ2514" i="2"/>
  <c r="J2514" i="2"/>
  <c r="BD2514" i="2" s="1"/>
  <c r="BH2512" i="2"/>
  <c r="BG2512" i="2"/>
  <c r="BF2512" i="2"/>
  <c r="BE2512" i="2"/>
  <c r="T2512" i="2"/>
  <c r="R2512" i="2"/>
  <c r="P2512" i="2"/>
  <c r="BJ2512" i="2"/>
  <c r="J2512" i="2"/>
  <c r="BD2512" i="2" s="1"/>
  <c r="BH2509" i="2"/>
  <c r="BG2509" i="2"/>
  <c r="BF2509" i="2"/>
  <c r="BE2509" i="2"/>
  <c r="T2509" i="2"/>
  <c r="R2509" i="2"/>
  <c r="P2509" i="2"/>
  <c r="BJ2509" i="2"/>
  <c r="J2509" i="2"/>
  <c r="BD2509" i="2" s="1"/>
  <c r="BH2506" i="2"/>
  <c r="BG2506" i="2"/>
  <c r="BF2506" i="2"/>
  <c r="BE2506" i="2"/>
  <c r="T2506" i="2"/>
  <c r="R2506" i="2"/>
  <c r="P2506" i="2"/>
  <c r="BJ2506" i="2"/>
  <c r="J2506" i="2"/>
  <c r="BD2506" i="2" s="1"/>
  <c r="BH2501" i="2"/>
  <c r="BG2501" i="2"/>
  <c r="BF2501" i="2"/>
  <c r="BE2501" i="2"/>
  <c r="T2501" i="2"/>
  <c r="R2501" i="2"/>
  <c r="P2501" i="2"/>
  <c r="BJ2501" i="2"/>
  <c r="J2501" i="2"/>
  <c r="BD2501" i="2" s="1"/>
  <c r="BH2498" i="2"/>
  <c r="BG2498" i="2"/>
  <c r="BF2498" i="2"/>
  <c r="BE2498" i="2"/>
  <c r="T2498" i="2"/>
  <c r="R2498" i="2"/>
  <c r="P2498" i="2"/>
  <c r="BJ2498" i="2"/>
  <c r="J2498" i="2"/>
  <c r="BD2498" i="2" s="1"/>
  <c r="BH2492" i="2"/>
  <c r="BG2492" i="2"/>
  <c r="BF2492" i="2"/>
  <c r="BE2492" i="2"/>
  <c r="T2492" i="2"/>
  <c r="R2492" i="2"/>
  <c r="P2492" i="2"/>
  <c r="BJ2492" i="2"/>
  <c r="J2492" i="2"/>
  <c r="BD2492" i="2" s="1"/>
  <c r="BH2491" i="2"/>
  <c r="BG2491" i="2"/>
  <c r="BF2491" i="2"/>
  <c r="BE2491" i="2"/>
  <c r="T2491" i="2"/>
  <c r="R2491" i="2"/>
  <c r="P2491" i="2"/>
  <c r="BJ2491" i="2"/>
  <c r="J2491" i="2"/>
  <c r="BD2491" i="2" s="1"/>
  <c r="BH2489" i="2"/>
  <c r="BG2489" i="2"/>
  <c r="BF2489" i="2"/>
  <c r="BE2489" i="2"/>
  <c r="T2489" i="2"/>
  <c r="R2489" i="2"/>
  <c r="P2489" i="2"/>
  <c r="BJ2489" i="2"/>
  <c r="J2489" i="2"/>
  <c r="BD2489" i="2" s="1"/>
  <c r="BH2446" i="2"/>
  <c r="BG2446" i="2"/>
  <c r="BF2446" i="2"/>
  <c r="BE2446" i="2"/>
  <c r="T2446" i="2"/>
  <c r="R2446" i="2"/>
  <c r="P2446" i="2"/>
  <c r="BJ2446" i="2"/>
  <c r="J2446" i="2"/>
  <c r="BD2446" i="2" s="1"/>
  <c r="BH2444" i="2"/>
  <c r="BG2444" i="2"/>
  <c r="BF2444" i="2"/>
  <c r="BE2444" i="2"/>
  <c r="T2444" i="2"/>
  <c r="R2444" i="2"/>
  <c r="P2444" i="2"/>
  <c r="BJ2444" i="2"/>
  <c r="J2444" i="2"/>
  <c r="BD2444" i="2" s="1"/>
  <c r="BH2435" i="2"/>
  <c r="BG2435" i="2"/>
  <c r="BF2435" i="2"/>
  <c r="BE2435" i="2"/>
  <c r="T2435" i="2"/>
  <c r="R2435" i="2"/>
  <c r="P2435" i="2"/>
  <c r="BJ2435" i="2"/>
  <c r="J2435" i="2"/>
  <c r="BD2435" i="2" s="1"/>
  <c r="BH2433" i="2"/>
  <c r="BG2433" i="2"/>
  <c r="BF2433" i="2"/>
  <c r="BE2433" i="2"/>
  <c r="T2433" i="2"/>
  <c r="R2433" i="2"/>
  <c r="P2433" i="2"/>
  <c r="BJ2433" i="2"/>
  <c r="J2433" i="2"/>
  <c r="BD2433" i="2" s="1"/>
  <c r="BH2431" i="2"/>
  <c r="BG2431" i="2"/>
  <c r="BF2431" i="2"/>
  <c r="BE2431" i="2"/>
  <c r="T2431" i="2"/>
  <c r="R2431" i="2"/>
  <c r="P2431" i="2"/>
  <c r="BJ2431" i="2"/>
  <c r="J2431" i="2"/>
  <c r="BD2431" i="2" s="1"/>
  <c r="BH2408" i="2"/>
  <c r="BG2408" i="2"/>
  <c r="BF2408" i="2"/>
  <c r="BE2408" i="2"/>
  <c r="T2408" i="2"/>
  <c r="R2408" i="2"/>
  <c r="P2408" i="2"/>
  <c r="BJ2408" i="2"/>
  <c r="J2408" i="2"/>
  <c r="BD2408" i="2" s="1"/>
  <c r="BH2395" i="2"/>
  <c r="BG2395" i="2"/>
  <c r="BF2395" i="2"/>
  <c r="BE2395" i="2"/>
  <c r="T2395" i="2"/>
  <c r="R2395" i="2"/>
  <c r="P2395" i="2"/>
  <c r="BJ2395" i="2"/>
  <c r="J2395" i="2"/>
  <c r="BD2395" i="2" s="1"/>
  <c r="BH2392" i="2"/>
  <c r="BG2392" i="2"/>
  <c r="BF2392" i="2"/>
  <c r="BE2392" i="2"/>
  <c r="T2392" i="2"/>
  <c r="R2392" i="2"/>
  <c r="P2392" i="2"/>
  <c r="BJ2392" i="2"/>
  <c r="J2392" i="2"/>
  <c r="BD2392" i="2" s="1"/>
  <c r="BH2389" i="2"/>
  <c r="BG2389" i="2"/>
  <c r="BF2389" i="2"/>
  <c r="BE2389" i="2"/>
  <c r="T2389" i="2"/>
  <c r="R2389" i="2"/>
  <c r="P2389" i="2"/>
  <c r="BJ2389" i="2"/>
  <c r="J2389" i="2"/>
  <c r="BD2389" i="2" s="1"/>
  <c r="BH2348" i="2"/>
  <c r="BG2348" i="2"/>
  <c r="BF2348" i="2"/>
  <c r="BE2348" i="2"/>
  <c r="T2348" i="2"/>
  <c r="R2348" i="2"/>
  <c r="P2348" i="2"/>
  <c r="BJ2348" i="2"/>
  <c r="J2348" i="2"/>
  <c r="BD2348" i="2" s="1"/>
  <c r="BH2334" i="2"/>
  <c r="BG2334" i="2"/>
  <c r="BF2334" i="2"/>
  <c r="BE2334" i="2"/>
  <c r="T2334" i="2"/>
  <c r="R2334" i="2"/>
  <c r="P2334" i="2"/>
  <c r="BJ2334" i="2"/>
  <c r="J2334" i="2"/>
  <c r="BD2334" i="2" s="1"/>
  <c r="BH2300" i="2"/>
  <c r="BG2300" i="2"/>
  <c r="BF2300" i="2"/>
  <c r="BE2300" i="2"/>
  <c r="T2300" i="2"/>
  <c r="R2300" i="2"/>
  <c r="P2300" i="2"/>
  <c r="BJ2300" i="2"/>
  <c r="J2300" i="2"/>
  <c r="BD2300" i="2" s="1"/>
  <c r="BH2259" i="2"/>
  <c r="BG2259" i="2"/>
  <c r="BF2259" i="2"/>
  <c r="BE2259" i="2"/>
  <c r="T2259" i="2"/>
  <c r="R2259" i="2"/>
  <c r="P2259" i="2"/>
  <c r="BJ2259" i="2"/>
  <c r="J2259" i="2"/>
  <c r="BD2259" i="2" s="1"/>
  <c r="BH2254" i="2"/>
  <c r="BG2254" i="2"/>
  <c r="BF2254" i="2"/>
  <c r="BE2254" i="2"/>
  <c r="T2254" i="2"/>
  <c r="R2254" i="2"/>
  <c r="P2254" i="2"/>
  <c r="BJ2254" i="2"/>
  <c r="J2254" i="2"/>
  <c r="BD2254" i="2" s="1"/>
  <c r="BH2251" i="2"/>
  <c r="BG2251" i="2"/>
  <c r="BF2251" i="2"/>
  <c r="BE2251" i="2"/>
  <c r="T2251" i="2"/>
  <c r="T2250" i="2" s="1"/>
  <c r="R2251" i="2"/>
  <c r="R2250" i="2" s="1"/>
  <c r="P2251" i="2"/>
  <c r="P2250" i="2" s="1"/>
  <c r="BJ2251" i="2"/>
  <c r="BJ2250" i="2" s="1"/>
  <c r="J2250" i="2" s="1"/>
  <c r="J78" i="2" s="1"/>
  <c r="J2251" i="2"/>
  <c r="BD2251" i="2" s="1"/>
  <c r="BH2249" i="2"/>
  <c r="BG2249" i="2"/>
  <c r="BF2249" i="2"/>
  <c r="BE2249" i="2"/>
  <c r="T2249" i="2"/>
  <c r="R2249" i="2"/>
  <c r="P2249" i="2"/>
  <c r="BJ2249" i="2"/>
  <c r="J2249" i="2"/>
  <c r="BD2249" i="2" s="1"/>
  <c r="BH2246" i="2"/>
  <c r="BG2246" i="2"/>
  <c r="BF2246" i="2"/>
  <c r="BE2246" i="2"/>
  <c r="T2246" i="2"/>
  <c r="R2246" i="2"/>
  <c r="P2246" i="2"/>
  <c r="BJ2246" i="2"/>
  <c r="J2246" i="2"/>
  <c r="BD2246" i="2" s="1"/>
  <c r="BH2243" i="2"/>
  <c r="BG2243" i="2"/>
  <c r="BF2243" i="2"/>
  <c r="BE2243" i="2"/>
  <c r="T2243" i="2"/>
  <c r="R2243" i="2"/>
  <c r="P2243" i="2"/>
  <c r="BJ2243" i="2"/>
  <c r="J2243" i="2"/>
  <c r="BD2243" i="2" s="1"/>
  <c r="BH2240" i="2"/>
  <c r="BG2240" i="2"/>
  <c r="BF2240" i="2"/>
  <c r="BE2240" i="2"/>
  <c r="T2240" i="2"/>
  <c r="R2240" i="2"/>
  <c r="P2240" i="2"/>
  <c r="BJ2240" i="2"/>
  <c r="J2240" i="2"/>
  <c r="BD2240" i="2" s="1"/>
  <c r="BH2239" i="2"/>
  <c r="BG2239" i="2"/>
  <c r="BF2239" i="2"/>
  <c r="BE2239" i="2"/>
  <c r="T2239" i="2"/>
  <c r="R2239" i="2"/>
  <c r="P2239" i="2"/>
  <c r="BJ2239" i="2"/>
  <c r="J2239" i="2"/>
  <c r="BD2239" i="2" s="1"/>
  <c r="BH2236" i="2"/>
  <c r="BG2236" i="2"/>
  <c r="BF2236" i="2"/>
  <c r="BE2236" i="2"/>
  <c r="T2236" i="2"/>
  <c r="R2236" i="2"/>
  <c r="P2236" i="2"/>
  <c r="BJ2236" i="2"/>
  <c r="J2236" i="2"/>
  <c r="BD2236" i="2" s="1"/>
  <c r="BH2233" i="2"/>
  <c r="BG2233" i="2"/>
  <c r="BF2233" i="2"/>
  <c r="BE2233" i="2"/>
  <c r="T2233" i="2"/>
  <c r="R2233" i="2"/>
  <c r="P2233" i="2"/>
  <c r="BJ2233" i="2"/>
  <c r="J2233" i="2"/>
  <c r="BD2233" i="2" s="1"/>
  <c r="BH2185" i="2"/>
  <c r="BG2185" i="2"/>
  <c r="BF2185" i="2"/>
  <c r="BE2185" i="2"/>
  <c r="T2185" i="2"/>
  <c r="R2185" i="2"/>
  <c r="P2185" i="2"/>
  <c r="BJ2185" i="2"/>
  <c r="J2185" i="2"/>
  <c r="BD2185" i="2" s="1"/>
  <c r="BH2177" i="2"/>
  <c r="BG2177" i="2"/>
  <c r="BF2177" i="2"/>
  <c r="BE2177" i="2"/>
  <c r="T2177" i="2"/>
  <c r="R2177" i="2"/>
  <c r="P2177" i="2"/>
  <c r="BJ2177" i="2"/>
  <c r="J2177" i="2"/>
  <c r="BD2177" i="2" s="1"/>
  <c r="BH2171" i="2"/>
  <c r="BG2171" i="2"/>
  <c r="BF2171" i="2"/>
  <c r="BE2171" i="2"/>
  <c r="T2171" i="2"/>
  <c r="R2171" i="2"/>
  <c r="P2171" i="2"/>
  <c r="BJ2171" i="2"/>
  <c r="J2171" i="2"/>
  <c r="BD2171" i="2" s="1"/>
  <c r="BH2169" i="2"/>
  <c r="BG2169" i="2"/>
  <c r="BF2169" i="2"/>
  <c r="BE2169" i="2"/>
  <c r="T2169" i="2"/>
  <c r="R2169" i="2"/>
  <c r="P2169" i="2"/>
  <c r="BJ2169" i="2"/>
  <c r="J2169" i="2"/>
  <c r="BD2169" i="2" s="1"/>
  <c r="BH2163" i="2"/>
  <c r="BG2163" i="2"/>
  <c r="BF2163" i="2"/>
  <c r="BE2163" i="2"/>
  <c r="T2163" i="2"/>
  <c r="R2163" i="2"/>
  <c r="P2163" i="2"/>
  <c r="BJ2163" i="2"/>
  <c r="J2163" i="2"/>
  <c r="BD2163" i="2" s="1"/>
  <c r="BH2162" i="2"/>
  <c r="BG2162" i="2"/>
  <c r="BF2162" i="2"/>
  <c r="BE2162" i="2"/>
  <c r="T2162" i="2"/>
  <c r="R2162" i="2"/>
  <c r="P2162" i="2"/>
  <c r="BJ2162" i="2"/>
  <c r="J2162" i="2"/>
  <c r="BD2162" i="2" s="1"/>
  <c r="BH2160" i="2"/>
  <c r="BG2160" i="2"/>
  <c r="BF2160" i="2"/>
  <c r="BE2160" i="2"/>
  <c r="T2160" i="2"/>
  <c r="R2160" i="2"/>
  <c r="P2160" i="2"/>
  <c r="BJ2160" i="2"/>
  <c r="J2160" i="2"/>
  <c r="BD2160" i="2" s="1"/>
  <c r="BH2158" i="2"/>
  <c r="BG2158" i="2"/>
  <c r="BF2158" i="2"/>
  <c r="BE2158" i="2"/>
  <c r="T2158" i="2"/>
  <c r="R2158" i="2"/>
  <c r="P2158" i="2"/>
  <c r="BJ2158" i="2"/>
  <c r="J2158" i="2"/>
  <c r="BD2158" i="2" s="1"/>
  <c r="BH2156" i="2"/>
  <c r="BG2156" i="2"/>
  <c r="BF2156" i="2"/>
  <c r="BE2156" i="2"/>
  <c r="T2156" i="2"/>
  <c r="R2156" i="2"/>
  <c r="P2156" i="2"/>
  <c r="BJ2156" i="2"/>
  <c r="J2156" i="2"/>
  <c r="BD2156" i="2" s="1"/>
  <c r="BH2150" i="2"/>
  <c r="BG2150" i="2"/>
  <c r="BF2150" i="2"/>
  <c r="BE2150" i="2"/>
  <c r="T2150" i="2"/>
  <c r="R2150" i="2"/>
  <c r="P2150" i="2"/>
  <c r="BJ2150" i="2"/>
  <c r="J2150" i="2"/>
  <c r="BD2150" i="2" s="1"/>
  <c r="BH2149" i="2"/>
  <c r="BG2149" i="2"/>
  <c r="BF2149" i="2"/>
  <c r="BE2149" i="2"/>
  <c r="T2149" i="2"/>
  <c r="R2149" i="2"/>
  <c r="P2149" i="2"/>
  <c r="BJ2149" i="2"/>
  <c r="J2149" i="2"/>
  <c r="BD2149" i="2" s="1"/>
  <c r="BH2147" i="2"/>
  <c r="BG2147" i="2"/>
  <c r="BF2147" i="2"/>
  <c r="BE2147" i="2"/>
  <c r="T2147" i="2"/>
  <c r="R2147" i="2"/>
  <c r="P2147" i="2"/>
  <c r="BJ2147" i="2"/>
  <c r="J2147" i="2"/>
  <c r="BD2147" i="2" s="1"/>
  <c r="BH2145" i="2"/>
  <c r="BG2145" i="2"/>
  <c r="BF2145" i="2"/>
  <c r="BE2145" i="2"/>
  <c r="T2145" i="2"/>
  <c r="R2145" i="2"/>
  <c r="P2145" i="2"/>
  <c r="BJ2145" i="2"/>
  <c r="J2145" i="2"/>
  <c r="BD2145" i="2" s="1"/>
  <c r="BH2143" i="2"/>
  <c r="BG2143" i="2"/>
  <c r="BF2143" i="2"/>
  <c r="BE2143" i="2"/>
  <c r="T2143" i="2"/>
  <c r="R2143" i="2"/>
  <c r="P2143" i="2"/>
  <c r="BJ2143" i="2"/>
  <c r="J2143" i="2"/>
  <c r="BD2143" i="2" s="1"/>
  <c r="BH2141" i="2"/>
  <c r="BG2141" i="2"/>
  <c r="BF2141" i="2"/>
  <c r="BE2141" i="2"/>
  <c r="T2141" i="2"/>
  <c r="R2141" i="2"/>
  <c r="P2141" i="2"/>
  <c r="BJ2141" i="2"/>
  <c r="J2141" i="2"/>
  <c r="BD2141" i="2" s="1"/>
  <c r="BH2139" i="2"/>
  <c r="BG2139" i="2"/>
  <c r="BF2139" i="2"/>
  <c r="BE2139" i="2"/>
  <c r="T2139" i="2"/>
  <c r="R2139" i="2"/>
  <c r="P2139" i="2"/>
  <c r="BJ2139" i="2"/>
  <c r="J2139" i="2"/>
  <c r="BD2139" i="2" s="1"/>
  <c r="BH2137" i="2"/>
  <c r="BG2137" i="2"/>
  <c r="BF2137" i="2"/>
  <c r="BE2137" i="2"/>
  <c r="T2137" i="2"/>
  <c r="R2137" i="2"/>
  <c r="P2137" i="2"/>
  <c r="BJ2137" i="2"/>
  <c r="J2137" i="2"/>
  <c r="BD2137" i="2" s="1"/>
  <c r="BH2136" i="2"/>
  <c r="BG2136" i="2"/>
  <c r="BF2136" i="2"/>
  <c r="BE2136" i="2"/>
  <c r="T2136" i="2"/>
  <c r="R2136" i="2"/>
  <c r="P2136" i="2"/>
  <c r="BJ2136" i="2"/>
  <c r="J2136" i="2"/>
  <c r="BD2136" i="2" s="1"/>
  <c r="BH2135" i="2"/>
  <c r="BG2135" i="2"/>
  <c r="BF2135" i="2"/>
  <c r="BE2135" i="2"/>
  <c r="T2135" i="2"/>
  <c r="R2135" i="2"/>
  <c r="P2135" i="2"/>
  <c r="BJ2135" i="2"/>
  <c r="J2135" i="2"/>
  <c r="BD2135" i="2" s="1"/>
  <c r="BH2129" i="2"/>
  <c r="BG2129" i="2"/>
  <c r="BF2129" i="2"/>
  <c r="BE2129" i="2"/>
  <c r="T2129" i="2"/>
  <c r="R2129" i="2"/>
  <c r="P2129" i="2"/>
  <c r="BJ2129" i="2"/>
  <c r="J2129" i="2"/>
  <c r="BD2129" i="2" s="1"/>
  <c r="BH2127" i="2"/>
  <c r="BG2127" i="2"/>
  <c r="BF2127" i="2"/>
  <c r="BE2127" i="2"/>
  <c r="T2127" i="2"/>
  <c r="R2127" i="2"/>
  <c r="P2127" i="2"/>
  <c r="BJ2127" i="2"/>
  <c r="J2127" i="2"/>
  <c r="BD2127" i="2" s="1"/>
  <c r="BH2125" i="2"/>
  <c r="BG2125" i="2"/>
  <c r="BF2125" i="2"/>
  <c r="BE2125" i="2"/>
  <c r="T2125" i="2"/>
  <c r="R2125" i="2"/>
  <c r="P2125" i="2"/>
  <c r="BJ2125" i="2"/>
  <c r="J2125" i="2"/>
  <c r="BD2125" i="2" s="1"/>
  <c r="BH2123" i="2"/>
  <c r="BG2123" i="2"/>
  <c r="BF2123" i="2"/>
  <c r="BE2123" i="2"/>
  <c r="T2123" i="2"/>
  <c r="R2123" i="2"/>
  <c r="P2123" i="2"/>
  <c r="BJ2123" i="2"/>
  <c r="J2123" i="2"/>
  <c r="BD2123" i="2" s="1"/>
  <c r="BH2121" i="2"/>
  <c r="BG2121" i="2"/>
  <c r="BF2121" i="2"/>
  <c r="BE2121" i="2"/>
  <c r="T2121" i="2"/>
  <c r="R2121" i="2"/>
  <c r="P2121" i="2"/>
  <c r="BJ2121" i="2"/>
  <c r="J2121" i="2"/>
  <c r="BD2121" i="2" s="1"/>
  <c r="BH2119" i="2"/>
  <c r="BG2119" i="2"/>
  <c r="BF2119" i="2"/>
  <c r="BE2119" i="2"/>
  <c r="T2119" i="2"/>
  <c r="R2119" i="2"/>
  <c r="P2119" i="2"/>
  <c r="BJ2119" i="2"/>
  <c r="J2119" i="2"/>
  <c r="BD2119" i="2" s="1"/>
  <c r="BH2117" i="2"/>
  <c r="BG2117" i="2"/>
  <c r="BF2117" i="2"/>
  <c r="BE2117" i="2"/>
  <c r="T2117" i="2"/>
  <c r="R2117" i="2"/>
  <c r="P2117" i="2"/>
  <c r="BJ2117" i="2"/>
  <c r="J2117" i="2"/>
  <c r="BD2117" i="2" s="1"/>
  <c r="BH2115" i="2"/>
  <c r="BG2115" i="2"/>
  <c r="BF2115" i="2"/>
  <c r="BE2115" i="2"/>
  <c r="T2115" i="2"/>
  <c r="R2115" i="2"/>
  <c r="P2115" i="2"/>
  <c r="BJ2115" i="2"/>
  <c r="J2115" i="2"/>
  <c r="BD2115" i="2" s="1"/>
  <c r="BH2113" i="2"/>
  <c r="BG2113" i="2"/>
  <c r="BF2113" i="2"/>
  <c r="BE2113" i="2"/>
  <c r="T2113" i="2"/>
  <c r="R2113" i="2"/>
  <c r="P2113" i="2"/>
  <c r="BJ2113" i="2"/>
  <c r="J2113" i="2"/>
  <c r="BD2113" i="2" s="1"/>
  <c r="BH2111" i="2"/>
  <c r="BG2111" i="2"/>
  <c r="BF2111" i="2"/>
  <c r="BE2111" i="2"/>
  <c r="T2111" i="2"/>
  <c r="R2111" i="2"/>
  <c r="P2111" i="2"/>
  <c r="BJ2111" i="2"/>
  <c r="J2111" i="2"/>
  <c r="BD2111" i="2" s="1"/>
  <c r="BH2109" i="2"/>
  <c r="BG2109" i="2"/>
  <c r="BF2109" i="2"/>
  <c r="BE2109" i="2"/>
  <c r="T2109" i="2"/>
  <c r="R2109" i="2"/>
  <c r="P2109" i="2"/>
  <c r="BJ2109" i="2"/>
  <c r="J2109" i="2"/>
  <c r="BD2109" i="2" s="1"/>
  <c r="BH2107" i="2"/>
  <c r="BG2107" i="2"/>
  <c r="BF2107" i="2"/>
  <c r="BE2107" i="2"/>
  <c r="T2107" i="2"/>
  <c r="R2107" i="2"/>
  <c r="P2107" i="2"/>
  <c r="BJ2107" i="2"/>
  <c r="J2107" i="2"/>
  <c r="BD2107" i="2" s="1"/>
  <c r="BH2105" i="2"/>
  <c r="BG2105" i="2"/>
  <c r="BF2105" i="2"/>
  <c r="BE2105" i="2"/>
  <c r="T2105" i="2"/>
  <c r="R2105" i="2"/>
  <c r="P2105" i="2"/>
  <c r="BJ2105" i="2"/>
  <c r="J2105" i="2"/>
  <c r="BD2105" i="2" s="1"/>
  <c r="BH2104" i="2"/>
  <c r="BG2104" i="2"/>
  <c r="BF2104" i="2"/>
  <c r="BE2104" i="2"/>
  <c r="T2104" i="2"/>
  <c r="R2104" i="2"/>
  <c r="P2104" i="2"/>
  <c r="BJ2104" i="2"/>
  <c r="J2104" i="2"/>
  <c r="BD2104" i="2" s="1"/>
  <c r="BH2098" i="2"/>
  <c r="BG2098" i="2"/>
  <c r="BF2098" i="2"/>
  <c r="BE2098" i="2"/>
  <c r="T2098" i="2"/>
  <c r="R2098" i="2"/>
  <c r="P2098" i="2"/>
  <c r="BJ2098" i="2"/>
  <c r="J2098" i="2"/>
  <c r="BD2098" i="2" s="1"/>
  <c r="BH2096" i="2"/>
  <c r="BG2096" i="2"/>
  <c r="BF2096" i="2"/>
  <c r="BE2096" i="2"/>
  <c r="T2096" i="2"/>
  <c r="R2096" i="2"/>
  <c r="P2096" i="2"/>
  <c r="BJ2096" i="2"/>
  <c r="J2096" i="2"/>
  <c r="BD2096" i="2" s="1"/>
  <c r="BH2095" i="2"/>
  <c r="BG2095" i="2"/>
  <c r="BF2095" i="2"/>
  <c r="BE2095" i="2"/>
  <c r="T2095" i="2"/>
  <c r="R2095" i="2"/>
  <c r="P2095" i="2"/>
  <c r="BJ2095" i="2"/>
  <c r="J2095" i="2"/>
  <c r="BD2095" i="2" s="1"/>
  <c r="BH2094" i="2"/>
  <c r="BG2094" i="2"/>
  <c r="BF2094" i="2"/>
  <c r="BE2094" i="2"/>
  <c r="T2094" i="2"/>
  <c r="R2094" i="2"/>
  <c r="P2094" i="2"/>
  <c r="BJ2094" i="2"/>
  <c r="J2094" i="2"/>
  <c r="BD2094" i="2" s="1"/>
  <c r="BH2093" i="2"/>
  <c r="BG2093" i="2"/>
  <c r="BF2093" i="2"/>
  <c r="BE2093" i="2"/>
  <c r="T2093" i="2"/>
  <c r="R2093" i="2"/>
  <c r="P2093" i="2"/>
  <c r="BJ2093" i="2"/>
  <c r="J2093" i="2"/>
  <c r="BD2093" i="2" s="1"/>
  <c r="BH2092" i="2"/>
  <c r="BG2092" i="2"/>
  <c r="BF2092" i="2"/>
  <c r="BE2092" i="2"/>
  <c r="T2092" i="2"/>
  <c r="R2092" i="2"/>
  <c r="P2092" i="2"/>
  <c r="BJ2092" i="2"/>
  <c r="J2092" i="2"/>
  <c r="BD2092" i="2" s="1"/>
  <c r="BH2091" i="2"/>
  <c r="BG2091" i="2"/>
  <c r="BF2091" i="2"/>
  <c r="BE2091" i="2"/>
  <c r="T2091" i="2"/>
  <c r="R2091" i="2"/>
  <c r="P2091" i="2"/>
  <c r="BJ2091" i="2"/>
  <c r="J2091" i="2"/>
  <c r="BD2091" i="2" s="1"/>
  <c r="BH2090" i="2"/>
  <c r="BG2090" i="2"/>
  <c r="BF2090" i="2"/>
  <c r="BE2090" i="2"/>
  <c r="T2090" i="2"/>
  <c r="R2090" i="2"/>
  <c r="P2090" i="2"/>
  <c r="BJ2090" i="2"/>
  <c r="J2090" i="2"/>
  <c r="BD2090" i="2" s="1"/>
  <c r="BH2089" i="2"/>
  <c r="BG2089" i="2"/>
  <c r="BF2089" i="2"/>
  <c r="BE2089" i="2"/>
  <c r="T2089" i="2"/>
  <c r="R2089" i="2"/>
  <c r="P2089" i="2"/>
  <c r="BJ2089" i="2"/>
  <c r="J2089" i="2"/>
  <c r="BD2089" i="2" s="1"/>
  <c r="BH2088" i="2"/>
  <c r="BG2088" i="2"/>
  <c r="BF2088" i="2"/>
  <c r="BE2088" i="2"/>
  <c r="T2088" i="2"/>
  <c r="R2088" i="2"/>
  <c r="P2088" i="2"/>
  <c r="BJ2088" i="2"/>
  <c r="J2088" i="2"/>
  <c r="BD2088" i="2" s="1"/>
  <c r="BH2082" i="2"/>
  <c r="BG2082" i="2"/>
  <c r="BF2082" i="2"/>
  <c r="BE2082" i="2"/>
  <c r="T2082" i="2"/>
  <c r="R2082" i="2"/>
  <c r="P2082" i="2"/>
  <c r="BJ2082" i="2"/>
  <c r="J2082" i="2"/>
  <c r="BD2082" i="2" s="1"/>
  <c r="BH2080" i="2"/>
  <c r="BG2080" i="2"/>
  <c r="BF2080" i="2"/>
  <c r="BE2080" i="2"/>
  <c r="T2080" i="2"/>
  <c r="R2080" i="2"/>
  <c r="P2080" i="2"/>
  <c r="BJ2080" i="2"/>
  <c r="J2080" i="2"/>
  <c r="BD2080" i="2" s="1"/>
  <c r="BH2078" i="2"/>
  <c r="BG2078" i="2"/>
  <c r="BF2078" i="2"/>
  <c r="BE2078" i="2"/>
  <c r="T2078" i="2"/>
  <c r="R2078" i="2"/>
  <c r="P2078" i="2"/>
  <c r="BJ2078" i="2"/>
  <c r="J2078" i="2"/>
  <c r="BD2078" i="2" s="1"/>
  <c r="BH2076" i="2"/>
  <c r="BG2076" i="2"/>
  <c r="BF2076" i="2"/>
  <c r="BE2076" i="2"/>
  <c r="T2076" i="2"/>
  <c r="R2076" i="2"/>
  <c r="P2076" i="2"/>
  <c r="BJ2076" i="2"/>
  <c r="J2076" i="2"/>
  <c r="BD2076" i="2" s="1"/>
  <c r="BH2074" i="2"/>
  <c r="BG2074" i="2"/>
  <c r="BF2074" i="2"/>
  <c r="BE2074" i="2"/>
  <c r="T2074" i="2"/>
  <c r="R2074" i="2"/>
  <c r="P2074" i="2"/>
  <c r="BJ2074" i="2"/>
  <c r="J2074" i="2"/>
  <c r="BD2074" i="2" s="1"/>
  <c r="BH2072" i="2"/>
  <c r="BG2072" i="2"/>
  <c r="BF2072" i="2"/>
  <c r="BE2072" i="2"/>
  <c r="T2072" i="2"/>
  <c r="R2072" i="2"/>
  <c r="P2072" i="2"/>
  <c r="BJ2072" i="2"/>
  <c r="J2072" i="2"/>
  <c r="BD2072" i="2" s="1"/>
  <c r="BH2070" i="2"/>
  <c r="BG2070" i="2"/>
  <c r="BF2070" i="2"/>
  <c r="BE2070" i="2"/>
  <c r="T2070" i="2"/>
  <c r="R2070" i="2"/>
  <c r="P2070" i="2"/>
  <c r="BJ2070" i="2"/>
  <c r="J2070" i="2"/>
  <c r="BD2070" i="2" s="1"/>
  <c r="BH2068" i="2"/>
  <c r="BG2068" i="2"/>
  <c r="BF2068" i="2"/>
  <c r="BE2068" i="2"/>
  <c r="T2068" i="2"/>
  <c r="R2068" i="2"/>
  <c r="P2068" i="2"/>
  <c r="BJ2068" i="2"/>
  <c r="J2068" i="2"/>
  <c r="BD2068" i="2" s="1"/>
  <c r="BH2066" i="2"/>
  <c r="BG2066" i="2"/>
  <c r="BF2066" i="2"/>
  <c r="BE2066" i="2"/>
  <c r="T2066" i="2"/>
  <c r="R2066" i="2"/>
  <c r="P2066" i="2"/>
  <c r="BJ2066" i="2"/>
  <c r="J2066" i="2"/>
  <c r="BD2066" i="2" s="1"/>
  <c r="BH2064" i="2"/>
  <c r="BG2064" i="2"/>
  <c r="BF2064" i="2"/>
  <c r="BE2064" i="2"/>
  <c r="T2064" i="2"/>
  <c r="R2064" i="2"/>
  <c r="P2064" i="2"/>
  <c r="BJ2064" i="2"/>
  <c r="J2064" i="2"/>
  <c r="BD2064" i="2" s="1"/>
  <c r="BH2062" i="2"/>
  <c r="BG2062" i="2"/>
  <c r="BF2062" i="2"/>
  <c r="BE2062" i="2"/>
  <c r="T2062" i="2"/>
  <c r="R2062" i="2"/>
  <c r="P2062" i="2"/>
  <c r="BJ2062" i="2"/>
  <c r="J2062" i="2"/>
  <c r="BD2062" i="2" s="1"/>
  <c r="BH2060" i="2"/>
  <c r="BG2060" i="2"/>
  <c r="BF2060" i="2"/>
  <c r="BE2060" i="2"/>
  <c r="T2060" i="2"/>
  <c r="R2060" i="2"/>
  <c r="P2060" i="2"/>
  <c r="BJ2060" i="2"/>
  <c r="J2060" i="2"/>
  <c r="BD2060" i="2" s="1"/>
  <c r="BH2058" i="2"/>
  <c r="BG2058" i="2"/>
  <c r="BF2058" i="2"/>
  <c r="BE2058" i="2"/>
  <c r="T2058" i="2"/>
  <c r="R2058" i="2"/>
  <c r="P2058" i="2"/>
  <c r="BJ2058" i="2"/>
  <c r="J2058" i="2"/>
  <c r="BD2058" i="2" s="1"/>
  <c r="BH2056" i="2"/>
  <c r="BG2056" i="2"/>
  <c r="BF2056" i="2"/>
  <c r="BE2056" i="2"/>
  <c r="T2056" i="2"/>
  <c r="R2056" i="2"/>
  <c r="P2056" i="2"/>
  <c r="BJ2056" i="2"/>
  <c r="J2056" i="2"/>
  <c r="BD2056" i="2" s="1"/>
  <c r="BH2054" i="2"/>
  <c r="BG2054" i="2"/>
  <c r="BF2054" i="2"/>
  <c r="BE2054" i="2"/>
  <c r="T2054" i="2"/>
  <c r="R2054" i="2"/>
  <c r="P2054" i="2"/>
  <c r="BJ2054" i="2"/>
  <c r="J2054" i="2"/>
  <c r="BD2054" i="2" s="1"/>
  <c r="BH2052" i="2"/>
  <c r="BG2052" i="2"/>
  <c r="BF2052" i="2"/>
  <c r="BE2052" i="2"/>
  <c r="T2052" i="2"/>
  <c r="R2052" i="2"/>
  <c r="P2052" i="2"/>
  <c r="BJ2052" i="2"/>
  <c r="J2052" i="2"/>
  <c r="BD2052" i="2" s="1"/>
  <c r="BH2049" i="2"/>
  <c r="BG2049" i="2"/>
  <c r="BF2049" i="2"/>
  <c r="BE2049" i="2"/>
  <c r="T2049" i="2"/>
  <c r="R2049" i="2"/>
  <c r="P2049" i="2"/>
  <c r="BJ2049" i="2"/>
  <c r="J2049" i="2"/>
  <c r="BD2049" i="2" s="1"/>
  <c r="BH2047" i="2"/>
  <c r="BG2047" i="2"/>
  <c r="BF2047" i="2"/>
  <c r="BE2047" i="2"/>
  <c r="T2047" i="2"/>
  <c r="R2047" i="2"/>
  <c r="P2047" i="2"/>
  <c r="BJ2047" i="2"/>
  <c r="J2047" i="2"/>
  <c r="BD2047" i="2" s="1"/>
  <c r="BH2045" i="2"/>
  <c r="BG2045" i="2"/>
  <c r="BF2045" i="2"/>
  <c r="BE2045" i="2"/>
  <c r="T2045" i="2"/>
  <c r="R2045" i="2"/>
  <c r="P2045" i="2"/>
  <c r="BJ2045" i="2"/>
  <c r="J2045" i="2"/>
  <c r="BD2045" i="2" s="1"/>
  <c r="BH2043" i="2"/>
  <c r="BG2043" i="2"/>
  <c r="BF2043" i="2"/>
  <c r="BE2043" i="2"/>
  <c r="T2043" i="2"/>
  <c r="R2043" i="2"/>
  <c r="P2043" i="2"/>
  <c r="BJ2043" i="2"/>
  <c r="J2043" i="2"/>
  <c r="BD2043" i="2" s="1"/>
  <c r="BH2041" i="2"/>
  <c r="BG2041" i="2"/>
  <c r="BF2041" i="2"/>
  <c r="BE2041" i="2"/>
  <c r="T2041" i="2"/>
  <c r="R2041" i="2"/>
  <c r="P2041" i="2"/>
  <c r="BJ2041" i="2"/>
  <c r="J2041" i="2"/>
  <c r="BD2041" i="2" s="1"/>
  <c r="BH2029" i="2"/>
  <c r="BG2029" i="2"/>
  <c r="BF2029" i="2"/>
  <c r="BE2029" i="2"/>
  <c r="T2029" i="2"/>
  <c r="R2029" i="2"/>
  <c r="P2029" i="2"/>
  <c r="BJ2029" i="2"/>
  <c r="J2029" i="2"/>
  <c r="BD2029" i="2" s="1"/>
  <c r="BH2019" i="2"/>
  <c r="BG2019" i="2"/>
  <c r="BF2019" i="2"/>
  <c r="BE2019" i="2"/>
  <c r="T2019" i="2"/>
  <c r="R2019" i="2"/>
  <c r="P2019" i="2"/>
  <c r="BJ2019" i="2"/>
  <c r="J2019" i="2"/>
  <c r="BD2019" i="2" s="1"/>
  <c r="BH2018" i="2"/>
  <c r="BG2018" i="2"/>
  <c r="BF2018" i="2"/>
  <c r="BE2018" i="2"/>
  <c r="T2018" i="2"/>
  <c r="R2018" i="2"/>
  <c r="P2018" i="2"/>
  <c r="BJ2018" i="2"/>
  <c r="J2018" i="2"/>
  <c r="BD2018" i="2" s="1"/>
  <c r="BH2017" i="2"/>
  <c r="BG2017" i="2"/>
  <c r="BF2017" i="2"/>
  <c r="BE2017" i="2"/>
  <c r="T2017" i="2"/>
  <c r="R2017" i="2"/>
  <c r="P2017" i="2"/>
  <c r="BJ2017" i="2"/>
  <c r="J2017" i="2"/>
  <c r="BD2017" i="2" s="1"/>
  <c r="BH2016" i="2"/>
  <c r="BG2016" i="2"/>
  <c r="BF2016" i="2"/>
  <c r="BE2016" i="2"/>
  <c r="T2016" i="2"/>
  <c r="R2016" i="2"/>
  <c r="P2016" i="2"/>
  <c r="BJ2016" i="2"/>
  <c r="J2016" i="2"/>
  <c r="BD2016" i="2" s="1"/>
  <c r="BH2015" i="2"/>
  <c r="BG2015" i="2"/>
  <c r="BF2015" i="2"/>
  <c r="BE2015" i="2"/>
  <c r="T2015" i="2"/>
  <c r="R2015" i="2"/>
  <c r="P2015" i="2"/>
  <c r="BJ2015" i="2"/>
  <c r="J2015" i="2"/>
  <c r="BD2015" i="2" s="1"/>
  <c r="BH2014" i="2"/>
  <c r="BG2014" i="2"/>
  <c r="BF2014" i="2"/>
  <c r="BE2014" i="2"/>
  <c r="T2014" i="2"/>
  <c r="R2014" i="2"/>
  <c r="P2014" i="2"/>
  <c r="BJ2014" i="2"/>
  <c r="J2014" i="2"/>
  <c r="BD2014" i="2" s="1"/>
  <c r="BH2013" i="2"/>
  <c r="BG2013" i="2"/>
  <c r="BF2013" i="2"/>
  <c r="BE2013" i="2"/>
  <c r="T2013" i="2"/>
  <c r="R2013" i="2"/>
  <c r="P2013" i="2"/>
  <c r="BJ2013" i="2"/>
  <c r="J2013" i="2"/>
  <c r="BD2013" i="2" s="1"/>
  <c r="BH2012" i="2"/>
  <c r="BG2012" i="2"/>
  <c r="BF2012" i="2"/>
  <c r="BE2012" i="2"/>
  <c r="T2012" i="2"/>
  <c r="R2012" i="2"/>
  <c r="P2012" i="2"/>
  <c r="BJ2012" i="2"/>
  <c r="J2012" i="2"/>
  <c r="BD2012" i="2" s="1"/>
  <c r="BH2011" i="2"/>
  <c r="BG2011" i="2"/>
  <c r="BF2011" i="2"/>
  <c r="BE2011" i="2"/>
  <c r="T2011" i="2"/>
  <c r="R2011" i="2"/>
  <c r="P2011" i="2"/>
  <c r="BJ2011" i="2"/>
  <c r="J2011" i="2"/>
  <c r="BD2011" i="2" s="1"/>
  <c r="BH2010" i="2"/>
  <c r="BG2010" i="2"/>
  <c r="BF2010" i="2"/>
  <c r="BE2010" i="2"/>
  <c r="T2010" i="2"/>
  <c r="R2010" i="2"/>
  <c r="P2010" i="2"/>
  <c r="BJ2010" i="2"/>
  <c r="J2010" i="2"/>
  <c r="BD2010" i="2" s="1"/>
  <c r="BH2009" i="2"/>
  <c r="BG2009" i="2"/>
  <c r="BF2009" i="2"/>
  <c r="BE2009" i="2"/>
  <c r="T2009" i="2"/>
  <c r="R2009" i="2"/>
  <c r="P2009" i="2"/>
  <c r="BJ2009" i="2"/>
  <c r="J2009" i="2"/>
  <c r="BD2009" i="2" s="1"/>
  <c r="BH2008" i="2"/>
  <c r="BG2008" i="2"/>
  <c r="BF2008" i="2"/>
  <c r="BE2008" i="2"/>
  <c r="T2008" i="2"/>
  <c r="R2008" i="2"/>
  <c r="P2008" i="2"/>
  <c r="BJ2008" i="2"/>
  <c r="J2008" i="2"/>
  <c r="BD2008" i="2" s="1"/>
  <c r="BH2007" i="2"/>
  <c r="BG2007" i="2"/>
  <c r="BF2007" i="2"/>
  <c r="BE2007" i="2"/>
  <c r="T2007" i="2"/>
  <c r="R2007" i="2"/>
  <c r="P2007" i="2"/>
  <c r="BJ2007" i="2"/>
  <c r="J2007" i="2"/>
  <c r="BD2007" i="2" s="1"/>
  <c r="BH2006" i="2"/>
  <c r="BG2006" i="2"/>
  <c r="BF2006" i="2"/>
  <c r="BE2006" i="2"/>
  <c r="T2006" i="2"/>
  <c r="R2006" i="2"/>
  <c r="P2006" i="2"/>
  <c r="BJ2006" i="2"/>
  <c r="J2006" i="2"/>
  <c r="BD2006" i="2" s="1"/>
  <c r="BH2005" i="2"/>
  <c r="BG2005" i="2"/>
  <c r="BF2005" i="2"/>
  <c r="BE2005" i="2"/>
  <c r="T2005" i="2"/>
  <c r="R2005" i="2"/>
  <c r="P2005" i="2"/>
  <c r="BJ2005" i="2"/>
  <c r="J2005" i="2"/>
  <c r="BD2005" i="2" s="1"/>
  <c r="BH2004" i="2"/>
  <c r="BG2004" i="2"/>
  <c r="BF2004" i="2"/>
  <c r="BE2004" i="2"/>
  <c r="T2004" i="2"/>
  <c r="R2004" i="2"/>
  <c r="P2004" i="2"/>
  <c r="BJ2004" i="2"/>
  <c r="J2004" i="2"/>
  <c r="BD2004" i="2" s="1"/>
  <c r="BH2003" i="2"/>
  <c r="BG2003" i="2"/>
  <c r="BF2003" i="2"/>
  <c r="BE2003" i="2"/>
  <c r="T2003" i="2"/>
  <c r="R2003" i="2"/>
  <c r="P2003" i="2"/>
  <c r="BJ2003" i="2"/>
  <c r="J2003" i="2"/>
  <c r="BD2003" i="2" s="1"/>
  <c r="BH2002" i="2"/>
  <c r="BG2002" i="2"/>
  <c r="BF2002" i="2"/>
  <c r="BE2002" i="2"/>
  <c r="T2002" i="2"/>
  <c r="R2002" i="2"/>
  <c r="P2002" i="2"/>
  <c r="BJ2002" i="2"/>
  <c r="J2002" i="2"/>
  <c r="BD2002" i="2" s="1"/>
  <c r="BH2001" i="2"/>
  <c r="BG2001" i="2"/>
  <c r="BF2001" i="2"/>
  <c r="BE2001" i="2"/>
  <c r="T2001" i="2"/>
  <c r="R2001" i="2"/>
  <c r="P2001" i="2"/>
  <c r="BJ2001" i="2"/>
  <c r="J2001" i="2"/>
  <c r="BD2001" i="2" s="1"/>
  <c r="BH2000" i="2"/>
  <c r="BG2000" i="2"/>
  <c r="BF2000" i="2"/>
  <c r="BE2000" i="2"/>
  <c r="T2000" i="2"/>
  <c r="R2000" i="2"/>
  <c r="P2000" i="2"/>
  <c r="BJ2000" i="2"/>
  <c r="J2000" i="2"/>
  <c r="BD2000" i="2" s="1"/>
  <c r="BH1999" i="2"/>
  <c r="BG1999" i="2"/>
  <c r="BF1999" i="2"/>
  <c r="BE1999" i="2"/>
  <c r="T1999" i="2"/>
  <c r="R1999" i="2"/>
  <c r="P1999" i="2"/>
  <c r="BJ1999" i="2"/>
  <c r="J1999" i="2"/>
  <c r="BD1999" i="2" s="1"/>
  <c r="BH1998" i="2"/>
  <c r="BG1998" i="2"/>
  <c r="BF1998" i="2"/>
  <c r="BE1998" i="2"/>
  <c r="T1998" i="2"/>
  <c r="R1998" i="2"/>
  <c r="P1998" i="2"/>
  <c r="BJ1998" i="2"/>
  <c r="J1998" i="2"/>
  <c r="BD1998" i="2" s="1"/>
  <c r="BH1997" i="2"/>
  <c r="BG1997" i="2"/>
  <c r="BF1997" i="2"/>
  <c r="BE1997" i="2"/>
  <c r="T1997" i="2"/>
  <c r="R1997" i="2"/>
  <c r="P1997" i="2"/>
  <c r="BJ1997" i="2"/>
  <c r="J1997" i="2"/>
  <c r="BD1997" i="2" s="1"/>
  <c r="BH1996" i="2"/>
  <c r="BG1996" i="2"/>
  <c r="BF1996" i="2"/>
  <c r="BE1996" i="2"/>
  <c r="T1996" i="2"/>
  <c r="R1996" i="2"/>
  <c r="P1996" i="2"/>
  <c r="BJ1996" i="2"/>
  <c r="J1996" i="2"/>
  <c r="BD1996" i="2" s="1"/>
  <c r="BH1995" i="2"/>
  <c r="BG1995" i="2"/>
  <c r="BF1995" i="2"/>
  <c r="BE1995" i="2"/>
  <c r="T1995" i="2"/>
  <c r="R1995" i="2"/>
  <c r="P1995" i="2"/>
  <c r="BJ1995" i="2"/>
  <c r="J1995" i="2"/>
  <c r="BD1995" i="2" s="1"/>
  <c r="BH1994" i="2"/>
  <c r="BG1994" i="2"/>
  <c r="BF1994" i="2"/>
  <c r="BE1994" i="2"/>
  <c r="T1994" i="2"/>
  <c r="R1994" i="2"/>
  <c r="P1994" i="2"/>
  <c r="BJ1994" i="2"/>
  <c r="J1994" i="2"/>
  <c r="BD1994" i="2" s="1"/>
  <c r="BH1993" i="2"/>
  <c r="BG1993" i="2"/>
  <c r="BF1993" i="2"/>
  <c r="BE1993" i="2"/>
  <c r="T1993" i="2"/>
  <c r="R1993" i="2"/>
  <c r="P1993" i="2"/>
  <c r="BJ1993" i="2"/>
  <c r="J1993" i="2"/>
  <c r="BD1993" i="2" s="1"/>
  <c r="BH1992" i="2"/>
  <c r="BG1992" i="2"/>
  <c r="BF1992" i="2"/>
  <c r="BE1992" i="2"/>
  <c r="T1992" i="2"/>
  <c r="R1992" i="2"/>
  <c r="P1992" i="2"/>
  <c r="BJ1992" i="2"/>
  <c r="J1992" i="2"/>
  <c r="BD1992" i="2" s="1"/>
  <c r="BH1991" i="2"/>
  <c r="BG1991" i="2"/>
  <c r="BF1991" i="2"/>
  <c r="BE1991" i="2"/>
  <c r="T1991" i="2"/>
  <c r="R1991" i="2"/>
  <c r="P1991" i="2"/>
  <c r="BJ1991" i="2"/>
  <c r="J1991" i="2"/>
  <c r="BD1991" i="2" s="1"/>
  <c r="BH1990" i="2"/>
  <c r="BG1990" i="2"/>
  <c r="BF1990" i="2"/>
  <c r="BE1990" i="2"/>
  <c r="T1990" i="2"/>
  <c r="R1990" i="2"/>
  <c r="P1990" i="2"/>
  <c r="BJ1990" i="2"/>
  <c r="J1990" i="2"/>
  <c r="BD1990" i="2" s="1"/>
  <c r="BH1989" i="2"/>
  <c r="BG1989" i="2"/>
  <c r="BF1989" i="2"/>
  <c r="BE1989" i="2"/>
  <c r="T1989" i="2"/>
  <c r="R1989" i="2"/>
  <c r="P1989" i="2"/>
  <c r="BJ1989" i="2"/>
  <c r="J1989" i="2"/>
  <c r="BD1989" i="2" s="1"/>
  <c r="BH1988" i="2"/>
  <c r="BG1988" i="2"/>
  <c r="BF1988" i="2"/>
  <c r="BE1988" i="2"/>
  <c r="T1988" i="2"/>
  <c r="R1988" i="2"/>
  <c r="P1988" i="2"/>
  <c r="BJ1988" i="2"/>
  <c r="J1988" i="2"/>
  <c r="BD1988" i="2" s="1"/>
  <c r="BH1987" i="2"/>
  <c r="BG1987" i="2"/>
  <c r="BF1987" i="2"/>
  <c r="BE1987" i="2"/>
  <c r="T1987" i="2"/>
  <c r="R1987" i="2"/>
  <c r="P1987" i="2"/>
  <c r="BJ1987" i="2"/>
  <c r="J1987" i="2"/>
  <c r="BD1987" i="2" s="1"/>
  <c r="BH1986" i="2"/>
  <c r="BG1986" i="2"/>
  <c r="BF1986" i="2"/>
  <c r="BE1986" i="2"/>
  <c r="T1986" i="2"/>
  <c r="R1986" i="2"/>
  <c r="P1986" i="2"/>
  <c r="BJ1986" i="2"/>
  <c r="J1986" i="2"/>
  <c r="BD1986" i="2" s="1"/>
  <c r="BH1985" i="2"/>
  <c r="BG1985" i="2"/>
  <c r="BF1985" i="2"/>
  <c r="BE1985" i="2"/>
  <c r="T1985" i="2"/>
  <c r="R1985" i="2"/>
  <c r="P1985" i="2"/>
  <c r="BJ1985" i="2"/>
  <c r="J1985" i="2"/>
  <c r="BD1985" i="2" s="1"/>
  <c r="BH1984" i="2"/>
  <c r="BG1984" i="2"/>
  <c r="BF1984" i="2"/>
  <c r="BE1984" i="2"/>
  <c r="T1984" i="2"/>
  <c r="R1984" i="2"/>
  <c r="P1984" i="2"/>
  <c r="BJ1984" i="2"/>
  <c r="J1984" i="2"/>
  <c r="BD1984" i="2" s="1"/>
  <c r="BH1983" i="2"/>
  <c r="BG1983" i="2"/>
  <c r="BF1983" i="2"/>
  <c r="BE1983" i="2"/>
  <c r="T1983" i="2"/>
  <c r="R1983" i="2"/>
  <c r="P1983" i="2"/>
  <c r="BJ1983" i="2"/>
  <c r="J1983" i="2"/>
  <c r="BD1983" i="2" s="1"/>
  <c r="BH1982" i="2"/>
  <c r="BG1982" i="2"/>
  <c r="BF1982" i="2"/>
  <c r="BE1982" i="2"/>
  <c r="T1982" i="2"/>
  <c r="R1982" i="2"/>
  <c r="P1982" i="2"/>
  <c r="BJ1982" i="2"/>
  <c r="J1982" i="2"/>
  <c r="BD1982" i="2" s="1"/>
  <c r="BH1981" i="2"/>
  <c r="BG1981" i="2"/>
  <c r="BF1981" i="2"/>
  <c r="BE1981" i="2"/>
  <c r="T1981" i="2"/>
  <c r="R1981" i="2"/>
  <c r="P1981" i="2"/>
  <c r="BJ1981" i="2"/>
  <c r="J1981" i="2"/>
  <c r="BD1981" i="2" s="1"/>
  <c r="BH1980" i="2"/>
  <c r="BG1980" i="2"/>
  <c r="BF1980" i="2"/>
  <c r="BE1980" i="2"/>
  <c r="T1980" i="2"/>
  <c r="R1980" i="2"/>
  <c r="P1980" i="2"/>
  <c r="BJ1980" i="2"/>
  <c r="J1980" i="2"/>
  <c r="BD1980" i="2" s="1"/>
  <c r="BH1979" i="2"/>
  <c r="BG1979" i="2"/>
  <c r="BF1979" i="2"/>
  <c r="BE1979" i="2"/>
  <c r="T1979" i="2"/>
  <c r="R1979" i="2"/>
  <c r="P1979" i="2"/>
  <c r="BJ1979" i="2"/>
  <c r="J1979" i="2"/>
  <c r="BD1979" i="2" s="1"/>
  <c r="BH1978" i="2"/>
  <c r="BG1978" i="2"/>
  <c r="BF1978" i="2"/>
  <c r="BE1978" i="2"/>
  <c r="T1978" i="2"/>
  <c r="R1978" i="2"/>
  <c r="P1978" i="2"/>
  <c r="BJ1978" i="2"/>
  <c r="J1978" i="2"/>
  <c r="BD1978" i="2" s="1"/>
  <c r="BH1977" i="2"/>
  <c r="BG1977" i="2"/>
  <c r="BF1977" i="2"/>
  <c r="BE1977" i="2"/>
  <c r="T1977" i="2"/>
  <c r="R1977" i="2"/>
  <c r="P1977" i="2"/>
  <c r="BJ1977" i="2"/>
  <c r="J1977" i="2"/>
  <c r="BD1977" i="2" s="1"/>
  <c r="BH1976" i="2"/>
  <c r="BG1976" i="2"/>
  <c r="BF1976" i="2"/>
  <c r="BE1976" i="2"/>
  <c r="T1976" i="2"/>
  <c r="R1976" i="2"/>
  <c r="P1976" i="2"/>
  <c r="BJ1976" i="2"/>
  <c r="J1976" i="2"/>
  <c r="BD1976" i="2" s="1"/>
  <c r="BH1975" i="2"/>
  <c r="BG1975" i="2"/>
  <c r="BF1975" i="2"/>
  <c r="BE1975" i="2"/>
  <c r="T1975" i="2"/>
  <c r="R1975" i="2"/>
  <c r="P1975" i="2"/>
  <c r="BJ1975" i="2"/>
  <c r="J1975" i="2"/>
  <c r="BD1975" i="2" s="1"/>
  <c r="BH1974" i="2"/>
  <c r="BG1974" i="2"/>
  <c r="BF1974" i="2"/>
  <c r="BE1974" i="2"/>
  <c r="T1974" i="2"/>
  <c r="R1974" i="2"/>
  <c r="P1974" i="2"/>
  <c r="BJ1974" i="2"/>
  <c r="J1974" i="2"/>
  <c r="BD1974" i="2" s="1"/>
  <c r="BH1973" i="2"/>
  <c r="BG1973" i="2"/>
  <c r="BF1973" i="2"/>
  <c r="BE1973" i="2"/>
  <c r="T1973" i="2"/>
  <c r="R1973" i="2"/>
  <c r="P1973" i="2"/>
  <c r="BJ1973" i="2"/>
  <c r="J1973" i="2"/>
  <c r="BD1973" i="2" s="1"/>
  <c r="BH1972" i="2"/>
  <c r="BG1972" i="2"/>
  <c r="BF1972" i="2"/>
  <c r="BE1972" i="2"/>
  <c r="T1972" i="2"/>
  <c r="R1972" i="2"/>
  <c r="P1972" i="2"/>
  <c r="BJ1972" i="2"/>
  <c r="J1972" i="2"/>
  <c r="BD1972" i="2" s="1"/>
  <c r="BH1971" i="2"/>
  <c r="BG1971" i="2"/>
  <c r="BF1971" i="2"/>
  <c r="BE1971" i="2"/>
  <c r="T1971" i="2"/>
  <c r="R1971" i="2"/>
  <c r="P1971" i="2"/>
  <c r="BJ1971" i="2"/>
  <c r="J1971" i="2"/>
  <c r="BD1971" i="2" s="1"/>
  <c r="BH1970" i="2"/>
  <c r="BG1970" i="2"/>
  <c r="BF1970" i="2"/>
  <c r="BE1970" i="2"/>
  <c r="T1970" i="2"/>
  <c r="R1970" i="2"/>
  <c r="P1970" i="2"/>
  <c r="BJ1970" i="2"/>
  <c r="J1970" i="2"/>
  <c r="BD1970" i="2" s="1"/>
  <c r="BH1969" i="2"/>
  <c r="BG1969" i="2"/>
  <c r="BF1969" i="2"/>
  <c r="BE1969" i="2"/>
  <c r="T1969" i="2"/>
  <c r="R1969" i="2"/>
  <c r="P1969" i="2"/>
  <c r="BJ1969" i="2"/>
  <c r="J1969" i="2"/>
  <c r="BD1969" i="2" s="1"/>
  <c r="BH1968" i="2"/>
  <c r="BG1968" i="2"/>
  <c r="BF1968" i="2"/>
  <c r="BE1968" i="2"/>
  <c r="T1968" i="2"/>
  <c r="R1968" i="2"/>
  <c r="P1968" i="2"/>
  <c r="BJ1968" i="2"/>
  <c r="J1968" i="2"/>
  <c r="BD1968" i="2" s="1"/>
  <c r="BH1967" i="2"/>
  <c r="BG1967" i="2"/>
  <c r="BF1967" i="2"/>
  <c r="BE1967" i="2"/>
  <c r="T1967" i="2"/>
  <c r="R1967" i="2"/>
  <c r="P1967" i="2"/>
  <c r="BJ1967" i="2"/>
  <c r="J1967" i="2"/>
  <c r="BD1967" i="2" s="1"/>
  <c r="BH1964" i="2"/>
  <c r="BG1964" i="2"/>
  <c r="BF1964" i="2"/>
  <c r="BE1964" i="2"/>
  <c r="T1964" i="2"/>
  <c r="R1964" i="2"/>
  <c r="P1964" i="2"/>
  <c r="BJ1964" i="2"/>
  <c r="J1964" i="2"/>
  <c r="BD1964" i="2" s="1"/>
  <c r="BH1956" i="2"/>
  <c r="BG1956" i="2"/>
  <c r="BF1956" i="2"/>
  <c r="BE1956" i="2"/>
  <c r="T1956" i="2"/>
  <c r="R1956" i="2"/>
  <c r="P1956" i="2"/>
  <c r="BJ1956" i="2"/>
  <c r="J1956" i="2"/>
  <c r="BD1956" i="2" s="1"/>
  <c r="BH1954" i="2"/>
  <c r="BG1954" i="2"/>
  <c r="BF1954" i="2"/>
  <c r="BE1954" i="2"/>
  <c r="T1954" i="2"/>
  <c r="R1954" i="2"/>
  <c r="P1954" i="2"/>
  <c r="BJ1954" i="2"/>
  <c r="J1954" i="2"/>
  <c r="BD1954" i="2" s="1"/>
  <c r="BH1951" i="2"/>
  <c r="BG1951" i="2"/>
  <c r="BF1951" i="2"/>
  <c r="BE1951" i="2"/>
  <c r="T1951" i="2"/>
  <c r="R1951" i="2"/>
  <c r="P1951" i="2"/>
  <c r="BJ1951" i="2"/>
  <c r="J1951" i="2"/>
  <c r="BD1951" i="2" s="1"/>
  <c r="BH1949" i="2"/>
  <c r="BG1949" i="2"/>
  <c r="BF1949" i="2"/>
  <c r="BE1949" i="2"/>
  <c r="T1949" i="2"/>
  <c r="R1949" i="2"/>
  <c r="P1949" i="2"/>
  <c r="BJ1949" i="2"/>
  <c r="J1949" i="2"/>
  <c r="BD1949" i="2" s="1"/>
  <c r="BH1946" i="2"/>
  <c r="BG1946" i="2"/>
  <c r="BF1946" i="2"/>
  <c r="BE1946" i="2"/>
  <c r="T1946" i="2"/>
  <c r="R1946" i="2"/>
  <c r="P1946" i="2"/>
  <c r="BJ1946" i="2"/>
  <c r="J1946" i="2"/>
  <c r="BD1946" i="2" s="1"/>
  <c r="BH1944" i="2"/>
  <c r="BG1944" i="2"/>
  <c r="BF1944" i="2"/>
  <c r="BE1944" i="2"/>
  <c r="T1944" i="2"/>
  <c r="R1944" i="2"/>
  <c r="P1944" i="2"/>
  <c r="BJ1944" i="2"/>
  <c r="J1944" i="2"/>
  <c r="BD1944" i="2" s="1"/>
  <c r="BH1933" i="2"/>
  <c r="BG1933" i="2"/>
  <c r="BF1933" i="2"/>
  <c r="BE1933" i="2"/>
  <c r="T1933" i="2"/>
  <c r="R1933" i="2"/>
  <c r="P1933" i="2"/>
  <c r="BJ1933" i="2"/>
  <c r="J1933" i="2"/>
  <c r="BD1933" i="2" s="1"/>
  <c r="BH1923" i="2"/>
  <c r="BG1923" i="2"/>
  <c r="BF1923" i="2"/>
  <c r="BE1923" i="2"/>
  <c r="T1923" i="2"/>
  <c r="R1923" i="2"/>
  <c r="P1923" i="2"/>
  <c r="BJ1923" i="2"/>
  <c r="J1923" i="2"/>
  <c r="BD1923" i="2" s="1"/>
  <c r="BH1918" i="2"/>
  <c r="BG1918" i="2"/>
  <c r="BF1918" i="2"/>
  <c r="BE1918" i="2"/>
  <c r="T1918" i="2"/>
  <c r="R1918" i="2"/>
  <c r="P1918" i="2"/>
  <c r="BJ1918" i="2"/>
  <c r="J1918" i="2"/>
  <c r="BD1918" i="2" s="1"/>
  <c r="BH1910" i="2"/>
  <c r="BG1910" i="2"/>
  <c r="BF1910" i="2"/>
  <c r="BE1910" i="2"/>
  <c r="T1910" i="2"/>
  <c r="R1910" i="2"/>
  <c r="P1910" i="2"/>
  <c r="BJ1910" i="2"/>
  <c r="J1910" i="2"/>
  <c r="BD1910" i="2" s="1"/>
  <c r="BH1902" i="2"/>
  <c r="BG1902" i="2"/>
  <c r="BF1902" i="2"/>
  <c r="BE1902" i="2"/>
  <c r="T1902" i="2"/>
  <c r="R1902" i="2"/>
  <c r="P1902" i="2"/>
  <c r="BJ1902" i="2"/>
  <c r="J1902" i="2"/>
  <c r="BD1902" i="2" s="1"/>
  <c r="BH1892" i="2"/>
  <c r="BG1892" i="2"/>
  <c r="BF1892" i="2"/>
  <c r="BE1892" i="2"/>
  <c r="T1892" i="2"/>
  <c r="R1892" i="2"/>
  <c r="P1892" i="2"/>
  <c r="BJ1892" i="2"/>
  <c r="J1892" i="2"/>
  <c r="BD1892" i="2" s="1"/>
  <c r="BH1890" i="2"/>
  <c r="BG1890" i="2"/>
  <c r="BF1890" i="2"/>
  <c r="BE1890" i="2"/>
  <c r="T1890" i="2"/>
  <c r="R1890" i="2"/>
  <c r="P1890" i="2"/>
  <c r="BJ1890" i="2"/>
  <c r="J1890" i="2"/>
  <c r="BD1890" i="2" s="1"/>
  <c r="BH1883" i="2"/>
  <c r="BG1883" i="2"/>
  <c r="BF1883" i="2"/>
  <c r="BE1883" i="2"/>
  <c r="T1883" i="2"/>
  <c r="R1883" i="2"/>
  <c r="P1883" i="2"/>
  <c r="BJ1883" i="2"/>
  <c r="J1883" i="2"/>
  <c r="BD1883" i="2" s="1"/>
  <c r="BH1881" i="2"/>
  <c r="BG1881" i="2"/>
  <c r="BF1881" i="2"/>
  <c r="BE1881" i="2"/>
  <c r="T1881" i="2"/>
  <c r="R1881" i="2"/>
  <c r="P1881" i="2"/>
  <c r="BJ1881" i="2"/>
  <c r="J1881" i="2"/>
  <c r="BD1881" i="2" s="1"/>
  <c r="BH1879" i="2"/>
  <c r="BG1879" i="2"/>
  <c r="BF1879" i="2"/>
  <c r="BE1879" i="2"/>
  <c r="T1879" i="2"/>
  <c r="R1879" i="2"/>
  <c r="P1879" i="2"/>
  <c r="BJ1879" i="2"/>
  <c r="J1879" i="2"/>
  <c r="BD1879" i="2" s="1"/>
  <c r="BH1878" i="2"/>
  <c r="BG1878" i="2"/>
  <c r="BF1878" i="2"/>
  <c r="BE1878" i="2"/>
  <c r="T1878" i="2"/>
  <c r="R1878" i="2"/>
  <c r="P1878" i="2"/>
  <c r="BJ1878" i="2"/>
  <c r="J1878" i="2"/>
  <c r="BD1878" i="2" s="1"/>
  <c r="BH1876" i="2"/>
  <c r="BG1876" i="2"/>
  <c r="BF1876" i="2"/>
  <c r="BE1876" i="2"/>
  <c r="T1876" i="2"/>
  <c r="R1876" i="2"/>
  <c r="P1876" i="2"/>
  <c r="BJ1876" i="2"/>
  <c r="J1876" i="2"/>
  <c r="BD1876" i="2" s="1"/>
  <c r="BH1874" i="2"/>
  <c r="BG1874" i="2"/>
  <c r="BF1874" i="2"/>
  <c r="BE1874" i="2"/>
  <c r="T1874" i="2"/>
  <c r="R1874" i="2"/>
  <c r="P1874" i="2"/>
  <c r="BJ1874" i="2"/>
  <c r="J1874" i="2"/>
  <c r="BD1874" i="2" s="1"/>
  <c r="BH1870" i="2"/>
  <c r="BG1870" i="2"/>
  <c r="BF1870" i="2"/>
  <c r="BE1870" i="2"/>
  <c r="T1870" i="2"/>
  <c r="R1870" i="2"/>
  <c r="P1870" i="2"/>
  <c r="BJ1870" i="2"/>
  <c r="J1870" i="2"/>
  <c r="BD1870" i="2" s="1"/>
  <c r="BH1864" i="2"/>
  <c r="BG1864" i="2"/>
  <c r="BF1864" i="2"/>
  <c r="BE1864" i="2"/>
  <c r="T1864" i="2"/>
  <c r="R1864" i="2"/>
  <c r="P1864" i="2"/>
  <c r="BJ1864" i="2"/>
  <c r="J1864" i="2"/>
  <c r="BD1864" i="2" s="1"/>
  <c r="BH1861" i="2"/>
  <c r="BG1861" i="2"/>
  <c r="BF1861" i="2"/>
  <c r="BE1861" i="2"/>
  <c r="T1861" i="2"/>
  <c r="R1861" i="2"/>
  <c r="P1861" i="2"/>
  <c r="BJ1861" i="2"/>
  <c r="J1861" i="2"/>
  <c r="BD1861" i="2" s="1"/>
  <c r="BH1858" i="2"/>
  <c r="BG1858" i="2"/>
  <c r="BF1858" i="2"/>
  <c r="BE1858" i="2"/>
  <c r="T1858" i="2"/>
  <c r="R1858" i="2"/>
  <c r="P1858" i="2"/>
  <c r="BJ1858" i="2"/>
  <c r="J1858" i="2"/>
  <c r="BD1858" i="2" s="1"/>
  <c r="BH1849" i="2"/>
  <c r="BG1849" i="2"/>
  <c r="BF1849" i="2"/>
  <c r="BE1849" i="2"/>
  <c r="T1849" i="2"/>
  <c r="R1849" i="2"/>
  <c r="P1849" i="2"/>
  <c r="BJ1849" i="2"/>
  <c r="J1849" i="2"/>
  <c r="BD1849" i="2" s="1"/>
  <c r="BH1836" i="2"/>
  <c r="BG1836" i="2"/>
  <c r="BF1836" i="2"/>
  <c r="BE1836" i="2"/>
  <c r="T1836" i="2"/>
  <c r="R1836" i="2"/>
  <c r="P1836" i="2"/>
  <c r="BJ1836" i="2"/>
  <c r="J1836" i="2"/>
  <c r="BD1836" i="2" s="1"/>
  <c r="BH1827" i="2"/>
  <c r="BG1827" i="2"/>
  <c r="BF1827" i="2"/>
  <c r="BE1827" i="2"/>
  <c r="T1827" i="2"/>
  <c r="R1827" i="2"/>
  <c r="P1827" i="2"/>
  <c r="BJ1827" i="2"/>
  <c r="J1827" i="2"/>
  <c r="BD1827" i="2" s="1"/>
  <c r="BH1802" i="2"/>
  <c r="BG1802" i="2"/>
  <c r="BF1802" i="2"/>
  <c r="BE1802" i="2"/>
  <c r="T1802" i="2"/>
  <c r="R1802" i="2"/>
  <c r="P1802" i="2"/>
  <c r="BJ1802" i="2"/>
  <c r="J1802" i="2"/>
  <c r="BD1802" i="2" s="1"/>
  <c r="BH1796" i="2"/>
  <c r="BG1796" i="2"/>
  <c r="BF1796" i="2"/>
  <c r="BE1796" i="2"/>
  <c r="T1796" i="2"/>
  <c r="R1796" i="2"/>
  <c r="P1796" i="2"/>
  <c r="BJ1796" i="2"/>
  <c r="J1796" i="2"/>
  <c r="BD1796" i="2" s="1"/>
  <c r="BH1791" i="2"/>
  <c r="BG1791" i="2"/>
  <c r="BF1791" i="2"/>
  <c r="BE1791" i="2"/>
  <c r="T1791" i="2"/>
  <c r="R1791" i="2"/>
  <c r="P1791" i="2"/>
  <c r="BJ1791" i="2"/>
  <c r="J1791" i="2"/>
  <c r="BD1791" i="2" s="1"/>
  <c r="BH1785" i="2"/>
  <c r="BG1785" i="2"/>
  <c r="BF1785" i="2"/>
  <c r="BE1785" i="2"/>
  <c r="T1785" i="2"/>
  <c r="T1784" i="2" s="1"/>
  <c r="R1785" i="2"/>
  <c r="R1784" i="2" s="1"/>
  <c r="P1785" i="2"/>
  <c r="P1784" i="2" s="1"/>
  <c r="BJ1785" i="2"/>
  <c r="J1785" i="2"/>
  <c r="BD1785" i="2" s="1"/>
  <c r="BH1783" i="2"/>
  <c r="BG1783" i="2"/>
  <c r="BF1783" i="2"/>
  <c r="BE1783" i="2"/>
  <c r="T1783" i="2"/>
  <c r="R1783" i="2"/>
  <c r="P1783" i="2"/>
  <c r="BJ1783" i="2"/>
  <c r="J1783" i="2"/>
  <c r="BD1783" i="2" s="1"/>
  <c r="BH1781" i="2"/>
  <c r="BG1781" i="2"/>
  <c r="BF1781" i="2"/>
  <c r="BE1781" i="2"/>
  <c r="T1781" i="2"/>
  <c r="R1781" i="2"/>
  <c r="P1781" i="2"/>
  <c r="BJ1781" i="2"/>
  <c r="J1781" i="2"/>
  <c r="BD1781" i="2" s="1"/>
  <c r="BH1779" i="2"/>
  <c r="BG1779" i="2"/>
  <c r="BF1779" i="2"/>
  <c r="BE1779" i="2"/>
  <c r="T1779" i="2"/>
  <c r="R1779" i="2"/>
  <c r="P1779" i="2"/>
  <c r="BJ1779" i="2"/>
  <c r="J1779" i="2"/>
  <c r="BD1779" i="2" s="1"/>
  <c r="BH1777" i="2"/>
  <c r="BG1777" i="2"/>
  <c r="BF1777" i="2"/>
  <c r="BE1777" i="2"/>
  <c r="T1777" i="2"/>
  <c r="R1777" i="2"/>
  <c r="P1777" i="2"/>
  <c r="BJ1777" i="2"/>
  <c r="J1777" i="2"/>
  <c r="BD1777" i="2" s="1"/>
  <c r="BH1775" i="2"/>
  <c r="BG1775" i="2"/>
  <c r="BF1775" i="2"/>
  <c r="BE1775" i="2"/>
  <c r="T1775" i="2"/>
  <c r="R1775" i="2"/>
  <c r="P1775" i="2"/>
  <c r="BJ1775" i="2"/>
  <c r="J1775" i="2"/>
  <c r="BD1775" i="2" s="1"/>
  <c r="BH1773" i="2"/>
  <c r="BG1773" i="2"/>
  <c r="BF1773" i="2"/>
  <c r="BE1773" i="2"/>
  <c r="T1773" i="2"/>
  <c r="R1773" i="2"/>
  <c r="P1773" i="2"/>
  <c r="BJ1773" i="2"/>
  <c r="J1773" i="2"/>
  <c r="BD1773" i="2" s="1"/>
  <c r="BH1771" i="2"/>
  <c r="BG1771" i="2"/>
  <c r="BF1771" i="2"/>
  <c r="BE1771" i="2"/>
  <c r="T1771" i="2"/>
  <c r="R1771" i="2"/>
  <c r="P1771" i="2"/>
  <c r="BJ1771" i="2"/>
  <c r="J1771" i="2"/>
  <c r="BD1771" i="2" s="1"/>
  <c r="BH1769" i="2"/>
  <c r="BG1769" i="2"/>
  <c r="BF1769" i="2"/>
  <c r="BE1769" i="2"/>
  <c r="T1769" i="2"/>
  <c r="R1769" i="2"/>
  <c r="P1769" i="2"/>
  <c r="BJ1769" i="2"/>
  <c r="J1769" i="2"/>
  <c r="BD1769" i="2" s="1"/>
  <c r="BH1767" i="2"/>
  <c r="BG1767" i="2"/>
  <c r="BF1767" i="2"/>
  <c r="BE1767" i="2"/>
  <c r="T1767" i="2"/>
  <c r="R1767" i="2"/>
  <c r="P1767" i="2"/>
  <c r="BJ1767" i="2"/>
  <c r="J1767" i="2"/>
  <c r="BD1767" i="2" s="1"/>
  <c r="BH1765" i="2"/>
  <c r="BG1765" i="2"/>
  <c r="BF1765" i="2"/>
  <c r="BE1765" i="2"/>
  <c r="T1765" i="2"/>
  <c r="T1764" i="2" s="1"/>
  <c r="R1765" i="2"/>
  <c r="R1764" i="2" s="1"/>
  <c r="P1765" i="2"/>
  <c r="P1764" i="2" s="1"/>
  <c r="BJ1765" i="2"/>
  <c r="BJ1764" i="2" s="1"/>
  <c r="J1764" i="2" s="1"/>
  <c r="J70" i="2" s="1"/>
  <c r="J1765" i="2"/>
  <c r="BD1765" i="2" s="1"/>
  <c r="BH1763" i="2"/>
  <c r="BG1763" i="2"/>
  <c r="BF1763" i="2"/>
  <c r="BE1763" i="2"/>
  <c r="T1763" i="2"/>
  <c r="R1763" i="2"/>
  <c r="P1763" i="2"/>
  <c r="BJ1763" i="2"/>
  <c r="J1763" i="2"/>
  <c r="BD1763" i="2" s="1"/>
  <c r="BH1758" i="2"/>
  <c r="BG1758" i="2"/>
  <c r="BF1758" i="2"/>
  <c r="BE1758" i="2"/>
  <c r="T1758" i="2"/>
  <c r="R1758" i="2"/>
  <c r="P1758" i="2"/>
  <c r="BJ1758" i="2"/>
  <c r="J1758" i="2"/>
  <c r="BD1758" i="2" s="1"/>
  <c r="BH1753" i="2"/>
  <c r="BG1753" i="2"/>
  <c r="BF1753" i="2"/>
  <c r="BE1753" i="2"/>
  <c r="T1753" i="2"/>
  <c r="R1753" i="2"/>
  <c r="P1753" i="2"/>
  <c r="BJ1753" i="2"/>
  <c r="J1753" i="2"/>
  <c r="BD1753" i="2" s="1"/>
  <c r="BH1748" i="2"/>
  <c r="BG1748" i="2"/>
  <c r="BF1748" i="2"/>
  <c r="BE1748" i="2"/>
  <c r="T1748" i="2"/>
  <c r="R1748" i="2"/>
  <c r="P1748" i="2"/>
  <c r="BJ1748" i="2"/>
  <c r="J1748" i="2"/>
  <c r="BD1748" i="2" s="1"/>
  <c r="BH1746" i="2"/>
  <c r="BG1746" i="2"/>
  <c r="BF1746" i="2"/>
  <c r="BE1746" i="2"/>
  <c r="T1746" i="2"/>
  <c r="R1746" i="2"/>
  <c r="P1746" i="2"/>
  <c r="BJ1746" i="2"/>
  <c r="J1746" i="2"/>
  <c r="BD1746" i="2" s="1"/>
  <c r="BH1743" i="2"/>
  <c r="BG1743" i="2"/>
  <c r="BF1743" i="2"/>
  <c r="BE1743" i="2"/>
  <c r="T1743" i="2"/>
  <c r="R1743" i="2"/>
  <c r="P1743" i="2"/>
  <c r="BJ1743" i="2"/>
  <c r="J1743" i="2"/>
  <c r="BD1743" i="2" s="1"/>
  <c r="BH1741" i="2"/>
  <c r="BG1741" i="2"/>
  <c r="BF1741" i="2"/>
  <c r="BE1741" i="2"/>
  <c r="T1741" i="2"/>
  <c r="R1741" i="2"/>
  <c r="P1741" i="2"/>
  <c r="BJ1741" i="2"/>
  <c r="J1741" i="2"/>
  <c r="BD1741" i="2" s="1"/>
  <c r="BH1739" i="2"/>
  <c r="BG1739" i="2"/>
  <c r="BF1739" i="2"/>
  <c r="BE1739" i="2"/>
  <c r="T1739" i="2"/>
  <c r="R1739" i="2"/>
  <c r="P1739" i="2"/>
  <c r="BJ1739" i="2"/>
  <c r="J1739" i="2"/>
  <c r="BD1739" i="2" s="1"/>
  <c r="BH1737" i="2"/>
  <c r="BG1737" i="2"/>
  <c r="BF1737" i="2"/>
  <c r="BE1737" i="2"/>
  <c r="T1737" i="2"/>
  <c r="R1737" i="2"/>
  <c r="P1737" i="2"/>
  <c r="BJ1737" i="2"/>
  <c r="J1737" i="2"/>
  <c r="BD1737" i="2" s="1"/>
  <c r="BH1734" i="2"/>
  <c r="BG1734" i="2"/>
  <c r="BF1734" i="2"/>
  <c r="BE1734" i="2"/>
  <c r="T1734" i="2"/>
  <c r="R1734" i="2"/>
  <c r="P1734" i="2"/>
  <c r="BJ1734" i="2"/>
  <c r="J1734" i="2"/>
  <c r="BD1734" i="2" s="1"/>
  <c r="BH1731" i="2"/>
  <c r="BG1731" i="2"/>
  <c r="BF1731" i="2"/>
  <c r="BE1731" i="2"/>
  <c r="T1731" i="2"/>
  <c r="R1731" i="2"/>
  <c r="P1731" i="2"/>
  <c r="BJ1731" i="2"/>
  <c r="J1731" i="2"/>
  <c r="BD1731" i="2" s="1"/>
  <c r="BH1703" i="2"/>
  <c r="BG1703" i="2"/>
  <c r="BF1703" i="2"/>
  <c r="BE1703" i="2"/>
  <c r="T1703" i="2"/>
  <c r="R1703" i="2"/>
  <c r="P1703" i="2"/>
  <c r="BJ1703" i="2"/>
  <c r="J1703" i="2"/>
  <c r="BD1703" i="2" s="1"/>
  <c r="BH1646" i="2"/>
  <c r="BG1646" i="2"/>
  <c r="BF1646" i="2"/>
  <c r="BE1646" i="2"/>
  <c r="T1646" i="2"/>
  <c r="R1646" i="2"/>
  <c r="P1646" i="2"/>
  <c r="BJ1646" i="2"/>
  <c r="J1646" i="2"/>
  <c r="BD1646" i="2" s="1"/>
  <c r="BH1640" i="2"/>
  <c r="BG1640" i="2"/>
  <c r="BF1640" i="2"/>
  <c r="BE1640" i="2"/>
  <c r="T1640" i="2"/>
  <c r="R1640" i="2"/>
  <c r="P1640" i="2"/>
  <c r="BJ1640" i="2"/>
  <c r="J1640" i="2"/>
  <c r="BD1640" i="2" s="1"/>
  <c r="BH1637" i="2"/>
  <c r="BG1637" i="2"/>
  <c r="BF1637" i="2"/>
  <c r="BE1637" i="2"/>
  <c r="T1637" i="2"/>
  <c r="R1637" i="2"/>
  <c r="P1637" i="2"/>
  <c r="BJ1637" i="2"/>
  <c r="J1637" i="2"/>
  <c r="BD1637" i="2" s="1"/>
  <c r="BH1635" i="2"/>
  <c r="BG1635" i="2"/>
  <c r="BF1635" i="2"/>
  <c r="BE1635" i="2"/>
  <c r="T1635" i="2"/>
  <c r="R1635" i="2"/>
  <c r="P1635" i="2"/>
  <c r="BJ1635" i="2"/>
  <c r="J1635" i="2"/>
  <c r="BD1635" i="2" s="1"/>
  <c r="BH1630" i="2"/>
  <c r="BG1630" i="2"/>
  <c r="BF1630" i="2"/>
  <c r="BE1630" i="2"/>
  <c r="T1630" i="2"/>
  <c r="R1630" i="2"/>
  <c r="P1630" i="2"/>
  <c r="BJ1630" i="2"/>
  <c r="J1630" i="2"/>
  <c r="BD1630" i="2" s="1"/>
  <c r="BH1627" i="2"/>
  <c r="BG1627" i="2"/>
  <c r="BF1627" i="2"/>
  <c r="BE1627" i="2"/>
  <c r="T1627" i="2"/>
  <c r="R1627" i="2"/>
  <c r="P1627" i="2"/>
  <c r="BJ1627" i="2"/>
  <c r="J1627" i="2"/>
  <c r="BD1627" i="2" s="1"/>
  <c r="BH1625" i="2"/>
  <c r="BG1625" i="2"/>
  <c r="BF1625" i="2"/>
  <c r="BE1625" i="2"/>
  <c r="T1625" i="2"/>
  <c r="R1625" i="2"/>
  <c r="P1625" i="2"/>
  <c r="BJ1625" i="2"/>
  <c r="J1625" i="2"/>
  <c r="BD1625" i="2" s="1"/>
  <c r="BH1623" i="2"/>
  <c r="BG1623" i="2"/>
  <c r="BF1623" i="2"/>
  <c r="BE1623" i="2"/>
  <c r="T1623" i="2"/>
  <c r="R1623" i="2"/>
  <c r="P1623" i="2"/>
  <c r="BJ1623" i="2"/>
  <c r="J1623" i="2"/>
  <c r="BD1623" i="2" s="1"/>
  <c r="BH1621" i="2"/>
  <c r="BG1621" i="2"/>
  <c r="BF1621" i="2"/>
  <c r="BE1621" i="2"/>
  <c r="T1621" i="2"/>
  <c r="R1621" i="2"/>
  <c r="P1621" i="2"/>
  <c r="BJ1621" i="2"/>
  <c r="J1621" i="2"/>
  <c r="BD1621" i="2" s="1"/>
  <c r="BH1607" i="2"/>
  <c r="BG1607" i="2"/>
  <c r="BF1607" i="2"/>
  <c r="BE1607" i="2"/>
  <c r="T1607" i="2"/>
  <c r="R1607" i="2"/>
  <c r="P1607" i="2"/>
  <c r="BJ1607" i="2"/>
  <c r="J1607" i="2"/>
  <c r="BD1607" i="2" s="1"/>
  <c r="BH1601" i="2"/>
  <c r="BG1601" i="2"/>
  <c r="BF1601" i="2"/>
  <c r="BE1601" i="2"/>
  <c r="T1601" i="2"/>
  <c r="R1601" i="2"/>
  <c r="P1601" i="2"/>
  <c r="BJ1601" i="2"/>
  <c r="J1601" i="2"/>
  <c r="BD1601" i="2" s="1"/>
  <c r="BH1599" i="2"/>
  <c r="BG1599" i="2"/>
  <c r="BF1599" i="2"/>
  <c r="BE1599" i="2"/>
  <c r="T1599" i="2"/>
  <c r="R1599" i="2"/>
  <c r="P1599" i="2"/>
  <c r="BJ1599" i="2"/>
  <c r="J1599" i="2"/>
  <c r="BD1599" i="2" s="1"/>
  <c r="BH1591" i="2"/>
  <c r="BG1591" i="2"/>
  <c r="BF1591" i="2"/>
  <c r="BE1591" i="2"/>
  <c r="T1591" i="2"/>
  <c r="R1591" i="2"/>
  <c r="P1591" i="2"/>
  <c r="BJ1591" i="2"/>
  <c r="J1591" i="2"/>
  <c r="BD1591" i="2" s="1"/>
  <c r="BH1589" i="2"/>
  <c r="BG1589" i="2"/>
  <c r="BF1589" i="2"/>
  <c r="BE1589" i="2"/>
  <c r="T1589" i="2"/>
  <c r="R1589" i="2"/>
  <c r="P1589" i="2"/>
  <c r="BJ1589" i="2"/>
  <c r="J1589" i="2"/>
  <c r="BD1589" i="2" s="1"/>
  <c r="BH1582" i="2"/>
  <c r="BG1582" i="2"/>
  <c r="BF1582" i="2"/>
  <c r="BE1582" i="2"/>
  <c r="T1582" i="2"/>
  <c r="R1582" i="2"/>
  <c r="P1582" i="2"/>
  <c r="BJ1582" i="2"/>
  <c r="J1582" i="2"/>
  <c r="BD1582" i="2" s="1"/>
  <c r="BH1465" i="2"/>
  <c r="BG1465" i="2"/>
  <c r="BF1465" i="2"/>
  <c r="BE1465" i="2"/>
  <c r="T1465" i="2"/>
  <c r="R1465" i="2"/>
  <c r="P1465" i="2"/>
  <c r="BJ1465" i="2"/>
  <c r="J1465" i="2"/>
  <c r="BD1465" i="2" s="1"/>
  <c r="BH1463" i="2"/>
  <c r="BG1463" i="2"/>
  <c r="BF1463" i="2"/>
  <c r="BE1463" i="2"/>
  <c r="T1463" i="2"/>
  <c r="R1463" i="2"/>
  <c r="P1463" i="2"/>
  <c r="BJ1463" i="2"/>
  <c r="J1463" i="2"/>
  <c r="BD1463" i="2" s="1"/>
  <c r="BH1455" i="2"/>
  <c r="BG1455" i="2"/>
  <c r="BF1455" i="2"/>
  <c r="BE1455" i="2"/>
  <c r="T1455" i="2"/>
  <c r="R1455" i="2"/>
  <c r="P1455" i="2"/>
  <c r="BJ1455" i="2"/>
  <c r="J1455" i="2"/>
  <c r="BD1455" i="2" s="1"/>
  <c r="BH1453" i="2"/>
  <c r="BG1453" i="2"/>
  <c r="BF1453" i="2"/>
  <c r="BE1453" i="2"/>
  <c r="T1453" i="2"/>
  <c r="R1453" i="2"/>
  <c r="P1453" i="2"/>
  <c r="BJ1453" i="2"/>
  <c r="J1453" i="2"/>
  <c r="BD1453" i="2" s="1"/>
  <c r="BH1446" i="2"/>
  <c r="BG1446" i="2"/>
  <c r="BF1446" i="2"/>
  <c r="BE1446" i="2"/>
  <c r="T1446" i="2"/>
  <c r="R1446" i="2"/>
  <c r="P1446" i="2"/>
  <c r="BJ1446" i="2"/>
  <c r="J1446" i="2"/>
  <c r="BD1446" i="2" s="1"/>
  <c r="BH1443" i="2"/>
  <c r="BG1443" i="2"/>
  <c r="BF1443" i="2"/>
  <c r="BE1443" i="2"/>
  <c r="T1443" i="2"/>
  <c r="T1442" i="2" s="1"/>
  <c r="R1443" i="2"/>
  <c r="R1442" i="2" s="1"/>
  <c r="P1443" i="2"/>
  <c r="P1442" i="2" s="1"/>
  <c r="BJ1443" i="2"/>
  <c r="BJ1442" i="2" s="1"/>
  <c r="J1442" i="2" s="1"/>
  <c r="J65" i="2" s="1"/>
  <c r="J1443" i="2"/>
  <c r="BD1443" i="2" s="1"/>
  <c r="BH1441" i="2"/>
  <c r="BG1441" i="2"/>
  <c r="BF1441" i="2"/>
  <c r="BE1441" i="2"/>
  <c r="T1441" i="2"/>
  <c r="R1441" i="2"/>
  <c r="P1441" i="2"/>
  <c r="BJ1441" i="2"/>
  <c r="J1441" i="2"/>
  <c r="BD1441" i="2" s="1"/>
  <c r="BH1439" i="2"/>
  <c r="BG1439" i="2"/>
  <c r="BF1439" i="2"/>
  <c r="BE1439" i="2"/>
  <c r="T1439" i="2"/>
  <c r="R1439" i="2"/>
  <c r="P1439" i="2"/>
  <c r="BJ1439" i="2"/>
  <c r="J1439" i="2"/>
  <c r="BD1439" i="2" s="1"/>
  <c r="BH1438" i="2"/>
  <c r="BG1438" i="2"/>
  <c r="BF1438" i="2"/>
  <c r="BE1438" i="2"/>
  <c r="T1438" i="2"/>
  <c r="R1438" i="2"/>
  <c r="P1438" i="2"/>
  <c r="BJ1438" i="2"/>
  <c r="J1438" i="2"/>
  <c r="BD1438" i="2" s="1"/>
  <c r="BH1437" i="2"/>
  <c r="BG1437" i="2"/>
  <c r="BF1437" i="2"/>
  <c r="BE1437" i="2"/>
  <c r="T1437" i="2"/>
  <c r="R1437" i="2"/>
  <c r="P1437" i="2"/>
  <c r="BJ1437" i="2"/>
  <c r="J1437" i="2"/>
  <c r="BD1437" i="2" s="1"/>
  <c r="BH1435" i="2"/>
  <c r="BG1435" i="2"/>
  <c r="BF1435" i="2"/>
  <c r="BE1435" i="2"/>
  <c r="T1435" i="2"/>
  <c r="R1435" i="2"/>
  <c r="P1435" i="2"/>
  <c r="BJ1435" i="2"/>
  <c r="J1435" i="2"/>
  <c r="BD1435" i="2" s="1"/>
  <c r="BH1434" i="2"/>
  <c r="BG1434" i="2"/>
  <c r="BF1434" i="2"/>
  <c r="BE1434" i="2"/>
  <c r="T1434" i="2"/>
  <c r="R1434" i="2"/>
  <c r="P1434" i="2"/>
  <c r="BJ1434" i="2"/>
  <c r="J1434" i="2"/>
  <c r="BD1434" i="2" s="1"/>
  <c r="BH1432" i="2"/>
  <c r="BG1432" i="2"/>
  <c r="BF1432" i="2"/>
  <c r="BE1432" i="2"/>
  <c r="T1432" i="2"/>
  <c r="R1432" i="2"/>
  <c r="P1432" i="2"/>
  <c r="BJ1432" i="2"/>
  <c r="J1432" i="2"/>
  <c r="BD1432" i="2" s="1"/>
  <c r="BH1423" i="2"/>
  <c r="BG1423" i="2"/>
  <c r="BF1423" i="2"/>
  <c r="BE1423" i="2"/>
  <c r="T1423" i="2"/>
  <c r="R1423" i="2"/>
  <c r="P1423" i="2"/>
  <c r="BJ1423" i="2"/>
  <c r="J1423" i="2"/>
  <c r="BD1423" i="2" s="1"/>
  <c r="BH1403" i="2"/>
  <c r="BG1403" i="2"/>
  <c r="BF1403" i="2"/>
  <c r="BE1403" i="2"/>
  <c r="T1403" i="2"/>
  <c r="R1403" i="2"/>
  <c r="P1403" i="2"/>
  <c r="BJ1403" i="2"/>
  <c r="J1403" i="2"/>
  <c r="BD1403" i="2" s="1"/>
  <c r="BH1401" i="2"/>
  <c r="BG1401" i="2"/>
  <c r="BF1401" i="2"/>
  <c r="BE1401" i="2"/>
  <c r="T1401" i="2"/>
  <c r="R1401" i="2"/>
  <c r="P1401" i="2"/>
  <c r="BJ1401" i="2"/>
  <c r="J1401" i="2"/>
  <c r="BD1401" i="2" s="1"/>
  <c r="BH1399" i="2"/>
  <c r="BG1399" i="2"/>
  <c r="BF1399" i="2"/>
  <c r="BE1399" i="2"/>
  <c r="T1399" i="2"/>
  <c r="R1399" i="2"/>
  <c r="P1399" i="2"/>
  <c r="BJ1399" i="2"/>
  <c r="J1399" i="2"/>
  <c r="BD1399" i="2" s="1"/>
  <c r="BH1397" i="2"/>
  <c r="BG1397" i="2"/>
  <c r="BF1397" i="2"/>
  <c r="BE1397" i="2"/>
  <c r="T1397" i="2"/>
  <c r="R1397" i="2"/>
  <c r="P1397" i="2"/>
  <c r="BJ1397" i="2"/>
  <c r="J1397" i="2"/>
  <c r="BD1397" i="2" s="1"/>
  <c r="BH1387" i="2"/>
  <c r="BG1387" i="2"/>
  <c r="BF1387" i="2"/>
  <c r="BE1387" i="2"/>
  <c r="T1387" i="2"/>
  <c r="R1387" i="2"/>
  <c r="P1387" i="2"/>
  <c r="BJ1387" i="2"/>
  <c r="J1387" i="2"/>
  <c r="BD1387" i="2" s="1"/>
  <c r="BH1383" i="2"/>
  <c r="BG1383" i="2"/>
  <c r="BF1383" i="2"/>
  <c r="BE1383" i="2"/>
  <c r="T1383" i="2"/>
  <c r="R1383" i="2"/>
  <c r="P1383" i="2"/>
  <c r="BJ1383" i="2"/>
  <c r="J1383" i="2"/>
  <c r="BD1383" i="2" s="1"/>
  <c r="BH1379" i="2"/>
  <c r="BG1379" i="2"/>
  <c r="BF1379" i="2"/>
  <c r="BE1379" i="2"/>
  <c r="T1379" i="2"/>
  <c r="R1379" i="2"/>
  <c r="P1379" i="2"/>
  <c r="BJ1379" i="2"/>
  <c r="J1379" i="2"/>
  <c r="BD1379" i="2" s="1"/>
  <c r="BH1377" i="2"/>
  <c r="BG1377" i="2"/>
  <c r="BF1377" i="2"/>
  <c r="BE1377" i="2"/>
  <c r="T1377" i="2"/>
  <c r="R1377" i="2"/>
  <c r="P1377" i="2"/>
  <c r="BJ1377" i="2"/>
  <c r="J1377" i="2"/>
  <c r="BD1377" i="2" s="1"/>
  <c r="BH1375" i="2"/>
  <c r="BG1375" i="2"/>
  <c r="BF1375" i="2"/>
  <c r="BE1375" i="2"/>
  <c r="T1375" i="2"/>
  <c r="R1375" i="2"/>
  <c r="P1375" i="2"/>
  <c r="BJ1375" i="2"/>
  <c r="J1375" i="2"/>
  <c r="BD1375" i="2" s="1"/>
  <c r="BH1373" i="2"/>
  <c r="BG1373" i="2"/>
  <c r="BF1373" i="2"/>
  <c r="BE1373" i="2"/>
  <c r="T1373" i="2"/>
  <c r="R1373" i="2"/>
  <c r="P1373" i="2"/>
  <c r="BJ1373" i="2"/>
  <c r="J1373" i="2"/>
  <c r="BD1373" i="2" s="1"/>
  <c r="BH1367" i="2"/>
  <c r="BG1367" i="2"/>
  <c r="BF1367" i="2"/>
  <c r="BE1367" i="2"/>
  <c r="T1367" i="2"/>
  <c r="R1367" i="2"/>
  <c r="P1367" i="2"/>
  <c r="BJ1367" i="2"/>
  <c r="J1367" i="2"/>
  <c r="BD1367" i="2" s="1"/>
  <c r="BH1361" i="2"/>
  <c r="BG1361" i="2"/>
  <c r="BF1361" i="2"/>
  <c r="BE1361" i="2"/>
  <c r="T1361" i="2"/>
  <c r="R1361" i="2"/>
  <c r="P1361" i="2"/>
  <c r="BJ1361" i="2"/>
  <c r="J1361" i="2"/>
  <c r="BD1361" i="2" s="1"/>
  <c r="BH1359" i="2"/>
  <c r="BG1359" i="2"/>
  <c r="BF1359" i="2"/>
  <c r="BE1359" i="2"/>
  <c r="T1359" i="2"/>
  <c r="R1359" i="2"/>
  <c r="P1359" i="2"/>
  <c r="BJ1359" i="2"/>
  <c r="J1359" i="2"/>
  <c r="BD1359" i="2" s="1"/>
  <c r="BH1357" i="2"/>
  <c r="BG1357" i="2"/>
  <c r="BF1357" i="2"/>
  <c r="BE1357" i="2"/>
  <c r="T1357" i="2"/>
  <c r="R1357" i="2"/>
  <c r="P1357" i="2"/>
  <c r="BJ1357" i="2"/>
  <c r="J1357" i="2"/>
  <c r="BD1357" i="2" s="1"/>
  <c r="BH1355" i="2"/>
  <c r="BG1355" i="2"/>
  <c r="BF1355" i="2"/>
  <c r="BE1355" i="2"/>
  <c r="T1355" i="2"/>
  <c r="R1355" i="2"/>
  <c r="P1355" i="2"/>
  <c r="BJ1355" i="2"/>
  <c r="J1355" i="2"/>
  <c r="BD1355" i="2" s="1"/>
  <c r="BH1346" i="2"/>
  <c r="BG1346" i="2"/>
  <c r="BF1346" i="2"/>
  <c r="BE1346" i="2"/>
  <c r="T1346" i="2"/>
  <c r="R1346" i="2"/>
  <c r="P1346" i="2"/>
  <c r="BJ1346" i="2"/>
  <c r="J1346" i="2"/>
  <c r="BD1346" i="2" s="1"/>
  <c r="BH1341" i="2"/>
  <c r="BG1341" i="2"/>
  <c r="BF1341" i="2"/>
  <c r="BE1341" i="2"/>
  <c r="T1341" i="2"/>
  <c r="R1341" i="2"/>
  <c r="P1341" i="2"/>
  <c r="BJ1341" i="2"/>
  <c r="J1341" i="2"/>
  <c r="BD1341" i="2" s="1"/>
  <c r="BH1339" i="2"/>
  <c r="BG1339" i="2"/>
  <c r="BF1339" i="2"/>
  <c r="BE1339" i="2"/>
  <c r="T1339" i="2"/>
  <c r="R1339" i="2"/>
  <c r="P1339" i="2"/>
  <c r="BJ1339" i="2"/>
  <c r="J1339" i="2"/>
  <c r="BD1339" i="2" s="1"/>
  <c r="BH1329" i="2"/>
  <c r="BG1329" i="2"/>
  <c r="BF1329" i="2"/>
  <c r="BE1329" i="2"/>
  <c r="T1329" i="2"/>
  <c r="R1329" i="2"/>
  <c r="P1329" i="2"/>
  <c r="BJ1329" i="2"/>
  <c r="J1329" i="2"/>
  <c r="BD1329" i="2" s="1"/>
  <c r="BH1321" i="2"/>
  <c r="BG1321" i="2"/>
  <c r="BF1321" i="2"/>
  <c r="BE1321" i="2"/>
  <c r="T1321" i="2"/>
  <c r="R1321" i="2"/>
  <c r="P1321" i="2"/>
  <c r="BJ1321" i="2"/>
  <c r="J1321" i="2"/>
  <c r="BD1321" i="2" s="1"/>
  <c r="BH1319" i="2"/>
  <c r="BG1319" i="2"/>
  <c r="BF1319" i="2"/>
  <c r="BE1319" i="2"/>
  <c r="T1319" i="2"/>
  <c r="R1319" i="2"/>
  <c r="P1319" i="2"/>
  <c r="BJ1319" i="2"/>
  <c r="J1319" i="2"/>
  <c r="BD1319" i="2" s="1"/>
  <c r="BH1267" i="2"/>
  <c r="BG1267" i="2"/>
  <c r="BF1267" i="2"/>
  <c r="BE1267" i="2"/>
  <c r="T1267" i="2"/>
  <c r="R1267" i="2"/>
  <c r="P1267" i="2"/>
  <c r="BJ1267" i="2"/>
  <c r="J1267" i="2"/>
  <c r="BD1267" i="2" s="1"/>
  <c r="BH1260" i="2"/>
  <c r="BG1260" i="2"/>
  <c r="BF1260" i="2"/>
  <c r="BE1260" i="2"/>
  <c r="T1260" i="2"/>
  <c r="R1260" i="2"/>
  <c r="P1260" i="2"/>
  <c r="BJ1260" i="2"/>
  <c r="J1260" i="2"/>
  <c r="BD1260" i="2" s="1"/>
  <c r="BH1212" i="2"/>
  <c r="BG1212" i="2"/>
  <c r="BF1212" i="2"/>
  <c r="BE1212" i="2"/>
  <c r="T1212" i="2"/>
  <c r="R1212" i="2"/>
  <c r="P1212" i="2"/>
  <c r="BJ1212" i="2"/>
  <c r="J1212" i="2"/>
  <c r="BD1212" i="2" s="1"/>
  <c r="BH1155" i="2"/>
  <c r="BG1155" i="2"/>
  <c r="BF1155" i="2"/>
  <c r="BE1155" i="2"/>
  <c r="T1155" i="2"/>
  <c r="R1155" i="2"/>
  <c r="P1155" i="2"/>
  <c r="BJ1155" i="2"/>
  <c r="J1155" i="2"/>
  <c r="BD1155" i="2" s="1"/>
  <c r="BH1143" i="2"/>
  <c r="BG1143" i="2"/>
  <c r="BF1143" i="2"/>
  <c r="BE1143" i="2"/>
  <c r="T1143" i="2"/>
  <c r="R1143" i="2"/>
  <c r="P1143" i="2"/>
  <c r="BJ1143" i="2"/>
  <c r="J1143" i="2"/>
  <c r="BD1143" i="2" s="1"/>
  <c r="BH1098" i="2"/>
  <c r="BG1098" i="2"/>
  <c r="BF1098" i="2"/>
  <c r="BE1098" i="2"/>
  <c r="T1098" i="2"/>
  <c r="R1098" i="2"/>
  <c r="P1098" i="2"/>
  <c r="BJ1098" i="2"/>
  <c r="J1098" i="2"/>
  <c r="BD1098" i="2" s="1"/>
  <c r="BH1046" i="2"/>
  <c r="BG1046" i="2"/>
  <c r="BF1046" i="2"/>
  <c r="BE1046" i="2"/>
  <c r="T1046" i="2"/>
  <c r="R1046" i="2"/>
  <c r="P1046" i="2"/>
  <c r="BJ1046" i="2"/>
  <c r="J1046" i="2"/>
  <c r="BD1046" i="2" s="1"/>
  <c r="BH1044" i="2"/>
  <c r="BG1044" i="2"/>
  <c r="BF1044" i="2"/>
  <c r="BE1044" i="2"/>
  <c r="T1044" i="2"/>
  <c r="R1044" i="2"/>
  <c r="P1044" i="2"/>
  <c r="BJ1044" i="2"/>
  <c r="J1044" i="2"/>
  <c r="BD1044" i="2" s="1"/>
  <c r="BH978" i="2"/>
  <c r="BG978" i="2"/>
  <c r="BF978" i="2"/>
  <c r="BE978" i="2"/>
  <c r="T978" i="2"/>
  <c r="R978" i="2"/>
  <c r="P978" i="2"/>
  <c r="BJ978" i="2"/>
  <c r="J978" i="2"/>
  <c r="BD978" i="2" s="1"/>
  <c r="BH976" i="2"/>
  <c r="BG976" i="2"/>
  <c r="BF976" i="2"/>
  <c r="BE976" i="2"/>
  <c r="T976" i="2"/>
  <c r="R976" i="2"/>
  <c r="P976" i="2"/>
  <c r="BJ976" i="2"/>
  <c r="J976" i="2"/>
  <c r="BD976" i="2" s="1"/>
  <c r="BH974" i="2"/>
  <c r="BG974" i="2"/>
  <c r="BF974" i="2"/>
  <c r="BE974" i="2"/>
  <c r="T974" i="2"/>
  <c r="R974" i="2"/>
  <c r="P974" i="2"/>
  <c r="BJ974" i="2"/>
  <c r="J974" i="2"/>
  <c r="BD974" i="2" s="1"/>
  <c r="BH970" i="2"/>
  <c r="BG970" i="2"/>
  <c r="BF970" i="2"/>
  <c r="BE970" i="2"/>
  <c r="T970" i="2"/>
  <c r="R970" i="2"/>
  <c r="P970" i="2"/>
  <c r="BJ970" i="2"/>
  <c r="J970" i="2"/>
  <c r="BD970" i="2" s="1"/>
  <c r="BH964" i="2"/>
  <c r="BG964" i="2"/>
  <c r="BF964" i="2"/>
  <c r="BE964" i="2"/>
  <c r="T964" i="2"/>
  <c r="R964" i="2"/>
  <c r="P964" i="2"/>
  <c r="BJ964" i="2"/>
  <c r="J964" i="2"/>
  <c r="BD964" i="2" s="1"/>
  <c r="BH958" i="2"/>
  <c r="BG958" i="2"/>
  <c r="BF958" i="2"/>
  <c r="BE958" i="2"/>
  <c r="T958" i="2"/>
  <c r="R958" i="2"/>
  <c r="P958" i="2"/>
  <c r="BJ958" i="2"/>
  <c r="J958" i="2"/>
  <c r="BD958" i="2" s="1"/>
  <c r="BH952" i="2"/>
  <c r="BG952" i="2"/>
  <c r="BF952" i="2"/>
  <c r="BE952" i="2"/>
  <c r="T952" i="2"/>
  <c r="R952" i="2"/>
  <c r="P952" i="2"/>
  <c r="BJ952" i="2"/>
  <c r="J952" i="2"/>
  <c r="BD952" i="2" s="1"/>
  <c r="BH946" i="2"/>
  <c r="BG946" i="2"/>
  <c r="BF946" i="2"/>
  <c r="BE946" i="2"/>
  <c r="T946" i="2"/>
  <c r="R946" i="2"/>
  <c r="P946" i="2"/>
  <c r="BJ946" i="2"/>
  <c r="J946" i="2"/>
  <c r="BD946" i="2" s="1"/>
  <c r="BH935" i="2"/>
  <c r="BG935" i="2"/>
  <c r="BF935" i="2"/>
  <c r="BE935" i="2"/>
  <c r="T935" i="2"/>
  <c r="R935" i="2"/>
  <c r="P935" i="2"/>
  <c r="BJ935" i="2"/>
  <c r="J935" i="2"/>
  <c r="BD935" i="2" s="1"/>
  <c r="BH929" i="2"/>
  <c r="BG929" i="2"/>
  <c r="BF929" i="2"/>
  <c r="BE929" i="2"/>
  <c r="T929" i="2"/>
  <c r="R929" i="2"/>
  <c r="P929" i="2"/>
  <c r="BJ929" i="2"/>
  <c r="J929" i="2"/>
  <c r="BD929" i="2" s="1"/>
  <c r="BH925" i="2"/>
  <c r="BG925" i="2"/>
  <c r="BF925" i="2"/>
  <c r="BE925" i="2"/>
  <c r="T925" i="2"/>
  <c r="R925" i="2"/>
  <c r="P925" i="2"/>
  <c r="BJ925" i="2"/>
  <c r="J925" i="2"/>
  <c r="BD925" i="2" s="1"/>
  <c r="BH919" i="2"/>
  <c r="BG919" i="2"/>
  <c r="BF919" i="2"/>
  <c r="BE919" i="2"/>
  <c r="T919" i="2"/>
  <c r="R919" i="2"/>
  <c r="P919" i="2"/>
  <c r="BJ919" i="2"/>
  <c r="J919" i="2"/>
  <c r="BD919" i="2" s="1"/>
  <c r="BH917" i="2"/>
  <c r="BG917" i="2"/>
  <c r="BF917" i="2"/>
  <c r="BE917" i="2"/>
  <c r="T917" i="2"/>
  <c r="R917" i="2"/>
  <c r="P917" i="2"/>
  <c r="BJ917" i="2"/>
  <c r="J917" i="2"/>
  <c r="BD917" i="2" s="1"/>
  <c r="BH902" i="2"/>
  <c r="BG902" i="2"/>
  <c r="BF902" i="2"/>
  <c r="BE902" i="2"/>
  <c r="T902" i="2"/>
  <c r="R902" i="2"/>
  <c r="P902" i="2"/>
  <c r="BJ902" i="2"/>
  <c r="J902" i="2"/>
  <c r="BD902" i="2" s="1"/>
  <c r="BH901" i="2"/>
  <c r="BG901" i="2"/>
  <c r="BF901" i="2"/>
  <c r="BE901" i="2"/>
  <c r="T901" i="2"/>
  <c r="R901" i="2"/>
  <c r="P901" i="2"/>
  <c r="BJ901" i="2"/>
  <c r="J901" i="2"/>
  <c r="BD901" i="2" s="1"/>
  <c r="BH899" i="2"/>
  <c r="BG899" i="2"/>
  <c r="BF899" i="2"/>
  <c r="BE899" i="2"/>
  <c r="T899" i="2"/>
  <c r="R899" i="2"/>
  <c r="P899" i="2"/>
  <c r="BJ899" i="2"/>
  <c r="J899" i="2"/>
  <c r="BD899" i="2" s="1"/>
  <c r="BH896" i="2"/>
  <c r="BG896" i="2"/>
  <c r="BF896" i="2"/>
  <c r="BE896" i="2"/>
  <c r="T896" i="2"/>
  <c r="R896" i="2"/>
  <c r="P896" i="2"/>
  <c r="BJ896" i="2"/>
  <c r="J896" i="2"/>
  <c r="BD896" i="2" s="1"/>
  <c r="BH884" i="2"/>
  <c r="BG884" i="2"/>
  <c r="BF884" i="2"/>
  <c r="BE884" i="2"/>
  <c r="T884" i="2"/>
  <c r="R884" i="2"/>
  <c r="P884" i="2"/>
  <c r="BJ884" i="2"/>
  <c r="J884" i="2"/>
  <c r="BD884" i="2" s="1"/>
  <c r="BH881" i="2"/>
  <c r="BG881" i="2"/>
  <c r="BF881" i="2"/>
  <c r="BE881" i="2"/>
  <c r="T881" i="2"/>
  <c r="R881" i="2"/>
  <c r="P881" i="2"/>
  <c r="BJ881" i="2"/>
  <c r="J881" i="2"/>
  <c r="BD881" i="2" s="1"/>
  <c r="BH874" i="2"/>
  <c r="BG874" i="2"/>
  <c r="BF874" i="2"/>
  <c r="BE874" i="2"/>
  <c r="T874" i="2"/>
  <c r="R874" i="2"/>
  <c r="P874" i="2"/>
  <c r="BJ874" i="2"/>
  <c r="J874" i="2"/>
  <c r="BD874" i="2" s="1"/>
  <c r="BH871" i="2"/>
  <c r="BG871" i="2"/>
  <c r="BF871" i="2"/>
  <c r="BE871" i="2"/>
  <c r="T871" i="2"/>
  <c r="R871" i="2"/>
  <c r="P871" i="2"/>
  <c r="BJ871" i="2"/>
  <c r="J871" i="2"/>
  <c r="BD871" i="2" s="1"/>
  <c r="BH860" i="2"/>
  <c r="BG860" i="2"/>
  <c r="BF860" i="2"/>
  <c r="BE860" i="2"/>
  <c r="T860" i="2"/>
  <c r="R860" i="2"/>
  <c r="P860" i="2"/>
  <c r="BJ860" i="2"/>
  <c r="J860" i="2"/>
  <c r="BD860" i="2" s="1"/>
  <c r="BH857" i="2"/>
  <c r="BG857" i="2"/>
  <c r="BF857" i="2"/>
  <c r="BE857" i="2"/>
  <c r="T857" i="2"/>
  <c r="R857" i="2"/>
  <c r="P857" i="2"/>
  <c r="BJ857" i="2"/>
  <c r="J857" i="2"/>
  <c r="BD857" i="2" s="1"/>
  <c r="BH854" i="2"/>
  <c r="BG854" i="2"/>
  <c r="BF854" i="2"/>
  <c r="BE854" i="2"/>
  <c r="T854" i="2"/>
  <c r="R854" i="2"/>
  <c r="P854" i="2"/>
  <c r="BJ854" i="2"/>
  <c r="J854" i="2"/>
  <c r="BD854" i="2" s="1"/>
  <c r="BH850" i="2"/>
  <c r="BG850" i="2"/>
  <c r="BF850" i="2"/>
  <c r="BE850" i="2"/>
  <c r="T850" i="2"/>
  <c r="R850" i="2"/>
  <c r="P850" i="2"/>
  <c r="BJ850" i="2"/>
  <c r="J850" i="2"/>
  <c r="BD850" i="2" s="1"/>
  <c r="BH838" i="2"/>
  <c r="BG838" i="2"/>
  <c r="BF838" i="2"/>
  <c r="BE838" i="2"/>
  <c r="T838" i="2"/>
  <c r="R838" i="2"/>
  <c r="P838" i="2"/>
  <c r="BJ838" i="2"/>
  <c r="J838" i="2"/>
  <c r="BD838" i="2" s="1"/>
  <c r="BH835" i="2"/>
  <c r="BG835" i="2"/>
  <c r="BF835" i="2"/>
  <c r="BE835" i="2"/>
  <c r="T835" i="2"/>
  <c r="R835" i="2"/>
  <c r="P835" i="2"/>
  <c r="BJ835" i="2"/>
  <c r="J835" i="2"/>
  <c r="BD835" i="2" s="1"/>
  <c r="BH832" i="2"/>
  <c r="BG832" i="2"/>
  <c r="BF832" i="2"/>
  <c r="BE832" i="2"/>
  <c r="T832" i="2"/>
  <c r="R832" i="2"/>
  <c r="P832" i="2"/>
  <c r="BJ832" i="2"/>
  <c r="J832" i="2"/>
  <c r="BD832" i="2" s="1"/>
  <c r="BH813" i="2"/>
  <c r="BG813" i="2"/>
  <c r="BF813" i="2"/>
  <c r="BE813" i="2"/>
  <c r="T813" i="2"/>
  <c r="R813" i="2"/>
  <c r="P813" i="2"/>
  <c r="BJ813" i="2"/>
  <c r="J813" i="2"/>
  <c r="BD813" i="2" s="1"/>
  <c r="BH812" i="2"/>
  <c r="BG812" i="2"/>
  <c r="BF812" i="2"/>
  <c r="BE812" i="2"/>
  <c r="T812" i="2"/>
  <c r="R812" i="2"/>
  <c r="P812" i="2"/>
  <c r="BJ812" i="2"/>
  <c r="J812" i="2"/>
  <c r="BD812" i="2" s="1"/>
  <c r="BH811" i="2"/>
  <c r="BG811" i="2"/>
  <c r="BF811" i="2"/>
  <c r="BE811" i="2"/>
  <c r="T811" i="2"/>
  <c r="R811" i="2"/>
  <c r="P811" i="2"/>
  <c r="BJ811" i="2"/>
  <c r="J811" i="2"/>
  <c r="BD811" i="2" s="1"/>
  <c r="BH801" i="2"/>
  <c r="BG801" i="2"/>
  <c r="BF801" i="2"/>
  <c r="BE801" i="2"/>
  <c r="T801" i="2"/>
  <c r="R801" i="2"/>
  <c r="P801" i="2"/>
  <c r="BJ801" i="2"/>
  <c r="J801" i="2"/>
  <c r="BD801" i="2" s="1"/>
  <c r="BH800" i="2"/>
  <c r="BG800" i="2"/>
  <c r="BF800" i="2"/>
  <c r="BE800" i="2"/>
  <c r="T800" i="2"/>
  <c r="R800" i="2"/>
  <c r="P800" i="2"/>
  <c r="BJ800" i="2"/>
  <c r="J800" i="2"/>
  <c r="BD800" i="2" s="1"/>
  <c r="BH799" i="2"/>
  <c r="BG799" i="2"/>
  <c r="BF799" i="2"/>
  <c r="BE799" i="2"/>
  <c r="T799" i="2"/>
  <c r="R799" i="2"/>
  <c r="P799" i="2"/>
  <c r="BJ799" i="2"/>
  <c r="J799" i="2"/>
  <c r="BD799" i="2" s="1"/>
  <c r="BH798" i="2"/>
  <c r="BG798" i="2"/>
  <c r="BF798" i="2"/>
  <c r="BE798" i="2"/>
  <c r="T798" i="2"/>
  <c r="R798" i="2"/>
  <c r="P798" i="2"/>
  <c r="BJ798" i="2"/>
  <c r="J798" i="2"/>
  <c r="BD798" i="2" s="1"/>
  <c r="BH787" i="2"/>
  <c r="BG787" i="2"/>
  <c r="BF787" i="2"/>
  <c r="BE787" i="2"/>
  <c r="T787" i="2"/>
  <c r="R787" i="2"/>
  <c r="P787" i="2"/>
  <c r="BJ787" i="2"/>
  <c r="J787" i="2"/>
  <c r="BD787" i="2" s="1"/>
  <c r="BH783" i="2"/>
  <c r="BG783" i="2"/>
  <c r="BF783" i="2"/>
  <c r="BE783" i="2"/>
  <c r="T783" i="2"/>
  <c r="R783" i="2"/>
  <c r="P783" i="2"/>
  <c r="BJ783" i="2"/>
  <c r="J783" i="2"/>
  <c r="BD783" i="2" s="1"/>
  <c r="BH771" i="2"/>
  <c r="BG771" i="2"/>
  <c r="BF771" i="2"/>
  <c r="BE771" i="2"/>
  <c r="T771" i="2"/>
  <c r="R771" i="2"/>
  <c r="P771" i="2"/>
  <c r="BJ771" i="2"/>
  <c r="J771" i="2"/>
  <c r="BD771" i="2" s="1"/>
  <c r="BH764" i="2"/>
  <c r="BG764" i="2"/>
  <c r="BF764" i="2"/>
  <c r="BE764" i="2"/>
  <c r="T764" i="2"/>
  <c r="R764" i="2"/>
  <c r="P764" i="2"/>
  <c r="BJ764" i="2"/>
  <c r="J764" i="2"/>
  <c r="BD764" i="2" s="1"/>
  <c r="BH752" i="2"/>
  <c r="BG752" i="2"/>
  <c r="BF752" i="2"/>
  <c r="BE752" i="2"/>
  <c r="T752" i="2"/>
  <c r="R752" i="2"/>
  <c r="P752" i="2"/>
  <c r="BJ752" i="2"/>
  <c r="J752" i="2"/>
  <c r="BD752" i="2" s="1"/>
  <c r="BH711" i="2"/>
  <c r="BG711" i="2"/>
  <c r="BF711" i="2"/>
  <c r="BE711" i="2"/>
  <c r="T711" i="2"/>
  <c r="R711" i="2"/>
  <c r="P711" i="2"/>
  <c r="BJ711" i="2"/>
  <c r="J711" i="2"/>
  <c r="BD711" i="2" s="1"/>
  <c r="BH704" i="2"/>
  <c r="BG704" i="2"/>
  <c r="BF704" i="2"/>
  <c r="BE704" i="2"/>
  <c r="T704" i="2"/>
  <c r="R704" i="2"/>
  <c r="P704" i="2"/>
  <c r="BJ704" i="2"/>
  <c r="J704" i="2"/>
  <c r="BD704" i="2" s="1"/>
  <c r="BH696" i="2"/>
  <c r="BG696" i="2"/>
  <c r="BF696" i="2"/>
  <c r="BE696" i="2"/>
  <c r="T696" i="2"/>
  <c r="R696" i="2"/>
  <c r="P696" i="2"/>
  <c r="BJ696" i="2"/>
  <c r="J696" i="2"/>
  <c r="BD696" i="2" s="1"/>
  <c r="BH686" i="2"/>
  <c r="BG686" i="2"/>
  <c r="BF686" i="2"/>
  <c r="BE686" i="2"/>
  <c r="T686" i="2"/>
  <c r="R686" i="2"/>
  <c r="P686" i="2"/>
  <c r="BJ686" i="2"/>
  <c r="J686" i="2"/>
  <c r="BD686" i="2" s="1"/>
  <c r="BH676" i="2"/>
  <c r="BG676" i="2"/>
  <c r="BF676" i="2"/>
  <c r="BE676" i="2"/>
  <c r="T676" i="2"/>
  <c r="R676" i="2"/>
  <c r="P676" i="2"/>
  <c r="BJ676" i="2"/>
  <c r="J676" i="2"/>
  <c r="BD676" i="2" s="1"/>
  <c r="BH674" i="2"/>
  <c r="BG674" i="2"/>
  <c r="BF674" i="2"/>
  <c r="BE674" i="2"/>
  <c r="T674" i="2"/>
  <c r="R674" i="2"/>
  <c r="P674" i="2"/>
  <c r="BJ674" i="2"/>
  <c r="J674" i="2"/>
  <c r="BD674" i="2" s="1"/>
  <c r="BH656" i="2"/>
  <c r="BG656" i="2"/>
  <c r="BF656" i="2"/>
  <c r="BE656" i="2"/>
  <c r="BJ656" i="2"/>
  <c r="J656" i="2"/>
  <c r="BD656" i="2" s="1"/>
  <c r="BH654" i="2"/>
  <c r="BG654" i="2"/>
  <c r="BF654" i="2"/>
  <c r="BE654" i="2"/>
  <c r="T654" i="2"/>
  <c r="R654" i="2"/>
  <c r="P654" i="2"/>
  <c r="BJ654" i="2"/>
  <c r="J654" i="2"/>
  <c r="BD654" i="2" s="1"/>
  <c r="BH651" i="2"/>
  <c r="BG651" i="2"/>
  <c r="BF651" i="2"/>
  <c r="BE651" i="2"/>
  <c r="T651" i="2"/>
  <c r="R651" i="2"/>
  <c r="P651" i="2"/>
  <c r="BJ651" i="2"/>
  <c r="J651" i="2"/>
  <c r="BD651" i="2" s="1"/>
  <c r="BH636" i="2"/>
  <c r="BG636" i="2"/>
  <c r="BF636" i="2"/>
  <c r="BE636" i="2"/>
  <c r="T636" i="2"/>
  <c r="R636" i="2"/>
  <c r="P636" i="2"/>
  <c r="BJ636" i="2"/>
  <c r="J636" i="2"/>
  <c r="BD636" i="2" s="1"/>
  <c r="BH610" i="2"/>
  <c r="BG610" i="2"/>
  <c r="BF610" i="2"/>
  <c r="BE610" i="2"/>
  <c r="T610" i="2"/>
  <c r="R610" i="2"/>
  <c r="P610" i="2"/>
  <c r="BJ610" i="2"/>
  <c r="J610" i="2"/>
  <c r="BD610" i="2" s="1"/>
  <c r="BH608" i="2"/>
  <c r="BG608" i="2"/>
  <c r="BF608" i="2"/>
  <c r="BE608" i="2"/>
  <c r="T608" i="2"/>
  <c r="R608" i="2"/>
  <c r="P608" i="2"/>
  <c r="BJ608" i="2"/>
  <c r="J608" i="2"/>
  <c r="BD608" i="2" s="1"/>
  <c r="BH593" i="2"/>
  <c r="BG593" i="2"/>
  <c r="BF593" i="2"/>
  <c r="BE593" i="2"/>
  <c r="T593" i="2"/>
  <c r="R593" i="2"/>
  <c r="P593" i="2"/>
  <c r="BJ593" i="2"/>
  <c r="J593" i="2"/>
  <c r="BD593" i="2" s="1"/>
  <c r="BH591" i="2"/>
  <c r="BG591" i="2"/>
  <c r="BF591" i="2"/>
  <c r="BE591" i="2"/>
  <c r="T591" i="2"/>
  <c r="R591" i="2"/>
  <c r="P591" i="2"/>
  <c r="BJ591" i="2"/>
  <c r="J591" i="2"/>
  <c r="BD591" i="2" s="1"/>
  <c r="BH570" i="2"/>
  <c r="BG570" i="2"/>
  <c r="BF570" i="2"/>
  <c r="BE570" i="2"/>
  <c r="T570" i="2"/>
  <c r="R570" i="2"/>
  <c r="P570" i="2"/>
  <c r="BJ570" i="2"/>
  <c r="J570" i="2"/>
  <c r="BD570" i="2" s="1"/>
  <c r="BH530" i="2"/>
  <c r="BG530" i="2"/>
  <c r="BF530" i="2"/>
  <c r="BE530" i="2"/>
  <c r="T530" i="2"/>
  <c r="R530" i="2"/>
  <c r="P530" i="2"/>
  <c r="BJ530" i="2"/>
  <c r="J530" i="2"/>
  <c r="BD530" i="2" s="1"/>
  <c r="BH507" i="2"/>
  <c r="BG507" i="2"/>
  <c r="BF507" i="2"/>
  <c r="BE507" i="2"/>
  <c r="T507" i="2"/>
  <c r="R507" i="2"/>
  <c r="P507" i="2"/>
  <c r="BJ507" i="2"/>
  <c r="J507" i="2"/>
  <c r="BD507" i="2" s="1"/>
  <c r="BH458" i="2"/>
  <c r="BG458" i="2"/>
  <c r="BF458" i="2"/>
  <c r="BE458" i="2"/>
  <c r="T458" i="2"/>
  <c r="R458" i="2"/>
  <c r="P458" i="2"/>
  <c r="BJ458" i="2"/>
  <c r="J458" i="2"/>
  <c r="BD458" i="2" s="1"/>
  <c r="BH439" i="2"/>
  <c r="BG439" i="2"/>
  <c r="BF439" i="2"/>
  <c r="BE439" i="2"/>
  <c r="T439" i="2"/>
  <c r="R439" i="2"/>
  <c r="P439" i="2"/>
  <c r="BJ439" i="2"/>
  <c r="J439" i="2"/>
  <c r="BD439" i="2" s="1"/>
  <c r="BH431" i="2"/>
  <c r="BG431" i="2"/>
  <c r="BF431" i="2"/>
  <c r="BE431" i="2"/>
  <c r="T431" i="2"/>
  <c r="R431" i="2"/>
  <c r="P431" i="2"/>
  <c r="BJ431" i="2"/>
  <c r="J431" i="2"/>
  <c r="BD431" i="2" s="1"/>
  <c r="BH423" i="2"/>
  <c r="BG423" i="2"/>
  <c r="BF423" i="2"/>
  <c r="BE423" i="2"/>
  <c r="T423" i="2"/>
  <c r="R423" i="2"/>
  <c r="P423" i="2"/>
  <c r="BJ423" i="2"/>
  <c r="J423" i="2"/>
  <c r="BD423" i="2" s="1"/>
  <c r="BH421" i="2"/>
  <c r="BG421" i="2"/>
  <c r="BF421" i="2"/>
  <c r="BE421" i="2"/>
  <c r="T421" i="2"/>
  <c r="R421" i="2"/>
  <c r="P421" i="2"/>
  <c r="BJ421" i="2"/>
  <c r="J421" i="2"/>
  <c r="BD421" i="2" s="1"/>
  <c r="BH416" i="2"/>
  <c r="BG416" i="2"/>
  <c r="BF416" i="2"/>
  <c r="BE416" i="2"/>
  <c r="T416" i="2"/>
  <c r="R416" i="2"/>
  <c r="P416" i="2"/>
  <c r="BJ416" i="2"/>
  <c r="J416" i="2"/>
  <c r="BD416" i="2" s="1"/>
  <c r="BH415" i="2"/>
  <c r="BG415" i="2"/>
  <c r="BF415" i="2"/>
  <c r="BE415" i="2"/>
  <c r="T415" i="2"/>
  <c r="R415" i="2"/>
  <c r="P415" i="2"/>
  <c r="BJ415" i="2"/>
  <c r="J415" i="2"/>
  <c r="BD415" i="2" s="1"/>
  <c r="BH410" i="2"/>
  <c r="BG410" i="2"/>
  <c r="BF410" i="2"/>
  <c r="BE410" i="2"/>
  <c r="T410" i="2"/>
  <c r="R410" i="2"/>
  <c r="P410" i="2"/>
  <c r="BJ410" i="2"/>
  <c r="J410" i="2"/>
  <c r="BD410" i="2" s="1"/>
  <c r="BH405" i="2"/>
  <c r="BG405" i="2"/>
  <c r="BF405" i="2"/>
  <c r="BE405" i="2"/>
  <c r="T405" i="2"/>
  <c r="R405" i="2"/>
  <c r="P405" i="2"/>
  <c r="BJ405" i="2"/>
  <c r="J405" i="2"/>
  <c r="BD405" i="2" s="1"/>
  <c r="BH400" i="2"/>
  <c r="BG400" i="2"/>
  <c r="BF400" i="2"/>
  <c r="BE400" i="2"/>
  <c r="T400" i="2"/>
  <c r="R400" i="2"/>
  <c r="P400" i="2"/>
  <c r="BJ400" i="2"/>
  <c r="J400" i="2"/>
  <c r="BD400" i="2" s="1"/>
  <c r="BH383" i="2"/>
  <c r="BG383" i="2"/>
  <c r="BF383" i="2"/>
  <c r="BE383" i="2"/>
  <c r="T383" i="2"/>
  <c r="R383" i="2"/>
  <c r="P383" i="2"/>
  <c r="BJ383" i="2"/>
  <c r="J383" i="2"/>
  <c r="BD383" i="2" s="1"/>
  <c r="BH379" i="2"/>
  <c r="BG379" i="2"/>
  <c r="BF379" i="2"/>
  <c r="BE379" i="2"/>
  <c r="T379" i="2"/>
  <c r="R379" i="2"/>
  <c r="P379" i="2"/>
  <c r="BJ379" i="2"/>
  <c r="J379" i="2"/>
  <c r="BD379" i="2" s="1"/>
  <c r="BH378" i="2"/>
  <c r="BG378" i="2"/>
  <c r="BF378" i="2"/>
  <c r="BE378" i="2"/>
  <c r="T378" i="2"/>
  <c r="R378" i="2"/>
  <c r="P378" i="2"/>
  <c r="BJ378" i="2"/>
  <c r="J378" i="2"/>
  <c r="BD378" i="2" s="1"/>
  <c r="BH375" i="2"/>
  <c r="BG375" i="2"/>
  <c r="BF375" i="2"/>
  <c r="BE375" i="2"/>
  <c r="T375" i="2"/>
  <c r="R375" i="2"/>
  <c r="P375" i="2"/>
  <c r="BJ375" i="2"/>
  <c r="J375" i="2"/>
  <c r="BD375" i="2" s="1"/>
  <c r="BH374" i="2"/>
  <c r="BG374" i="2"/>
  <c r="BF374" i="2"/>
  <c r="BE374" i="2"/>
  <c r="T374" i="2"/>
  <c r="R374" i="2"/>
  <c r="P374" i="2"/>
  <c r="BJ374" i="2"/>
  <c r="J374" i="2"/>
  <c r="BD374" i="2" s="1"/>
  <c r="BH371" i="2"/>
  <c r="BG371" i="2"/>
  <c r="BF371" i="2"/>
  <c r="BE371" i="2"/>
  <c r="T371" i="2"/>
  <c r="R371" i="2"/>
  <c r="P371" i="2"/>
  <c r="BJ371" i="2"/>
  <c r="J371" i="2"/>
  <c r="BD371" i="2" s="1"/>
  <c r="BH368" i="2"/>
  <c r="BG368" i="2"/>
  <c r="BF368" i="2"/>
  <c r="BE368" i="2"/>
  <c r="T368" i="2"/>
  <c r="R368" i="2"/>
  <c r="P368" i="2"/>
  <c r="BJ368" i="2"/>
  <c r="J368" i="2"/>
  <c r="BD368" i="2" s="1"/>
  <c r="BH367" i="2"/>
  <c r="BG367" i="2"/>
  <c r="BF367" i="2"/>
  <c r="BE367" i="2"/>
  <c r="T367" i="2"/>
  <c r="R367" i="2"/>
  <c r="P367" i="2"/>
  <c r="BJ367" i="2"/>
  <c r="J367" i="2"/>
  <c r="BD367" i="2" s="1"/>
  <c r="BH365" i="2"/>
  <c r="BG365" i="2"/>
  <c r="BF365" i="2"/>
  <c r="BE365" i="2"/>
  <c r="T365" i="2"/>
  <c r="R365" i="2"/>
  <c r="P365" i="2"/>
  <c r="BJ365" i="2"/>
  <c r="J365" i="2"/>
  <c r="BD365" i="2" s="1"/>
  <c r="BH364" i="2"/>
  <c r="BG364" i="2"/>
  <c r="BF364" i="2"/>
  <c r="BE364" i="2"/>
  <c r="T364" i="2"/>
  <c r="R364" i="2"/>
  <c r="P364" i="2"/>
  <c r="BJ364" i="2"/>
  <c r="J364" i="2"/>
  <c r="BD364" i="2" s="1"/>
  <c r="BH362" i="2"/>
  <c r="BG362" i="2"/>
  <c r="BF362" i="2"/>
  <c r="BE362" i="2"/>
  <c r="T362" i="2"/>
  <c r="R362" i="2"/>
  <c r="P362" i="2"/>
  <c r="BJ362" i="2"/>
  <c r="J362" i="2"/>
  <c r="BD362" i="2" s="1"/>
  <c r="BH361" i="2"/>
  <c r="BG361" i="2"/>
  <c r="BF361" i="2"/>
  <c r="BE361" i="2"/>
  <c r="T361" i="2"/>
  <c r="R361" i="2"/>
  <c r="P361" i="2"/>
  <c r="BJ361" i="2"/>
  <c r="J361" i="2"/>
  <c r="BD361" i="2" s="1"/>
  <c r="BH359" i="2"/>
  <c r="BG359" i="2"/>
  <c r="BF359" i="2"/>
  <c r="BE359" i="2"/>
  <c r="T359" i="2"/>
  <c r="R359" i="2"/>
  <c r="P359" i="2"/>
  <c r="BJ359" i="2"/>
  <c r="J359" i="2"/>
  <c r="BD359" i="2" s="1"/>
  <c r="BH356" i="2"/>
  <c r="BG356" i="2"/>
  <c r="BF356" i="2"/>
  <c r="BE356" i="2"/>
  <c r="T356" i="2"/>
  <c r="R356" i="2"/>
  <c r="P356" i="2"/>
  <c r="BJ356" i="2"/>
  <c r="J356" i="2"/>
  <c r="BD356" i="2" s="1"/>
  <c r="BH350" i="2"/>
  <c r="BG350" i="2"/>
  <c r="BF350" i="2"/>
  <c r="BE350" i="2"/>
  <c r="T350" i="2"/>
  <c r="R350" i="2"/>
  <c r="P350" i="2"/>
  <c r="BJ350" i="2"/>
  <c r="J350" i="2"/>
  <c r="BD350" i="2" s="1"/>
  <c r="BH339" i="2"/>
  <c r="BG339" i="2"/>
  <c r="BF339" i="2"/>
  <c r="BE339" i="2"/>
  <c r="T339" i="2"/>
  <c r="R339" i="2"/>
  <c r="P339" i="2"/>
  <c r="BJ339" i="2"/>
  <c r="J339" i="2"/>
  <c r="BD339" i="2" s="1"/>
  <c r="BH330" i="2"/>
  <c r="BG330" i="2"/>
  <c r="BF330" i="2"/>
  <c r="BE330" i="2"/>
  <c r="T330" i="2"/>
  <c r="R330" i="2"/>
  <c r="P330" i="2"/>
  <c r="BJ330" i="2"/>
  <c r="J330" i="2"/>
  <c r="BD330" i="2" s="1"/>
  <c r="BH327" i="2"/>
  <c r="BG327" i="2"/>
  <c r="BF327" i="2"/>
  <c r="BE327" i="2"/>
  <c r="T327" i="2"/>
  <c r="R327" i="2"/>
  <c r="P327" i="2"/>
  <c r="BJ327" i="2"/>
  <c r="J327" i="2"/>
  <c r="BD327" i="2" s="1"/>
  <c r="BH325" i="2"/>
  <c r="BG325" i="2"/>
  <c r="BF325" i="2"/>
  <c r="BE325" i="2"/>
  <c r="T325" i="2"/>
  <c r="R325" i="2"/>
  <c r="P325" i="2"/>
  <c r="BJ325" i="2"/>
  <c r="J325" i="2"/>
  <c r="BD325" i="2" s="1"/>
  <c r="BH320" i="2"/>
  <c r="BG320" i="2"/>
  <c r="BF320" i="2"/>
  <c r="BE320" i="2"/>
  <c r="T320" i="2"/>
  <c r="R320" i="2"/>
  <c r="P320" i="2"/>
  <c r="BJ320" i="2"/>
  <c r="J320" i="2"/>
  <c r="BD320" i="2" s="1"/>
  <c r="BH313" i="2"/>
  <c r="BG313" i="2"/>
  <c r="BF313" i="2"/>
  <c r="BE313" i="2"/>
  <c r="T313" i="2"/>
  <c r="R313" i="2"/>
  <c r="P313" i="2"/>
  <c r="BJ313" i="2"/>
  <c r="J313" i="2"/>
  <c r="BD313" i="2" s="1"/>
  <c r="BH306" i="2"/>
  <c r="BG306" i="2"/>
  <c r="BF306" i="2"/>
  <c r="BE306" i="2"/>
  <c r="T306" i="2"/>
  <c r="R306" i="2"/>
  <c r="P306" i="2"/>
  <c r="BJ306" i="2"/>
  <c r="J306" i="2"/>
  <c r="BD306" i="2" s="1"/>
  <c r="BH299" i="2"/>
  <c r="BG299" i="2"/>
  <c r="BF299" i="2"/>
  <c r="BE299" i="2"/>
  <c r="T299" i="2"/>
  <c r="R299" i="2"/>
  <c r="P299" i="2"/>
  <c r="BJ299" i="2"/>
  <c r="J299" i="2"/>
  <c r="BD299" i="2" s="1"/>
  <c r="BH296" i="2"/>
  <c r="BG296" i="2"/>
  <c r="BF296" i="2"/>
  <c r="BE296" i="2"/>
  <c r="T296" i="2"/>
  <c r="R296" i="2"/>
  <c r="P296" i="2"/>
  <c r="BJ296" i="2"/>
  <c r="J296" i="2"/>
  <c r="BD296" i="2" s="1"/>
  <c r="BH293" i="2"/>
  <c r="BG293" i="2"/>
  <c r="BF293" i="2"/>
  <c r="BE293" i="2"/>
  <c r="T293" i="2"/>
  <c r="R293" i="2"/>
  <c r="P293" i="2"/>
  <c r="BJ293" i="2"/>
  <c r="J293" i="2"/>
  <c r="BD293" i="2" s="1"/>
  <c r="BH290" i="2"/>
  <c r="BG290" i="2"/>
  <c r="BF290" i="2"/>
  <c r="BE290" i="2"/>
  <c r="T290" i="2"/>
  <c r="R290" i="2"/>
  <c r="P290" i="2"/>
  <c r="BJ290" i="2"/>
  <c r="J290" i="2"/>
  <c r="BD290" i="2" s="1"/>
  <c r="BH287" i="2"/>
  <c r="BG287" i="2"/>
  <c r="BF287" i="2"/>
  <c r="BE287" i="2"/>
  <c r="T287" i="2"/>
  <c r="R287" i="2"/>
  <c r="P287" i="2"/>
  <c r="BJ287" i="2"/>
  <c r="J287" i="2"/>
  <c r="BD287" i="2" s="1"/>
  <c r="BH284" i="2"/>
  <c r="BG284" i="2"/>
  <c r="BF284" i="2"/>
  <c r="BE284" i="2"/>
  <c r="T284" i="2"/>
  <c r="R284" i="2"/>
  <c r="P284" i="2"/>
  <c r="BJ284" i="2"/>
  <c r="J284" i="2"/>
  <c r="BD284" i="2" s="1"/>
  <c r="BH281" i="2"/>
  <c r="BG281" i="2"/>
  <c r="BF281" i="2"/>
  <c r="BE281" i="2"/>
  <c r="T281" i="2"/>
  <c r="R281" i="2"/>
  <c r="P281" i="2"/>
  <c r="BJ281" i="2"/>
  <c r="J281" i="2"/>
  <c r="BD281" i="2" s="1"/>
  <c r="BH278" i="2"/>
  <c r="BG278" i="2"/>
  <c r="BF278" i="2"/>
  <c r="BE278" i="2"/>
  <c r="T278" i="2"/>
  <c r="R278" i="2"/>
  <c r="P278" i="2"/>
  <c r="BJ278" i="2"/>
  <c r="J278" i="2"/>
  <c r="BD278" i="2" s="1"/>
  <c r="BH275" i="2"/>
  <c r="BG275" i="2"/>
  <c r="BF275" i="2"/>
  <c r="BE275" i="2"/>
  <c r="T275" i="2"/>
  <c r="R275" i="2"/>
  <c r="P275" i="2"/>
  <c r="BJ275" i="2"/>
  <c r="J275" i="2"/>
  <c r="BD275" i="2" s="1"/>
  <c r="BH272" i="2"/>
  <c r="BG272" i="2"/>
  <c r="BF272" i="2"/>
  <c r="BE272" i="2"/>
  <c r="T272" i="2"/>
  <c r="R272" i="2"/>
  <c r="P272" i="2"/>
  <c r="BJ272" i="2"/>
  <c r="J272" i="2"/>
  <c r="BD272" i="2" s="1"/>
  <c r="BH269" i="2"/>
  <c r="BG269" i="2"/>
  <c r="BF269" i="2"/>
  <c r="BE269" i="2"/>
  <c r="T269" i="2"/>
  <c r="R269" i="2"/>
  <c r="P269" i="2"/>
  <c r="BJ269" i="2"/>
  <c r="J269" i="2"/>
  <c r="BD269" i="2" s="1"/>
  <c r="BH266" i="2"/>
  <c r="BG266" i="2"/>
  <c r="BF266" i="2"/>
  <c r="BE266" i="2"/>
  <c r="T266" i="2"/>
  <c r="R266" i="2"/>
  <c r="P266" i="2"/>
  <c r="BJ266" i="2"/>
  <c r="J266" i="2"/>
  <c r="BD266" i="2" s="1"/>
  <c r="BH263" i="2"/>
  <c r="BG263" i="2"/>
  <c r="BF263" i="2"/>
  <c r="BE263" i="2"/>
  <c r="T263" i="2"/>
  <c r="R263" i="2"/>
  <c r="P263" i="2"/>
  <c r="BJ263" i="2"/>
  <c r="J263" i="2"/>
  <c r="BD263" i="2" s="1"/>
  <c r="BH260" i="2"/>
  <c r="BG260" i="2"/>
  <c r="BF260" i="2"/>
  <c r="BE260" i="2"/>
  <c r="T260" i="2"/>
  <c r="R260" i="2"/>
  <c r="P260" i="2"/>
  <c r="BJ260" i="2"/>
  <c r="J260" i="2"/>
  <c r="BD260" i="2" s="1"/>
  <c r="BH257" i="2"/>
  <c r="BG257" i="2"/>
  <c r="BF257" i="2"/>
  <c r="BE257" i="2"/>
  <c r="T257" i="2"/>
  <c r="R257" i="2"/>
  <c r="P257" i="2"/>
  <c r="BJ257" i="2"/>
  <c r="J257" i="2"/>
  <c r="BD257" i="2" s="1"/>
  <c r="BH255" i="2"/>
  <c r="BG255" i="2"/>
  <c r="BF255" i="2"/>
  <c r="BE255" i="2"/>
  <c r="T255" i="2"/>
  <c r="R255" i="2"/>
  <c r="P255" i="2"/>
  <c r="BJ255" i="2"/>
  <c r="J255" i="2"/>
  <c r="BD255" i="2" s="1"/>
  <c r="BH253" i="2"/>
  <c r="BG253" i="2"/>
  <c r="BF253" i="2"/>
  <c r="BE253" i="2"/>
  <c r="T253" i="2"/>
  <c r="R253" i="2"/>
  <c r="P253" i="2"/>
  <c r="BJ253" i="2"/>
  <c r="J253" i="2"/>
  <c r="BD253" i="2" s="1"/>
  <c r="BH251" i="2"/>
  <c r="BG251" i="2"/>
  <c r="BF251" i="2"/>
  <c r="BE251" i="2"/>
  <c r="T251" i="2"/>
  <c r="R251" i="2"/>
  <c r="P251" i="2"/>
  <c r="BJ251" i="2"/>
  <c r="J251" i="2"/>
  <c r="BD251" i="2" s="1"/>
  <c r="BH246" i="2"/>
  <c r="BG246" i="2"/>
  <c r="BF246" i="2"/>
  <c r="BE246" i="2"/>
  <c r="T246" i="2"/>
  <c r="R246" i="2"/>
  <c r="P246" i="2"/>
  <c r="BJ246" i="2"/>
  <c r="J246" i="2"/>
  <c r="BD246" i="2" s="1"/>
  <c r="BH244" i="2"/>
  <c r="BG244" i="2"/>
  <c r="BF244" i="2"/>
  <c r="BE244" i="2"/>
  <c r="T244" i="2"/>
  <c r="R244" i="2"/>
  <c r="P244" i="2"/>
  <c r="BJ244" i="2"/>
  <c r="J244" i="2"/>
  <c r="BD244" i="2" s="1"/>
  <c r="BH242" i="2"/>
  <c r="BG242" i="2"/>
  <c r="BF242" i="2"/>
  <c r="BE242" i="2"/>
  <c r="T242" i="2"/>
  <c r="R242" i="2"/>
  <c r="P242" i="2"/>
  <c r="BJ242" i="2"/>
  <c r="J242" i="2"/>
  <c r="BD242" i="2" s="1"/>
  <c r="BH236" i="2"/>
  <c r="BG236" i="2"/>
  <c r="BF236" i="2"/>
  <c r="BE236" i="2"/>
  <c r="T236" i="2"/>
  <c r="R236" i="2"/>
  <c r="P236" i="2"/>
  <c r="BJ236" i="2"/>
  <c r="J236" i="2"/>
  <c r="BD236" i="2" s="1"/>
  <c r="BH234" i="2"/>
  <c r="BG234" i="2"/>
  <c r="BF234" i="2"/>
  <c r="BE234" i="2"/>
  <c r="T234" i="2"/>
  <c r="R234" i="2"/>
  <c r="P234" i="2"/>
  <c r="BJ234" i="2"/>
  <c r="J234" i="2"/>
  <c r="BD234" i="2" s="1"/>
  <c r="BH230" i="2"/>
  <c r="BG230" i="2"/>
  <c r="BF230" i="2"/>
  <c r="BE230" i="2"/>
  <c r="T230" i="2"/>
  <c r="R230" i="2"/>
  <c r="P230" i="2"/>
  <c r="BJ230" i="2"/>
  <c r="J230" i="2"/>
  <c r="BD230" i="2" s="1"/>
  <c r="BH227" i="2"/>
  <c r="BG227" i="2"/>
  <c r="BF227" i="2"/>
  <c r="BE227" i="2"/>
  <c r="T227" i="2"/>
  <c r="R227" i="2"/>
  <c r="P227" i="2"/>
  <c r="BJ227" i="2"/>
  <c r="J227" i="2"/>
  <c r="BD227" i="2" s="1"/>
  <c r="BH213" i="2"/>
  <c r="BG213" i="2"/>
  <c r="BF213" i="2"/>
  <c r="BE213" i="2"/>
  <c r="T213" i="2"/>
  <c r="R213" i="2"/>
  <c r="P213" i="2"/>
  <c r="BJ213" i="2"/>
  <c r="J213" i="2"/>
  <c r="BD213" i="2" s="1"/>
  <c r="BH211" i="2"/>
  <c r="BG211" i="2"/>
  <c r="BF211" i="2"/>
  <c r="BE211" i="2"/>
  <c r="T211" i="2"/>
  <c r="R211" i="2"/>
  <c r="P211" i="2"/>
  <c r="BJ211" i="2"/>
  <c r="J211" i="2"/>
  <c r="BD211" i="2" s="1"/>
  <c r="BH206" i="2"/>
  <c r="BG206" i="2"/>
  <c r="BF206" i="2"/>
  <c r="BE206" i="2"/>
  <c r="T206" i="2"/>
  <c r="R206" i="2"/>
  <c r="P206" i="2"/>
  <c r="BJ206" i="2"/>
  <c r="J206" i="2"/>
  <c r="BD206" i="2" s="1"/>
  <c r="BH199" i="2"/>
  <c r="BG199" i="2"/>
  <c r="BF199" i="2"/>
  <c r="BE199" i="2"/>
  <c r="T199" i="2"/>
  <c r="R199" i="2"/>
  <c r="P199" i="2"/>
  <c r="BJ199" i="2"/>
  <c r="J199" i="2"/>
  <c r="BD199" i="2" s="1"/>
  <c r="BH194" i="2"/>
  <c r="BG194" i="2"/>
  <c r="BF194" i="2"/>
  <c r="BE194" i="2"/>
  <c r="T194" i="2"/>
  <c r="R194" i="2"/>
  <c r="P194" i="2"/>
  <c r="BJ194" i="2"/>
  <c r="J194" i="2"/>
  <c r="BD194" i="2" s="1"/>
  <c r="BH185" i="2"/>
  <c r="BG185" i="2"/>
  <c r="BF185" i="2"/>
  <c r="BE185" i="2"/>
  <c r="T185" i="2"/>
  <c r="R185" i="2"/>
  <c r="P185" i="2"/>
  <c r="BJ185" i="2"/>
  <c r="J185" i="2"/>
  <c r="BD185" i="2" s="1"/>
  <c r="BH174" i="2"/>
  <c r="BG174" i="2"/>
  <c r="BF174" i="2"/>
  <c r="BE174" i="2"/>
  <c r="T174" i="2"/>
  <c r="R174" i="2"/>
  <c r="P174" i="2"/>
  <c r="BJ174" i="2"/>
  <c r="J174" i="2"/>
  <c r="BD174" i="2" s="1"/>
  <c r="BH170" i="2"/>
  <c r="BG170" i="2"/>
  <c r="BF170" i="2"/>
  <c r="BE170" i="2"/>
  <c r="T170" i="2"/>
  <c r="R170" i="2"/>
  <c r="P170" i="2"/>
  <c r="BJ170" i="2"/>
  <c r="J170" i="2"/>
  <c r="BD170" i="2" s="1"/>
  <c r="BH157" i="2"/>
  <c r="BG157" i="2"/>
  <c r="BF157" i="2"/>
  <c r="BE157" i="2"/>
  <c r="T157" i="2"/>
  <c r="R157" i="2"/>
  <c r="P157" i="2"/>
  <c r="BJ157" i="2"/>
  <c r="J157" i="2"/>
  <c r="BD157" i="2" s="1"/>
  <c r="BH156" i="2"/>
  <c r="BG156" i="2"/>
  <c r="BF156" i="2"/>
  <c r="BE156" i="2"/>
  <c r="T156" i="2"/>
  <c r="R156" i="2"/>
  <c r="P156" i="2"/>
  <c r="BJ156" i="2"/>
  <c r="J156" i="2"/>
  <c r="BD156" i="2" s="1"/>
  <c r="BH154" i="2"/>
  <c r="BG154" i="2"/>
  <c r="BF154" i="2"/>
  <c r="BE154" i="2"/>
  <c r="T154" i="2"/>
  <c r="R154" i="2"/>
  <c r="P154" i="2"/>
  <c r="BJ154" i="2"/>
  <c r="J154" i="2"/>
  <c r="BD154" i="2" s="1"/>
  <c r="BH152" i="2"/>
  <c r="BG152" i="2"/>
  <c r="BF152" i="2"/>
  <c r="BE152" i="2"/>
  <c r="T152" i="2"/>
  <c r="R152" i="2"/>
  <c r="P152" i="2"/>
  <c r="BJ152" i="2"/>
  <c r="J152" i="2"/>
  <c r="BD152" i="2" s="1"/>
  <c r="BH150" i="2"/>
  <c r="BG150" i="2"/>
  <c r="BF150" i="2"/>
  <c r="BE150" i="2"/>
  <c r="T150" i="2"/>
  <c r="R150" i="2"/>
  <c r="P150" i="2"/>
  <c r="BJ150" i="2"/>
  <c r="J150" i="2"/>
  <c r="BD150" i="2" s="1"/>
  <c r="BH148" i="2"/>
  <c r="BG148" i="2"/>
  <c r="BF148" i="2"/>
  <c r="BE148" i="2"/>
  <c r="T148" i="2"/>
  <c r="R148" i="2"/>
  <c r="P148" i="2"/>
  <c r="BJ148" i="2"/>
  <c r="J148" i="2"/>
  <c r="BD148" i="2" s="1"/>
  <c r="BH136" i="2"/>
  <c r="BG136" i="2"/>
  <c r="BF136" i="2"/>
  <c r="BE136" i="2"/>
  <c r="T136" i="2"/>
  <c r="R136" i="2"/>
  <c r="P136" i="2"/>
  <c r="BJ136" i="2"/>
  <c r="J136" i="2"/>
  <c r="BD136" i="2" s="1"/>
  <c r="BH134" i="2"/>
  <c r="BG134" i="2"/>
  <c r="BF134" i="2"/>
  <c r="BE134" i="2"/>
  <c r="T134" i="2"/>
  <c r="R134" i="2"/>
  <c r="P134" i="2"/>
  <c r="BJ134" i="2"/>
  <c r="J134" i="2"/>
  <c r="BD134" i="2" s="1"/>
  <c r="BH132" i="2"/>
  <c r="BG132" i="2"/>
  <c r="BF132" i="2"/>
  <c r="BE132" i="2"/>
  <c r="T132" i="2"/>
  <c r="R132" i="2"/>
  <c r="P132" i="2"/>
  <c r="BJ132" i="2"/>
  <c r="J132" i="2"/>
  <c r="BD132" i="2" s="1"/>
  <c r="BH126" i="2"/>
  <c r="BG126" i="2"/>
  <c r="BF126" i="2"/>
  <c r="BE126" i="2"/>
  <c r="T126" i="2"/>
  <c r="R126" i="2"/>
  <c r="P126" i="2"/>
  <c r="BJ126" i="2"/>
  <c r="J126" i="2"/>
  <c r="BD126" i="2" s="1"/>
  <c r="BH124" i="2"/>
  <c r="BG124" i="2"/>
  <c r="BF124" i="2"/>
  <c r="BE124" i="2"/>
  <c r="T124" i="2"/>
  <c r="R124" i="2"/>
  <c r="P124" i="2"/>
  <c r="BJ124" i="2"/>
  <c r="J124" i="2"/>
  <c r="BD124" i="2" s="1"/>
  <c r="BH111" i="2"/>
  <c r="BG111" i="2"/>
  <c r="BF111" i="2"/>
  <c r="BE111" i="2"/>
  <c r="T111" i="2"/>
  <c r="R111" i="2"/>
  <c r="P111" i="2"/>
  <c r="BJ111" i="2"/>
  <c r="J111" i="2"/>
  <c r="BD111" i="2" s="1"/>
  <c r="BH109" i="2"/>
  <c r="BG109" i="2"/>
  <c r="BF109" i="2"/>
  <c r="BE109" i="2"/>
  <c r="T109" i="2"/>
  <c r="R109" i="2"/>
  <c r="P109" i="2"/>
  <c r="BJ109" i="2"/>
  <c r="J109" i="2"/>
  <c r="BD109" i="2" s="1"/>
  <c r="BH105" i="2"/>
  <c r="BG105" i="2"/>
  <c r="BF105" i="2"/>
  <c r="BE105" i="2"/>
  <c r="T105" i="2"/>
  <c r="R105" i="2"/>
  <c r="P105" i="2"/>
  <c r="BJ105" i="2"/>
  <c r="J105" i="2"/>
  <c r="BD105" i="2" s="1"/>
  <c r="F96" i="2"/>
  <c r="E94" i="2"/>
  <c r="F49" i="2"/>
  <c r="E47" i="2"/>
  <c r="J21" i="2"/>
  <c r="E21" i="2"/>
  <c r="J51" i="2" s="1"/>
  <c r="J20" i="2"/>
  <c r="J18" i="2"/>
  <c r="E18" i="2"/>
  <c r="F52" i="2" s="1"/>
  <c r="J17" i="2"/>
  <c r="J15" i="2"/>
  <c r="E15" i="2"/>
  <c r="F51" i="2" s="1"/>
  <c r="J14" i="2"/>
  <c r="J12" i="2"/>
  <c r="J49" i="2" s="1"/>
  <c r="E7" i="2"/>
  <c r="E45" i="2" s="1"/>
  <c r="AS51" i="1"/>
  <c r="L47" i="1"/>
  <c r="AM46" i="1"/>
  <c r="L46" i="1"/>
  <c r="AM44" i="1"/>
  <c r="L44" i="1"/>
  <c r="L42" i="1"/>
  <c r="L41" i="1"/>
  <c r="R231" i="10" l="1"/>
  <c r="T231" i="10"/>
  <c r="P231" i="10"/>
  <c r="BK231" i="10"/>
  <c r="J231" i="10" s="1"/>
  <c r="J64" i="10" s="1"/>
  <c r="P410" i="10"/>
  <c r="P156" i="10"/>
  <c r="P122" i="9"/>
  <c r="BK214" i="5"/>
  <c r="J214" i="5" s="1"/>
  <c r="J70" i="5" s="1"/>
  <c r="R233" i="5"/>
  <c r="P245" i="5"/>
  <c r="R256" i="5"/>
  <c r="BK274" i="5"/>
  <c r="J274" i="5" s="1"/>
  <c r="J81" i="5" s="1"/>
  <c r="T285" i="5"/>
  <c r="P89" i="8"/>
  <c r="R175" i="9"/>
  <c r="R338" i="10"/>
  <c r="T165" i="7"/>
  <c r="T174" i="7"/>
  <c r="R210" i="5"/>
  <c r="P127" i="3"/>
  <c r="BK120" i="4"/>
  <c r="J120" i="4" s="1"/>
  <c r="J60" i="4" s="1"/>
  <c r="BK218" i="5"/>
  <c r="J218" i="5" s="1"/>
  <c r="J71" i="5" s="1"/>
  <c r="T256" i="5"/>
  <c r="P307" i="5"/>
  <c r="BK345" i="5"/>
  <c r="J345" i="5" s="1"/>
  <c r="J93" i="5" s="1"/>
  <c r="P366" i="5"/>
  <c r="T265" i="5"/>
  <c r="BK270" i="5"/>
  <c r="J270" i="5" s="1"/>
  <c r="J80" i="5" s="1"/>
  <c r="R307" i="5"/>
  <c r="T143" i="3"/>
  <c r="J87" i="4"/>
  <c r="BK153" i="4"/>
  <c r="J153" i="4" s="1"/>
  <c r="J64" i="4" s="1"/>
  <c r="T172" i="5"/>
  <c r="BJ131" i="7"/>
  <c r="J131" i="7" s="1"/>
  <c r="J59" i="7" s="1"/>
  <c r="R96" i="8"/>
  <c r="R410" i="10"/>
  <c r="P245" i="3"/>
  <c r="T136" i="4"/>
  <c r="BK245" i="5"/>
  <c r="J245" i="5" s="1"/>
  <c r="J75" i="5" s="1"/>
  <c r="P84" i="11"/>
  <c r="P83" i="11" s="1"/>
  <c r="AU61" i="1" s="1"/>
  <c r="BK299" i="5"/>
  <c r="J299" i="5" s="1"/>
  <c r="J85" i="5" s="1"/>
  <c r="BJ190" i="7"/>
  <c r="J190" i="7" s="1"/>
  <c r="J63" i="7" s="1"/>
  <c r="T245" i="3"/>
  <c r="R171" i="9"/>
  <c r="R401" i="10"/>
  <c r="R222" i="3"/>
  <c r="P249" i="5"/>
  <c r="R366" i="5"/>
  <c r="T96" i="9"/>
  <c r="P140" i="9"/>
  <c r="P162" i="9"/>
  <c r="BK97" i="10"/>
  <c r="J97" i="10" s="1"/>
  <c r="J57" i="10" s="1"/>
  <c r="T161" i="10"/>
  <c r="P210" i="5"/>
  <c r="R260" i="5"/>
  <c r="P422" i="10"/>
  <c r="J62" i="11"/>
  <c r="BK271" i="10"/>
  <c r="J271" i="10" s="1"/>
  <c r="J66" i="10" s="1"/>
  <c r="R392" i="10"/>
  <c r="T271" i="10"/>
  <c r="J137" i="6"/>
  <c r="BK89" i="8"/>
  <c r="J89" i="8" s="1"/>
  <c r="J60" i="8" s="1"/>
  <c r="BJ1790" i="2"/>
  <c r="J1790" i="2" s="1"/>
  <c r="J73" i="2" s="1"/>
  <c r="BJ1784" i="2"/>
  <c r="J1784" i="2" s="1"/>
  <c r="J72" i="2" s="1"/>
  <c r="T2434" i="2"/>
  <c r="BJ358" i="2"/>
  <c r="J358" i="2" s="1"/>
  <c r="J61" i="2" s="1"/>
  <c r="R1445" i="2"/>
  <c r="BJ1436" i="2"/>
  <c r="J1436" i="2" s="1"/>
  <c r="J64" i="2" s="1"/>
  <c r="R1622" i="2"/>
  <c r="T104" i="2"/>
  <c r="R883" i="2"/>
  <c r="P1636" i="2"/>
  <c r="P1790" i="2"/>
  <c r="P1945" i="2"/>
  <c r="P1955" i="2"/>
  <c r="P2081" i="2"/>
  <c r="P2445" i="2"/>
  <c r="T2513" i="2"/>
  <c r="BK93" i="3"/>
  <c r="J93" i="3" s="1"/>
  <c r="J58" i="3" s="1"/>
  <c r="BK150" i="5"/>
  <c r="J150" i="5" s="1"/>
  <c r="J61" i="5" s="1"/>
  <c r="R198" i="5"/>
  <c r="T210" i="5"/>
  <c r="T218" i="5"/>
  <c r="BK223" i="5"/>
  <c r="J223" i="5" s="1"/>
  <c r="J72" i="5" s="1"/>
  <c r="T270" i="5"/>
  <c r="BK373" i="5"/>
  <c r="J373" i="5" s="1"/>
  <c r="J103" i="5" s="1"/>
  <c r="F33" i="8"/>
  <c r="BC58" i="1" s="1"/>
  <c r="R250" i="10"/>
  <c r="R314" i="10"/>
  <c r="T226" i="2"/>
  <c r="T883" i="2"/>
  <c r="R1636" i="2"/>
  <c r="R1766" i="2"/>
  <c r="R2445" i="2"/>
  <c r="P150" i="5"/>
  <c r="P126" i="5" s="1"/>
  <c r="P223" i="5"/>
  <c r="BK289" i="5"/>
  <c r="J289" i="5" s="1"/>
  <c r="J84" i="5" s="1"/>
  <c r="T131" i="7"/>
  <c r="BJ199" i="7"/>
  <c r="J199" i="7" s="1"/>
  <c r="J64" i="7" s="1"/>
  <c r="BJ204" i="7"/>
  <c r="J204" i="7" s="1"/>
  <c r="J65" i="7" s="1"/>
  <c r="T128" i="9"/>
  <c r="R145" i="9"/>
  <c r="R144" i="9" s="1"/>
  <c r="P104" i="2"/>
  <c r="T2159" i="2"/>
  <c r="R128" i="4"/>
  <c r="T163" i="4"/>
  <c r="BK132" i="5"/>
  <c r="J132" i="5" s="1"/>
  <c r="J58" i="5" s="1"/>
  <c r="P204" i="7"/>
  <c r="E73" i="8"/>
  <c r="J90" i="10"/>
  <c r="R104" i="2"/>
  <c r="T92" i="4"/>
  <c r="BK310" i="5"/>
  <c r="J310" i="5" s="1"/>
  <c r="J87" i="5" s="1"/>
  <c r="T373" i="5"/>
  <c r="BK86" i="7"/>
  <c r="J86" i="7" s="1"/>
  <c r="J57" i="7" s="1"/>
  <c r="P96" i="8"/>
  <c r="R122" i="9"/>
  <c r="F30" i="10"/>
  <c r="AZ60" i="1" s="1"/>
  <c r="R201" i="3"/>
  <c r="P167" i="4"/>
  <c r="P180" i="4"/>
  <c r="P142" i="5"/>
  <c r="P154" i="5"/>
  <c r="T289" i="5"/>
  <c r="P310" i="5"/>
  <c r="BK332" i="5"/>
  <c r="J332" i="5" s="1"/>
  <c r="J89" i="5" s="1"/>
  <c r="R379" i="5"/>
  <c r="T1445" i="2"/>
  <c r="BJ2434" i="2"/>
  <c r="J2434" i="2" s="1"/>
  <c r="J80" i="2" s="1"/>
  <c r="R127" i="3"/>
  <c r="T201" i="3"/>
  <c r="R180" i="4"/>
  <c r="R154" i="5"/>
  <c r="BK176" i="5"/>
  <c r="J176" i="5" s="1"/>
  <c r="J65" i="5" s="1"/>
  <c r="T233" i="5"/>
  <c r="T245" i="5"/>
  <c r="T260" i="5"/>
  <c r="BK349" i="5"/>
  <c r="J349" i="5" s="1"/>
  <c r="J94" i="5" s="1"/>
  <c r="T379" i="5"/>
  <c r="P120" i="7"/>
  <c r="BJ152" i="7"/>
  <c r="J152" i="7" s="1"/>
  <c r="J60" i="7" s="1"/>
  <c r="J30" i="8"/>
  <c r="AV58" i="1" s="1"/>
  <c r="F33" i="9"/>
  <c r="BC59" i="1" s="1"/>
  <c r="BK136" i="9"/>
  <c r="J136" i="9" s="1"/>
  <c r="J65" i="9" s="1"/>
  <c r="BK149" i="9"/>
  <c r="J149" i="9" s="1"/>
  <c r="J70" i="9" s="1"/>
  <c r="P97" i="10"/>
  <c r="P106" i="10"/>
  <c r="R358" i="2"/>
  <c r="P2434" i="2"/>
  <c r="T127" i="3"/>
  <c r="BI245" i="3"/>
  <c r="J245" i="3" s="1"/>
  <c r="J68" i="3" s="1"/>
  <c r="T112" i="4"/>
  <c r="R196" i="4"/>
  <c r="P211" i="4"/>
  <c r="P160" i="5"/>
  <c r="T214" i="5"/>
  <c r="BK265" i="5"/>
  <c r="J265" i="5" s="1"/>
  <c r="J79" i="5" s="1"/>
  <c r="R274" i="5"/>
  <c r="BK315" i="5"/>
  <c r="J315" i="5" s="1"/>
  <c r="J88" i="5" s="1"/>
  <c r="P349" i="5"/>
  <c r="T86" i="7"/>
  <c r="BJ165" i="7"/>
  <c r="J165" i="7" s="1"/>
  <c r="J61" i="7" s="1"/>
  <c r="R116" i="9"/>
  <c r="P392" i="10"/>
  <c r="P134" i="3"/>
  <c r="F51" i="4"/>
  <c r="R211" i="4"/>
  <c r="P136" i="5"/>
  <c r="BK193" i="5"/>
  <c r="J193" i="5" s="1"/>
  <c r="J67" i="5" s="1"/>
  <c r="T274" i="5"/>
  <c r="T332" i="5"/>
  <c r="BK337" i="5"/>
  <c r="J337" i="5" s="1"/>
  <c r="J90" i="5" s="1"/>
  <c r="R384" i="5"/>
  <c r="E84" i="9"/>
  <c r="R149" i="9"/>
  <c r="T106" i="10"/>
  <c r="BK139" i="10"/>
  <c r="J139" i="10" s="1"/>
  <c r="J61" i="10" s="1"/>
  <c r="F32" i="2"/>
  <c r="BB52" i="1" s="1"/>
  <c r="T358" i="2"/>
  <c r="P422" i="2"/>
  <c r="E81" i="3"/>
  <c r="BI165" i="3"/>
  <c r="J165" i="3" s="1"/>
  <c r="J65" i="3" s="1"/>
  <c r="T176" i="5"/>
  <c r="P193" i="5"/>
  <c r="BK249" i="5"/>
  <c r="J249" i="5" s="1"/>
  <c r="J76" i="5" s="1"/>
  <c r="P337" i="5"/>
  <c r="T349" i="5"/>
  <c r="BK140" i="9"/>
  <c r="J140" i="9" s="1"/>
  <c r="J66" i="9" s="1"/>
  <c r="T149" i="9"/>
  <c r="F31" i="10"/>
  <c r="BA60" i="1" s="1"/>
  <c r="P114" i="10"/>
  <c r="P139" i="10"/>
  <c r="T345" i="10"/>
  <c r="F33" i="7"/>
  <c r="BC57" i="1" s="1"/>
  <c r="T173" i="2"/>
  <c r="P190" i="7"/>
  <c r="R107" i="9"/>
  <c r="R140" i="9"/>
  <c r="R162" i="9"/>
  <c r="T175" i="9"/>
  <c r="T156" i="10"/>
  <c r="BK422" i="10"/>
  <c r="J422" i="10" s="1"/>
  <c r="J75" i="10" s="1"/>
  <c r="F99" i="2"/>
  <c r="R2253" i="2"/>
  <c r="P144" i="4"/>
  <c r="BK163" i="4"/>
  <c r="J163" i="4" s="1"/>
  <c r="J65" i="4" s="1"/>
  <c r="BK214" i="4"/>
  <c r="J214" i="4" s="1"/>
  <c r="J71" i="4" s="1"/>
  <c r="P345" i="5"/>
  <c r="P341" i="5" s="1"/>
  <c r="F33" i="6"/>
  <c r="BC56" i="1" s="1"/>
  <c r="BK96" i="9"/>
  <c r="T107" i="9"/>
  <c r="BK145" i="9"/>
  <c r="F32" i="11"/>
  <c r="BB61" i="1" s="1"/>
  <c r="J49" i="4"/>
  <c r="J85" i="4"/>
  <c r="F52" i="5"/>
  <c r="F122" i="5"/>
  <c r="R173" i="2"/>
  <c r="R226" i="2"/>
  <c r="BJ422" i="2"/>
  <c r="J422" i="2" s="1"/>
  <c r="J62" i="2" s="1"/>
  <c r="P883" i="2"/>
  <c r="T1436" i="2"/>
  <c r="P1445" i="2"/>
  <c r="P1622" i="2"/>
  <c r="BJ1636" i="2"/>
  <c r="J1636" i="2" s="1"/>
  <c r="J69" i="2" s="1"/>
  <c r="P1766" i="2"/>
  <c r="BJ1945" i="2"/>
  <c r="J1945" i="2" s="1"/>
  <c r="J74" i="2" s="1"/>
  <c r="BJ1955" i="2"/>
  <c r="J1955" i="2" s="1"/>
  <c r="J75" i="2" s="1"/>
  <c r="F30" i="3"/>
  <c r="AZ53" i="1" s="1"/>
  <c r="T93" i="3"/>
  <c r="R143" i="3"/>
  <c r="J30" i="4"/>
  <c r="AV54" i="1" s="1"/>
  <c r="BK142" i="5"/>
  <c r="J142" i="5" s="1"/>
  <c r="J60" i="5" s="1"/>
  <c r="P198" i="5"/>
  <c r="F30" i="7"/>
  <c r="AZ57" i="1" s="1"/>
  <c r="T422" i="2"/>
  <c r="R1436" i="2"/>
  <c r="BJ1445" i="2"/>
  <c r="J1445" i="2" s="1"/>
  <c r="J67" i="2" s="1"/>
  <c r="T1636" i="2"/>
  <c r="BJ1766" i="2"/>
  <c r="J1766" i="2" s="1"/>
  <c r="J71" i="2" s="1"/>
  <c r="P2253" i="2"/>
  <c r="F33" i="3"/>
  <c r="BC53" i="1" s="1"/>
  <c r="R92" i="4"/>
  <c r="BK144" i="4"/>
  <c r="J144" i="4" s="1"/>
  <c r="J63" i="4" s="1"/>
  <c r="T214" i="4"/>
  <c r="BJ104" i="2"/>
  <c r="J104" i="2" s="1"/>
  <c r="J58" i="2" s="1"/>
  <c r="F34" i="2"/>
  <c r="BD52" i="1" s="1"/>
  <c r="P173" i="2"/>
  <c r="P226" i="2"/>
  <c r="P358" i="2"/>
  <c r="BJ883" i="2"/>
  <c r="J883" i="2" s="1"/>
  <c r="J63" i="2" s="1"/>
  <c r="BJ1622" i="2"/>
  <c r="J1622" i="2" s="1"/>
  <c r="J68" i="2" s="1"/>
  <c r="E92" i="2"/>
  <c r="BJ173" i="2"/>
  <c r="J173" i="2" s="1"/>
  <c r="J59" i="2" s="1"/>
  <c r="BJ226" i="2"/>
  <c r="J226" i="2" s="1"/>
  <c r="J60" i="2" s="1"/>
  <c r="R422" i="2"/>
  <c r="P1436" i="2"/>
  <c r="T1622" i="2"/>
  <c r="T1766" i="2"/>
  <c r="R1790" i="2"/>
  <c r="R2159" i="2"/>
  <c r="F32" i="4"/>
  <c r="BB54" i="1" s="1"/>
  <c r="R112" i="4"/>
  <c r="P128" i="4"/>
  <c r="P196" i="4"/>
  <c r="J31" i="5"/>
  <c r="AW55" i="1" s="1"/>
  <c r="T132" i="5"/>
  <c r="J30" i="6"/>
  <c r="AV56" i="1" s="1"/>
  <c r="T1790" i="2"/>
  <c r="T1945" i="2"/>
  <c r="T1955" i="2"/>
  <c r="BJ2081" i="2"/>
  <c r="J2081" i="2" s="1"/>
  <c r="J76" i="2" s="1"/>
  <c r="P2159" i="2"/>
  <c r="BJ2253" i="2"/>
  <c r="J2253" i="2" s="1"/>
  <c r="J79" i="2" s="1"/>
  <c r="R2434" i="2"/>
  <c r="BJ2445" i="2"/>
  <c r="J2445" i="2" s="1"/>
  <c r="J81" i="2" s="1"/>
  <c r="R2513" i="2"/>
  <c r="F88" i="3"/>
  <c r="R93" i="3"/>
  <c r="F32" i="3"/>
  <c r="BB53" i="1" s="1"/>
  <c r="BK127" i="3"/>
  <c r="J127" i="3" s="1"/>
  <c r="J59" i="3" s="1"/>
  <c r="BK134" i="3"/>
  <c r="J134" i="3" s="1"/>
  <c r="J61" i="3" s="1"/>
  <c r="P143" i="3"/>
  <c r="T165" i="3"/>
  <c r="P201" i="3"/>
  <c r="P222" i="3"/>
  <c r="P92" i="4"/>
  <c r="J31" i="4"/>
  <c r="AW54" i="1" s="1"/>
  <c r="P112" i="4"/>
  <c r="T120" i="4"/>
  <c r="BK128" i="4"/>
  <c r="J128" i="4" s="1"/>
  <c r="J61" i="4" s="1"/>
  <c r="R136" i="4"/>
  <c r="T144" i="4"/>
  <c r="T153" i="4"/>
  <c r="R163" i="4"/>
  <c r="BK167" i="4"/>
  <c r="J167" i="4" s="1"/>
  <c r="J66" i="4" s="1"/>
  <c r="BK180" i="4"/>
  <c r="J180" i="4" s="1"/>
  <c r="J67" i="4" s="1"/>
  <c r="BK196" i="4"/>
  <c r="BK211" i="4"/>
  <c r="J211" i="4" s="1"/>
  <c r="J70" i="4" s="1"/>
  <c r="R214" i="4"/>
  <c r="E115" i="5"/>
  <c r="F34" i="5"/>
  <c r="BD55" i="1" s="1"/>
  <c r="R132" i="5"/>
  <c r="BK136" i="5"/>
  <c r="J136" i="5" s="1"/>
  <c r="J59" i="5" s="1"/>
  <c r="T142" i="5"/>
  <c r="T150" i="5"/>
  <c r="BK154" i="5"/>
  <c r="J154" i="5" s="1"/>
  <c r="J62" i="5" s="1"/>
  <c r="BK160" i="5"/>
  <c r="J160" i="5" s="1"/>
  <c r="J63" i="5" s="1"/>
  <c r="R172" i="5"/>
  <c r="R176" i="5"/>
  <c r="T193" i="5"/>
  <c r="BK198" i="5"/>
  <c r="J198" i="5" s="1"/>
  <c r="J68" i="5" s="1"/>
  <c r="BK210" i="5"/>
  <c r="J210" i="5" s="1"/>
  <c r="J69" i="5" s="1"/>
  <c r="R214" i="5"/>
  <c r="R218" i="5"/>
  <c r="T223" i="5"/>
  <c r="BK233" i="5"/>
  <c r="J233" i="5" s="1"/>
  <c r="J73" i="5" s="1"/>
  <c r="R245" i="5"/>
  <c r="T249" i="5"/>
  <c r="T236" i="5" s="1"/>
  <c r="BK256" i="5"/>
  <c r="J256" i="5" s="1"/>
  <c r="J77" i="5" s="1"/>
  <c r="P260" i="5"/>
  <c r="R265" i="5"/>
  <c r="R270" i="5"/>
  <c r="P274" i="5"/>
  <c r="P285" i="5"/>
  <c r="R289" i="5"/>
  <c r="T299" i="5"/>
  <c r="BK307" i="5"/>
  <c r="J307" i="5" s="1"/>
  <c r="J86" i="5" s="1"/>
  <c r="T310" i="5"/>
  <c r="T315" i="5"/>
  <c r="R332" i="5"/>
  <c r="T337" i="5"/>
  <c r="T345" i="5"/>
  <c r="R349" i="5"/>
  <c r="R357" i="5"/>
  <c r="BK366" i="5"/>
  <c r="J366" i="5" s="1"/>
  <c r="J101" i="5" s="1"/>
  <c r="R373" i="5"/>
  <c r="P379" i="5"/>
  <c r="P384" i="5"/>
  <c r="F51" i="6"/>
  <c r="J75" i="6"/>
  <c r="F32" i="6"/>
  <c r="BB56" i="1" s="1"/>
  <c r="AY137" i="6"/>
  <c r="AY152" i="6"/>
  <c r="J152" i="6" s="1"/>
  <c r="F51" i="7"/>
  <c r="J81" i="7"/>
  <c r="R86" i="7"/>
  <c r="F32" i="7"/>
  <c r="BB57" i="1" s="1"/>
  <c r="BJ120" i="7"/>
  <c r="J120" i="7" s="1"/>
  <c r="J58" i="7" s="1"/>
  <c r="R131" i="7"/>
  <c r="T152" i="7"/>
  <c r="R165" i="7"/>
  <c r="R174" i="7"/>
  <c r="T190" i="7"/>
  <c r="T199" i="7"/>
  <c r="T204" i="7"/>
  <c r="F80" i="8"/>
  <c r="F32" i="8"/>
  <c r="BB58" i="1" s="1"/>
  <c r="T89" i="8"/>
  <c r="BK96" i="8"/>
  <c r="J96" i="8" s="1"/>
  <c r="J63" i="8" s="1"/>
  <c r="F91" i="9"/>
  <c r="R96" i="9"/>
  <c r="F32" i="9"/>
  <c r="BB59" i="1" s="1"/>
  <c r="R101" i="9"/>
  <c r="P107" i="9"/>
  <c r="P116" i="9"/>
  <c r="BK122" i="9"/>
  <c r="J122" i="9" s="1"/>
  <c r="J62" i="9" s="1"/>
  <c r="R128" i="9"/>
  <c r="T136" i="9"/>
  <c r="R156" i="9"/>
  <c r="P171" i="9"/>
  <c r="F34" i="10"/>
  <c r="BD60" i="1" s="1"/>
  <c r="BK106" i="10"/>
  <c r="J106" i="10" s="1"/>
  <c r="J58" i="10" s="1"/>
  <c r="BK114" i="10"/>
  <c r="J114" i="10" s="1"/>
  <c r="J60" i="10" s="1"/>
  <c r="BK156" i="10"/>
  <c r="J156" i="10" s="1"/>
  <c r="J62" i="10" s="1"/>
  <c r="R161" i="10"/>
  <c r="P250" i="10"/>
  <c r="P314" i="10"/>
  <c r="P338" i="10"/>
  <c r="R345" i="10"/>
  <c r="P401" i="10"/>
  <c r="R84" i="11"/>
  <c r="R83" i="11" s="1"/>
  <c r="F33" i="11"/>
  <c r="BC61" i="1" s="1"/>
  <c r="R1945" i="2"/>
  <c r="R1955" i="2"/>
  <c r="T2081" i="2"/>
  <c r="BJ2159" i="2"/>
  <c r="J2159" i="2" s="1"/>
  <c r="J77" i="2" s="1"/>
  <c r="T2253" i="2"/>
  <c r="T2445" i="2"/>
  <c r="P2513" i="2"/>
  <c r="P93" i="3"/>
  <c r="F31" i="3"/>
  <c r="BA53" i="1" s="1"/>
  <c r="T134" i="3"/>
  <c r="BK143" i="3"/>
  <c r="J143" i="3" s="1"/>
  <c r="J64" i="3" s="1"/>
  <c r="R165" i="3"/>
  <c r="BI201" i="3"/>
  <c r="J201" i="3" s="1"/>
  <c r="J66" i="3" s="1"/>
  <c r="BI222" i="3"/>
  <c r="J222" i="3" s="1"/>
  <c r="J67" i="3" s="1"/>
  <c r="R245" i="3"/>
  <c r="BK92" i="4"/>
  <c r="J92" i="4" s="1"/>
  <c r="J57" i="4" s="1"/>
  <c r="F34" i="4"/>
  <c r="BD54" i="1" s="1"/>
  <c r="BK112" i="4"/>
  <c r="R120" i="4"/>
  <c r="T128" i="4"/>
  <c r="P136" i="4"/>
  <c r="R144" i="4"/>
  <c r="R153" i="4"/>
  <c r="P163" i="4"/>
  <c r="T167" i="4"/>
  <c r="T180" i="4"/>
  <c r="T196" i="4"/>
  <c r="T211" i="4"/>
  <c r="P214" i="4"/>
  <c r="F33" i="5"/>
  <c r="BC55" i="1" s="1"/>
  <c r="P132" i="5"/>
  <c r="T136" i="5"/>
  <c r="R142" i="5"/>
  <c r="R150" i="5"/>
  <c r="T154" i="5"/>
  <c r="T160" i="5"/>
  <c r="P172" i="5"/>
  <c r="P176" i="5"/>
  <c r="R193" i="5"/>
  <c r="T198" i="5"/>
  <c r="P214" i="5"/>
  <c r="P218" i="5"/>
  <c r="R223" i="5"/>
  <c r="R249" i="5"/>
  <c r="BK260" i="5"/>
  <c r="J260" i="5" s="1"/>
  <c r="J78" i="5" s="1"/>
  <c r="P265" i="5"/>
  <c r="P270" i="5"/>
  <c r="BK285" i="5"/>
  <c r="J285" i="5" s="1"/>
  <c r="J83" i="5" s="1"/>
  <c r="P289" i="5"/>
  <c r="R299" i="5"/>
  <c r="T307" i="5"/>
  <c r="R310" i="5"/>
  <c r="R315" i="5"/>
  <c r="P332" i="5"/>
  <c r="R345" i="5"/>
  <c r="R341" i="5" s="1"/>
  <c r="T366" i="5"/>
  <c r="T357" i="5" s="1"/>
  <c r="T370" i="5"/>
  <c r="P373" i="5"/>
  <c r="P370" i="5" s="1"/>
  <c r="BK379" i="5"/>
  <c r="J379" i="5" s="1"/>
  <c r="J104" i="5" s="1"/>
  <c r="BK384" i="5"/>
  <c r="J384" i="5" s="1"/>
  <c r="J105" i="5" s="1"/>
  <c r="J73" i="6"/>
  <c r="J31" i="6"/>
  <c r="AW56" i="1" s="1"/>
  <c r="J79" i="7"/>
  <c r="P86" i="7"/>
  <c r="F31" i="7"/>
  <c r="BA57" i="1" s="1"/>
  <c r="T120" i="7"/>
  <c r="P131" i="7"/>
  <c r="R152" i="7"/>
  <c r="P165" i="7"/>
  <c r="P174" i="7"/>
  <c r="R190" i="7"/>
  <c r="R199" i="7"/>
  <c r="R204" i="7"/>
  <c r="J31" i="8"/>
  <c r="AW58" i="1" s="1"/>
  <c r="R89" i="8"/>
  <c r="R84" i="8" s="1"/>
  <c r="R83" i="8" s="1"/>
  <c r="T96" i="8"/>
  <c r="P96" i="9"/>
  <c r="J31" i="9"/>
  <c r="AW59" i="1" s="1"/>
  <c r="P101" i="9"/>
  <c r="BK107" i="9"/>
  <c r="J107" i="9" s="1"/>
  <c r="J60" i="9" s="1"/>
  <c r="BK116" i="9"/>
  <c r="J116" i="9" s="1"/>
  <c r="J61" i="9" s="1"/>
  <c r="T122" i="9"/>
  <c r="P128" i="9"/>
  <c r="R136" i="9"/>
  <c r="T140" i="9"/>
  <c r="P145" i="9"/>
  <c r="P144" i="9" s="1"/>
  <c r="P149" i="9"/>
  <c r="P156" i="9"/>
  <c r="BK162" i="9"/>
  <c r="J162" i="9" s="1"/>
  <c r="J72" i="9" s="1"/>
  <c r="BK171" i="9"/>
  <c r="J171" i="9" s="1"/>
  <c r="J73" i="9" s="1"/>
  <c r="P175" i="9"/>
  <c r="T97" i="10"/>
  <c r="F33" i="10"/>
  <c r="BC60" i="1" s="1"/>
  <c r="T114" i="10"/>
  <c r="T139" i="10"/>
  <c r="P161" i="10"/>
  <c r="BK250" i="10"/>
  <c r="J250" i="10" s="1"/>
  <c r="J65" i="10" s="1"/>
  <c r="R271" i="10"/>
  <c r="BK314" i="10"/>
  <c r="J314" i="10" s="1"/>
  <c r="J67" i="10" s="1"/>
  <c r="BK338" i="10"/>
  <c r="J338" i="10" s="1"/>
  <c r="J69" i="10" s="1"/>
  <c r="P345" i="10"/>
  <c r="BK392" i="10"/>
  <c r="J392" i="10" s="1"/>
  <c r="J71" i="10" s="1"/>
  <c r="BK401" i="10"/>
  <c r="J401" i="10" s="1"/>
  <c r="J72" i="10" s="1"/>
  <c r="BK410" i="10"/>
  <c r="J410" i="10" s="1"/>
  <c r="J73" i="10" s="1"/>
  <c r="T422" i="10"/>
  <c r="T84" i="11"/>
  <c r="T83" i="11" s="1"/>
  <c r="R2081" i="2"/>
  <c r="BJ2513" i="2"/>
  <c r="J2513" i="2" s="1"/>
  <c r="J82" i="2" s="1"/>
  <c r="R134" i="3"/>
  <c r="P165" i="3"/>
  <c r="T222" i="3"/>
  <c r="F33" i="4"/>
  <c r="BC54" i="1" s="1"/>
  <c r="P120" i="4"/>
  <c r="BK136" i="4"/>
  <c r="J136" i="4" s="1"/>
  <c r="J62" i="4" s="1"/>
  <c r="P153" i="4"/>
  <c r="R167" i="4"/>
  <c r="F32" i="5"/>
  <c r="BB55" i="1" s="1"/>
  <c r="R136" i="5"/>
  <c r="R160" i="5"/>
  <c r="P299" i="5"/>
  <c r="P315" i="5"/>
  <c r="BK357" i="5"/>
  <c r="J357" i="5" s="1"/>
  <c r="J97" i="5" s="1"/>
  <c r="T384" i="5"/>
  <c r="AY80" i="6"/>
  <c r="J80" i="6" s="1"/>
  <c r="J57" i="6" s="1"/>
  <c r="F34" i="6"/>
  <c r="BD56" i="1" s="1"/>
  <c r="F34" i="7"/>
  <c r="BD57" i="1" s="1"/>
  <c r="R120" i="7"/>
  <c r="P152" i="7"/>
  <c r="BJ174" i="7"/>
  <c r="J174" i="7" s="1"/>
  <c r="J62" i="7" s="1"/>
  <c r="P199" i="7"/>
  <c r="F34" i="8"/>
  <c r="BD58" i="1" s="1"/>
  <c r="F34" i="9"/>
  <c r="BD59" i="1" s="1"/>
  <c r="BK101" i="9"/>
  <c r="J101" i="9" s="1"/>
  <c r="J59" i="9" s="1"/>
  <c r="T116" i="9"/>
  <c r="BK128" i="9"/>
  <c r="J128" i="9" s="1"/>
  <c r="J63" i="9" s="1"/>
  <c r="P136" i="9"/>
  <c r="BK156" i="9"/>
  <c r="J156" i="9" s="1"/>
  <c r="J71" i="9" s="1"/>
  <c r="T162" i="9"/>
  <c r="T148" i="9" s="1"/>
  <c r="T171" i="9"/>
  <c r="BK175" i="9"/>
  <c r="J175" i="9" s="1"/>
  <c r="J74" i="9" s="1"/>
  <c r="F51" i="10"/>
  <c r="J92" i="10"/>
  <c r="R97" i="10"/>
  <c r="F32" i="10"/>
  <c r="BB60" i="1" s="1"/>
  <c r="R106" i="10"/>
  <c r="R114" i="10"/>
  <c r="R139" i="10"/>
  <c r="R156" i="10"/>
  <c r="BK161" i="10"/>
  <c r="J161" i="10" s="1"/>
  <c r="J63" i="10" s="1"/>
  <c r="T250" i="10"/>
  <c r="P271" i="10"/>
  <c r="T314" i="10"/>
  <c r="T338" i="10"/>
  <c r="BK345" i="10"/>
  <c r="J345" i="10" s="1"/>
  <c r="J70" i="10" s="1"/>
  <c r="T392" i="10"/>
  <c r="T401" i="10"/>
  <c r="T410" i="10"/>
  <c r="R422" i="10"/>
  <c r="F31" i="11"/>
  <c r="BA61" i="1" s="1"/>
  <c r="F34" i="11"/>
  <c r="BD61" i="1" s="1"/>
  <c r="F30" i="2"/>
  <c r="AZ52" i="1" s="1"/>
  <c r="J30" i="2"/>
  <c r="AV52" i="1" s="1"/>
  <c r="F31" i="2"/>
  <c r="BA52" i="1" s="1"/>
  <c r="J31" i="2"/>
  <c r="AW52" i="1" s="1"/>
  <c r="J253" i="3"/>
  <c r="J71" i="3" s="1"/>
  <c r="BI252" i="3"/>
  <c r="J252" i="3" s="1"/>
  <c r="J70" i="3" s="1"/>
  <c r="J196" i="4"/>
  <c r="J69" i="4" s="1"/>
  <c r="J30" i="5"/>
  <c r="AV55" i="1" s="1"/>
  <c r="F30" i="5"/>
  <c r="AZ55" i="1" s="1"/>
  <c r="F98" i="2"/>
  <c r="J96" i="2"/>
  <c r="J98" i="2"/>
  <c r="F33" i="2"/>
  <c r="BC52" i="1" s="1"/>
  <c r="J112" i="4"/>
  <c r="J59" i="4" s="1"/>
  <c r="F51" i="3"/>
  <c r="J85" i="3"/>
  <c r="J87" i="3"/>
  <c r="J30" i="3"/>
  <c r="AV53" i="1" s="1"/>
  <c r="J31" i="3"/>
  <c r="AW53" i="1" s="1"/>
  <c r="E81" i="4"/>
  <c r="F88" i="4"/>
  <c r="F30" i="4"/>
  <c r="AZ54" i="1" s="1"/>
  <c r="F31" i="4"/>
  <c r="BA54" i="1" s="1"/>
  <c r="F51" i="5"/>
  <c r="J119" i="5"/>
  <c r="J121" i="5"/>
  <c r="F31" i="5"/>
  <c r="BA55" i="1" s="1"/>
  <c r="J342" i="5"/>
  <c r="J92" i="5" s="1"/>
  <c r="BK341" i="5"/>
  <c r="J341" i="5" s="1"/>
  <c r="J91" i="5" s="1"/>
  <c r="P357" i="5"/>
  <c r="BK370" i="5"/>
  <c r="J370" i="5" s="1"/>
  <c r="J102" i="5" s="1"/>
  <c r="R370" i="5"/>
  <c r="J30" i="9"/>
  <c r="AV59" i="1" s="1"/>
  <c r="F30" i="9"/>
  <c r="AZ59" i="1" s="1"/>
  <c r="J145" i="9"/>
  <c r="J68" i="9" s="1"/>
  <c r="BK144" i="9"/>
  <c r="J144" i="9" s="1"/>
  <c r="J67" i="9" s="1"/>
  <c r="J85" i="11"/>
  <c r="J58" i="11" s="1"/>
  <c r="BK84" i="11"/>
  <c r="E69" i="6"/>
  <c r="F76" i="6"/>
  <c r="F30" i="6"/>
  <c r="AZ56" i="1" s="1"/>
  <c r="F31" i="6"/>
  <c r="BA56" i="1" s="1"/>
  <c r="E45" i="7"/>
  <c r="F52" i="7"/>
  <c r="J30" i="7"/>
  <c r="AV57" i="1" s="1"/>
  <c r="J31" i="7"/>
  <c r="AW57" i="1" s="1"/>
  <c r="J49" i="8"/>
  <c r="J51" i="8"/>
  <c r="F79" i="8"/>
  <c r="F30" i="8"/>
  <c r="AZ58" i="1" s="1"/>
  <c r="F31" i="8"/>
  <c r="BA58" i="1" s="1"/>
  <c r="J85" i="8"/>
  <c r="J58" i="8" s="1"/>
  <c r="J51" i="9"/>
  <c r="F90" i="9"/>
  <c r="F30" i="11"/>
  <c r="AZ61" i="1" s="1"/>
  <c r="J30" i="11"/>
  <c r="AV61" i="1" s="1"/>
  <c r="J49" i="9"/>
  <c r="F31" i="9"/>
  <c r="BA59" i="1" s="1"/>
  <c r="E86" i="10"/>
  <c r="F93" i="10"/>
  <c r="J30" i="10"/>
  <c r="AV60" i="1" s="1"/>
  <c r="J31" i="10"/>
  <c r="AW60" i="1" s="1"/>
  <c r="E45" i="11"/>
  <c r="F51" i="11"/>
  <c r="F52" i="11"/>
  <c r="J77" i="11"/>
  <c r="J79" i="11"/>
  <c r="J31" i="11"/>
  <c r="AW61" i="1" s="1"/>
  <c r="BK126" i="5" l="1"/>
  <c r="P84" i="8"/>
  <c r="P83" i="8" s="1"/>
  <c r="AU58" i="1" s="1"/>
  <c r="J58" i="6"/>
  <c r="AT55" i="1"/>
  <c r="BK195" i="4"/>
  <c r="J195" i="4" s="1"/>
  <c r="J68" i="4" s="1"/>
  <c r="P195" i="4"/>
  <c r="F34" i="3"/>
  <c r="BD53" i="1" s="1"/>
  <c r="R92" i="3"/>
  <c r="T341" i="5"/>
  <c r="R126" i="5"/>
  <c r="R195" i="4"/>
  <c r="R236" i="5"/>
  <c r="T111" i="4"/>
  <c r="R95" i="9"/>
  <c r="T142" i="3"/>
  <c r="R148" i="9"/>
  <c r="T84" i="8"/>
  <c r="T83" i="8" s="1"/>
  <c r="BK95" i="9"/>
  <c r="J95" i="9" s="1"/>
  <c r="J57" i="9" s="1"/>
  <c r="P236" i="5"/>
  <c r="T85" i="7"/>
  <c r="P96" i="10"/>
  <c r="AU60" i="1" s="1"/>
  <c r="AT58" i="1"/>
  <c r="J59" i="6"/>
  <c r="J79" i="6"/>
  <c r="AG56" i="1" s="1"/>
  <c r="R79" i="6"/>
  <c r="BC51" i="1"/>
  <c r="AY51" i="1" s="1"/>
  <c r="T79" i="6"/>
  <c r="R103" i="2"/>
  <c r="T103" i="2"/>
  <c r="BJ103" i="2"/>
  <c r="J103" i="2" s="1"/>
  <c r="J57" i="2" s="1"/>
  <c r="R181" i="5"/>
  <c r="R142" i="3"/>
  <c r="R91" i="3" s="1"/>
  <c r="J96" i="9"/>
  <c r="J58" i="9" s="1"/>
  <c r="BK84" i="8"/>
  <c r="P148" i="9"/>
  <c r="BK236" i="5"/>
  <c r="J236" i="5" s="1"/>
  <c r="J74" i="5" s="1"/>
  <c r="T126" i="5"/>
  <c r="P92" i="3"/>
  <c r="R111" i="4"/>
  <c r="R91" i="4" s="1"/>
  <c r="P277" i="5"/>
  <c r="BK92" i="3"/>
  <c r="BB51" i="1"/>
  <c r="W28" i="1" s="1"/>
  <c r="P181" i="5"/>
  <c r="T277" i="5"/>
  <c r="R1444" i="2"/>
  <c r="P103" i="2"/>
  <c r="T181" i="5"/>
  <c r="P142" i="3"/>
  <c r="T95" i="9"/>
  <c r="T94" i="9" s="1"/>
  <c r="P79" i="6"/>
  <c r="AU56" i="1" s="1"/>
  <c r="R277" i="5"/>
  <c r="T1444" i="2"/>
  <c r="BK277" i="5"/>
  <c r="J277" i="5" s="1"/>
  <c r="J82" i="5" s="1"/>
  <c r="P85" i="7"/>
  <c r="AU57" i="1" s="1"/>
  <c r="R85" i="7"/>
  <c r="AT56" i="1"/>
  <c r="AT54" i="1"/>
  <c r="BK181" i="5"/>
  <c r="J181" i="5" s="1"/>
  <c r="J66" i="5" s="1"/>
  <c r="AT60" i="1"/>
  <c r="AT57" i="1"/>
  <c r="AT59" i="1"/>
  <c r="BK142" i="3"/>
  <c r="J142" i="3" s="1"/>
  <c r="J63" i="3" s="1"/>
  <c r="BJ1444" i="2"/>
  <c r="J1444" i="2" s="1"/>
  <c r="J66" i="2" s="1"/>
  <c r="T96" i="10"/>
  <c r="T195" i="4"/>
  <c r="P111" i="4"/>
  <c r="P91" i="4" s="1"/>
  <c r="AU54" i="1" s="1"/>
  <c r="BK96" i="10"/>
  <c r="J96" i="10" s="1"/>
  <c r="J27" i="10" s="1"/>
  <c r="BK85" i="7"/>
  <c r="J85" i="7" s="1"/>
  <c r="J56" i="7" s="1"/>
  <c r="BK111" i="4"/>
  <c r="J111" i="4" s="1"/>
  <c r="J58" i="4" s="1"/>
  <c r="BK148" i="9"/>
  <c r="J148" i="9" s="1"/>
  <c r="J69" i="9" s="1"/>
  <c r="BK79" i="6"/>
  <c r="R96" i="10"/>
  <c r="P95" i="9"/>
  <c r="BD51" i="1"/>
  <c r="W30" i="1" s="1"/>
  <c r="T92" i="3"/>
  <c r="P1444" i="2"/>
  <c r="J84" i="11"/>
  <c r="J57" i="11" s="1"/>
  <c r="BK83" i="11"/>
  <c r="J83" i="11" s="1"/>
  <c r="AT61" i="1"/>
  <c r="AT53" i="1"/>
  <c r="BA51" i="1"/>
  <c r="AZ51" i="1"/>
  <c r="J126" i="5"/>
  <c r="J57" i="5" s="1"/>
  <c r="J92" i="3"/>
  <c r="J57" i="3" s="1"/>
  <c r="AT52" i="1"/>
  <c r="R125" i="5" l="1"/>
  <c r="R94" i="9"/>
  <c r="T91" i="3"/>
  <c r="R102" i="2"/>
  <c r="T125" i="5"/>
  <c r="T91" i="4"/>
  <c r="P125" i="5"/>
  <c r="AU55" i="1" s="1"/>
  <c r="J56" i="10"/>
  <c r="P91" i="3"/>
  <c r="AU53" i="1" s="1"/>
  <c r="AN56" i="1"/>
  <c r="BK91" i="3"/>
  <c r="J91" i="3" s="1"/>
  <c r="J27" i="3" s="1"/>
  <c r="J27" i="6"/>
  <c r="J36" i="6" s="1"/>
  <c r="W29" i="1"/>
  <c r="T102" i="2"/>
  <c r="BJ102" i="2"/>
  <c r="J102" i="2" s="1"/>
  <c r="J56" i="2" s="1"/>
  <c r="P102" i="2"/>
  <c r="AU52" i="1" s="1"/>
  <c r="AX51" i="1"/>
  <c r="BK83" i="8"/>
  <c r="J83" i="8" s="1"/>
  <c r="J84" i="8"/>
  <c r="J57" i="8" s="1"/>
  <c r="J56" i="6"/>
  <c r="J27" i="7"/>
  <c r="J36" i="7" s="1"/>
  <c r="P94" i="9"/>
  <c r="AU59" i="1" s="1"/>
  <c r="BK91" i="4"/>
  <c r="J91" i="4" s="1"/>
  <c r="J27" i="4" s="1"/>
  <c r="BK125" i="5"/>
  <c r="J125" i="5" s="1"/>
  <c r="J56" i="5" s="1"/>
  <c r="BK94" i="9"/>
  <c r="J94" i="9" s="1"/>
  <c r="J27" i="9" s="1"/>
  <c r="W26" i="1"/>
  <c r="AV51" i="1"/>
  <c r="W27" i="1"/>
  <c r="AW51" i="1"/>
  <c r="AK27" i="1" s="1"/>
  <c r="AG60" i="1"/>
  <c r="AN60" i="1" s="1"/>
  <c r="J36" i="10"/>
  <c r="J56" i="11"/>
  <c r="J27" i="11"/>
  <c r="J56" i="4" l="1"/>
  <c r="AU51" i="1"/>
  <c r="J56" i="3"/>
  <c r="J27" i="2"/>
  <c r="J36" i="2" s="1"/>
  <c r="J56" i="9"/>
  <c r="J27" i="5"/>
  <c r="J36" i="5" s="1"/>
  <c r="AG57" i="1"/>
  <c r="AN57" i="1" s="1"/>
  <c r="J27" i="8"/>
  <c r="J56" i="8"/>
  <c r="J36" i="11"/>
  <c r="AG61" i="1"/>
  <c r="AN61" i="1" s="1"/>
  <c r="AG59" i="1"/>
  <c r="AN59" i="1" s="1"/>
  <c r="J36" i="9"/>
  <c r="AG54" i="1"/>
  <c r="AN54" i="1" s="1"/>
  <c r="J36" i="4"/>
  <c r="AK26" i="1"/>
  <c r="AT51" i="1"/>
  <c r="J36" i="3"/>
  <c r="AG53" i="1"/>
  <c r="AN53" i="1" s="1"/>
  <c r="AG55" i="1" l="1"/>
  <c r="AN55" i="1" s="1"/>
  <c r="AG52" i="1"/>
  <c r="J36" i="8"/>
  <c r="AG58" i="1"/>
  <c r="AN58" i="1" s="1"/>
  <c r="AG51" i="1" l="1"/>
  <c r="AN51" i="1" s="1"/>
  <c r="AN52" i="1"/>
  <c r="AK23" i="1" l="1"/>
  <c r="AK32" i="1" s="1"/>
</calcChain>
</file>

<file path=xl/sharedStrings.xml><?xml version="1.0" encoding="utf-8"?>
<sst xmlns="http://schemas.openxmlformats.org/spreadsheetml/2006/main" count="41827" uniqueCount="4903">
  <si>
    <t>Export VZ</t>
  </si>
  <si>
    <t>List obsahuje:</t>
  </si>
  <si>
    <t>1) Rekapitulace stavby</t>
  </si>
  <si>
    <t>2) Rekapitulace objektů stavby a soupisů prací</t>
  </si>
  <si>
    <t>3.0</t>
  </si>
  <si>
    <t/>
  </si>
  <si>
    <t>False</t>
  </si>
  <si>
    <t>{6a18c2fb-dc57-40fe-a3c4-5f9532633783}</t>
  </si>
  <si>
    <t>&gt;&gt;  skryté sloupce  &lt;&lt;</t>
  </si>
  <si>
    <t>0,01</t>
  </si>
  <si>
    <t>21</t>
  </si>
  <si>
    <t>15</t>
  </si>
  <si>
    <t>REKAPITULACE STAVBY</t>
  </si>
  <si>
    <t>v ---  níže se nacházejí doplnkové a pomocné údaje k sestavám  --- v</t>
  </si>
  <si>
    <t>Návod na vyplnění</t>
  </si>
  <si>
    <t>0,001</t>
  </si>
  <si>
    <t>Kód:</t>
  </si>
  <si>
    <t>522019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</si>
  <si>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</si>
  <si>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</si>
  <si>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ŠKOLNÍ KUCHYNĚ, Základní škola Praha 9, Vybíralova 964/8, 19800 Praha 9</t>
  </si>
  <si>
    <t>KSO:</t>
  </si>
  <si>
    <t>CC-CZ:</t>
  </si>
  <si>
    <t>Místo:</t>
  </si>
  <si>
    <t xml:space="preserve"> </t>
  </si>
  <si>
    <t>Datum:</t>
  </si>
  <si>
    <t>25. 10. 2019</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</si>
  <si>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</si>
  <si>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</si>
  <si>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</si>
  <si>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</si>
  <si>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</si>
  <si>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</si>
  <si>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</si>
  <si>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</si>
  <si>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</si>
  <si>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</si>
  <si>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</si>
  <si>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</si>
  <si>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</si>
  <si>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</si>
  <si>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</si>
  <si>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</si>
  <si>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</si>
  <si>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</si>
  <si>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</si>
  <si>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</si>
  <si>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</si>
  <si>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</si>
  <si>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</si>
  <si>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</si>
  <si>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</si>
  <si>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</si>
  <si>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</si>
  <si>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</si>
  <si>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</si>
  <si>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</si>
  <si>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</si>
  <si>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</si>
  <si>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</si>
  <si>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</si>
  <si>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</si>
  <si>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</si>
  <si>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</si>
  <si>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</si>
  <si>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</si>
  <si>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</si>
  <si>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</si>
  <si>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</si>
  <si>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</si>
  <si>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</si>
  <si>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</si>
  <si>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</si>
  <si>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</si>
  <si>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D1.1,D1.2</t>
  </si>
  <si>
    <t>ARCHITEKTONICKO-STAVEBNÍ ŘEŠENÍ+STAVEBNĚ KONSTRUKČNÍ ŘEŠENÍ</t>
  </si>
  <si>
    <t>STA</t>
  </si>
  <si>
    <t>1</t>
  </si>
  <si>
    <t>{64ba102d-75fe-4dc0-a2f1-cff16b072fd1}</t>
  </si>
  <si>
    <t>2</t>
  </si>
  <si>
    <t>D1.4a</t>
  </si>
  <si>
    <t>ZDRAVOTNĚ TECHNICKÉ INSTALACE</t>
  </si>
  <si>
    <t>{a5a05b96-9770-4f1c-8394-d9c504e7a3c7}</t>
  </si>
  <si>
    <t>D1.4b</t>
  </si>
  <si>
    <t xml:space="preserve">VYTÁPĚNÍ </t>
  </si>
  <si>
    <t>{5925be46-4fca-46c8-9b12-8b626d33c995}</t>
  </si>
  <si>
    <t>D1.4c</t>
  </si>
  <si>
    <t>VZDUCHOTECHNIKA A CHLAZENÍ</t>
  </si>
  <si>
    <t>{92b72fbb-15e4-47ac-9680-f7d021c1e4f6}</t>
  </si>
  <si>
    <t>D1.4d</t>
  </si>
  <si>
    <t>SILNOPROUDÁ ELEKTROTECHNIKA</t>
  </si>
  <si>
    <t>{56dc4322-c800-4584-a2ae-fc7b2e1b2b4b}</t>
  </si>
  <si>
    <t>D1.4e</t>
  </si>
  <si>
    <t>SLABOPROUDÁ ELEKTROTECHNIKA A EPS</t>
  </si>
  <si>
    <t>{3e4e8bef-cccc-4ebf-8558-b5eca0a0ef2c}</t>
  </si>
  <si>
    <t>D1.4g</t>
  </si>
  <si>
    <t>ZAŘÍZENÍ PRO ODVOD KOUŘE A TEPLA (SOZ)</t>
  </si>
  <si>
    <t>{906e2ed0-8d2f-4f0f-8ba8-5d6d9ed0fa3b}</t>
  </si>
  <si>
    <t>D1.4h</t>
  </si>
  <si>
    <t>MĚŘENÍ A REGULACE</t>
  </si>
  <si>
    <t>{0c3ec317-1d63-4c93-9d3e-d70710f8c728}</t>
  </si>
  <si>
    <t>D2.1</t>
  </si>
  <si>
    <t>GASTROTECHNOLOGIE</t>
  </si>
  <si>
    <t>{9a5d3000-6d30-4282-be1f-fb4367abf270}</t>
  </si>
  <si>
    <t>VON</t>
  </si>
  <si>
    <t>Vedlejší a ostatní náklady</t>
  </si>
  <si>
    <t>{5457e0f8-1131-4992-a07e-f84a1011bf19}</t>
  </si>
  <si>
    <t>1) Krycí list soupisu</t>
  </si>
  <si>
    <t>2) Rekapitulace</t>
  </si>
  <si>
    <t>3) Soupis prací</t>
  </si>
  <si>
    <t>Zpět na list:</t>
  </si>
  <si>
    <t>Rekapitulace stavby</t>
  </si>
  <si>
    <t>KRYCÍ LIST SOUPISU</t>
  </si>
  <si>
    <t>Objekt:</t>
  </si>
  <si>
    <t>D1.1,D1.2 - ARCHITEKTONICKO-STAVEBNÍ ŘEŠENÍ+STAVEBNĚ KONSTRUKČNÍ ŘEŠENÍ</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</si>
  <si>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</si>
  <si>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</si>
  <si>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</si>
  <si>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</si>
  <si>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</si>
  <si>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</si>
  <si>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</si>
  <si>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</si>
  <si>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</si>
  <si>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</si>
  <si>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</si>
  <si>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</si>
  <si>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</si>
  <si>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</si>
  <si>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</si>
  <si>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</si>
  <si>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</si>
  <si>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</si>
  <si>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</si>
  <si>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</si>
  <si>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</si>
  <si>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</si>
  <si>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</si>
  <si>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</si>
  <si>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</si>
  <si>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</si>
  <si>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</si>
  <si>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</si>
  <si>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</si>
  <si>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</si>
  <si>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</si>
  <si>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</si>
  <si>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</si>
  <si>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</si>
  <si>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</si>
  <si>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</si>
  <si>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</si>
  <si>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</si>
  <si>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</si>
  <si>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</si>
  <si>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</si>
  <si>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</si>
  <si>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</si>
  <si>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</si>
  <si>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</si>
  <si>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</si>
  <si>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</si>
  <si>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</si>
  <si>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</si>
  <si>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</si>
  <si>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131201101</t>
  </si>
  <si>
    <t>Hloubení nezapažených jam a zářezů s urovnáním dna do předepsaného profilu a spádu v hornině tř. 3 do 100 m3</t>
  </si>
  <si>
    <t>m3</t>
  </si>
  <si>
    <t>4</t>
  </si>
  <si>
    <t>1436106970</t>
  </si>
  <si>
    <t>VV</t>
  </si>
  <si>
    <t>"dle v. 1.pp ns"</t>
  </si>
  <si>
    <t>"rampa se schodištěm"</t>
  </si>
  <si>
    <t>((2,435+1,85)/2)*((3,58+3,01)/2)*1,025</t>
  </si>
  <si>
    <t>131201109</t>
  </si>
  <si>
    <t>Hloubení nezapažených jam a zářezů s urovnáním dna do předepsaného profilu a spádu Příplatek k cenám za lepivost horniny tř. 3</t>
  </si>
  <si>
    <t>-1720262464</t>
  </si>
  <si>
    <t>7,236*0,5 'Přepočtené koeficientem množství</t>
  </si>
  <si>
    <t>3</t>
  </si>
  <si>
    <t>132201101</t>
  </si>
  <si>
    <t>Hloubení zapažených i nezapažených rýh šířky do 600 mm s urovnáním dna do předepsaného profilu a spádu v hornině tř. 3 do 100 m3</t>
  </si>
  <si>
    <t>-1779909228</t>
  </si>
  <si>
    <t>P</t>
  </si>
  <si>
    <t>Poznámka k položce:
V cenách jsou započteny i náklady na případné nutné přemístění výkopku ve výkopišti a na
    přehození výkopku na přilehlém terénu na vzdálenost do 3 m od okraje jámy nebo naložení na dopravní
    prostředek.</t>
  </si>
  <si>
    <t xml:space="preserve">"nová rampa - dle půd. 1.pp ns" </t>
  </si>
  <si>
    <t>(7,11-0,63*0,6)*0,1+1,745*0,4*0,1</t>
  </si>
  <si>
    <t>"nové únikové schodiště "</t>
  </si>
  <si>
    <t>(2,205+2,64*2)*0,3*0,1</t>
  </si>
  <si>
    <t>(7,11-0,63*0,6)*0,3+1,745*0,4*0,3</t>
  </si>
  <si>
    <t>(2,205+2,64*2)*0,3*0,3</t>
  </si>
  <si>
    <t>"podel objektu pro zateplení soklu"</t>
  </si>
  <si>
    <t>27,37*0,2*0,6+0,73*0,6*0,2+(1,565+2,945+1,45+0,13)*0,6*0,45+7,68*0,6*0,2+(2,195+2,335+2,195)*0,45*0,6</t>
  </si>
  <si>
    <t>Součet</t>
  </si>
  <si>
    <t>132201109</t>
  </si>
  <si>
    <t>Hloubení zapažených i nezapažených rýh šířky do 600 mm s urovnáním dna do předepsaného profilu a spádu v hornině tř. 3 Příplatek k cenám za lepivost horniny tř. 3</t>
  </si>
  <si>
    <t>2088626129</t>
  </si>
  <si>
    <t>11,625*0,5 'Přepočtené koeficientem množství</t>
  </si>
  <si>
    <t>5</t>
  </si>
  <si>
    <t>132201201</t>
  </si>
  <si>
    <t>Hloubení zapažených i nezapažených rýh šířky přes 600 do 2 000 mm s urovnáním dna do předepsaného profilu a spádu v hornině tř. 3 do 100 m3</t>
  </si>
  <si>
    <t>-94000616</t>
  </si>
  <si>
    <t>((0,895+0,75)/2)*2,5+((1,14+0,85)/2)*(3,95*2+1,42)</t>
  </si>
  <si>
    <t>1,014*(2,64+2,205+2,64)</t>
  </si>
  <si>
    <t>6</t>
  </si>
  <si>
    <t>132201209</t>
  </si>
  <si>
    <t>Hloubení zapažených i nezapažených rýh šířky přes 600 do 2 000 mm s urovnáním dna do předepsaného profilu a spádu v hornině tř. 3 Příplatek k cenám za lepivost horniny tř. 3</t>
  </si>
  <si>
    <t>-1013656042</t>
  </si>
  <si>
    <t>18,92*0,5 'Přepočtené koeficientem množství</t>
  </si>
  <si>
    <t>7</t>
  </si>
  <si>
    <t>132201401</t>
  </si>
  <si>
    <t>Hloubená vykopávka pod základy ručně s přehozením výkopku na vzdálenost 3 m nebo s naložením na ruční dopravní prostředek v hornině tř. 3</t>
  </si>
  <si>
    <t>-1364326116</t>
  </si>
  <si>
    <t>"pro podbetonování základu - dle půd. 1.pp ns" 6,795*1,0*1,6</t>
  </si>
  <si>
    <t>8</t>
  </si>
  <si>
    <t>139711101</t>
  </si>
  <si>
    <t>Vykopávka v uzavřených prostorách s naložením výkopku na dopravní prostředek v hornině tř. 1 až 4</t>
  </si>
  <si>
    <t>-1277749844</t>
  </si>
  <si>
    <t>"BP"</t>
  </si>
  <si>
    <t>"dle půd. bourání 1.pp - plocha v cad"</t>
  </si>
  <si>
    <t>1409,28*1,0-(0,4*0,4*1,0*42+12,0*1,0*2)</t>
  </si>
  <si>
    <t>"prostor pro větrání" 2,45*2,35*1,0</t>
  </si>
  <si>
    <t>"E1.61" 3,625*7,01*1,0</t>
  </si>
  <si>
    <t>"rýhy pro základy"</t>
  </si>
  <si>
    <t>"dle půdorysu 1.pp a řezu A"</t>
  </si>
  <si>
    <t>(1,37-1,25)*0,45*(5,6*4+0,2*4+1,93+10,8+8,45+7,53+2,2+6,47+0,85*8)</t>
  </si>
  <si>
    <t>(1,37-1,25)*0,45*(2,84+1,5+0,05+0,425+4,025+2,825+0,9+1,17+12,5+13,0+8,12+1,65+3,15+2,0+3,15)</t>
  </si>
  <si>
    <t>"kanál" 10,125*0,1</t>
  </si>
  <si>
    <t>9</t>
  </si>
  <si>
    <t>162201102</t>
  </si>
  <si>
    <t>Vodorovné přemístění výkopku nebo sypaniny po suchu na obvyklém dopravním prostředku, bez naložení výkopku, avšak se složením bez rozhrnutí z horniny tř. 1 až 4 na vzdálenost přes 20 do 50 m</t>
  </si>
  <si>
    <t>2027457936</t>
  </si>
  <si>
    <t>"na mezideponii a zpět k zásypu" 17,373*2</t>
  </si>
  <si>
    <t>10</t>
  </si>
  <si>
    <t>162701105</t>
  </si>
  <si>
    <t>Vodorovné přemístění výkopku nebo sypaniny po suchu na obvyklém dopravním prostředku, bez naložení výkopku, avšak se složením bez rozhrnutí z horniny tř. 1 až 4 na vzdálenost přes 9 000 do 10 000 m</t>
  </si>
  <si>
    <t>1889547085</t>
  </si>
  <si>
    <t>11</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</si>
  <si>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</si>
  <si>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</si>
  <si>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-1250320132</t>
  </si>
  <si>
    <t>12</t>
  </si>
  <si>
    <t>167101101</t>
  </si>
  <si>
    <t>Nakládání, skládání a překládání neulehlého výkopku nebo sypaniny nakládání, množství do 100 m3, z hornin tř. 1 až 4</t>
  </si>
  <si>
    <t>-1439100949</t>
  </si>
  <si>
    <t>"naložení na mezideponii pět k zásypu" 9,619</t>
  </si>
  <si>
    <t>13</t>
  </si>
  <si>
    <t>171201201</t>
  </si>
  <si>
    <t>Uložení sypaniny na skládky</t>
  </si>
  <si>
    <t>-917397985</t>
  </si>
  <si>
    <t>14</t>
  </si>
  <si>
    <t>174101101</t>
  </si>
  <si>
    <t>Zásyp sypaninou z jakékoliv horniny s uložením výkopku ve vrstvách se zhutněním jam, šachet, rýh nebo kolem objektů v těchto vykopávkách</t>
  </si>
  <si>
    <t>1938431441</t>
  </si>
  <si>
    <t>"zpětný zásyp výkopkem"</t>
  </si>
  <si>
    <t>"dle půd. 1.pp ns"</t>
  </si>
  <si>
    <t>"rampa" 0,75*1,91*0,995+0,4432*2,0+0,183*(2,0+3,35*2)</t>
  </si>
  <si>
    <t xml:space="preserve">"únikové sch." </t>
  </si>
  <si>
    <t>1,014*(2,64+2,205+2,64)-(1,035*0,25*(2,105+2,57*2))</t>
  </si>
  <si>
    <t>27,37*0,2*0,6+0,73*0,6*0,2+(1,565+2,945+1,45+0,13)*0,6*0,45+7,68*0,6*0,2+(2,195+2,335+2,195)*0,6*0,45</t>
  </si>
  <si>
    <t>Mezisoučet</t>
  </si>
  <si>
    <t>"zásyp kamenivem"</t>
  </si>
  <si>
    <t>"rampa" ((0,54+0,3)/2)*1,03*(1,33+0,9+1,54+2,6)+0,5*0,2*2,5+0,183*(3,95*2+1,42)</t>
  </si>
  <si>
    <t>M</t>
  </si>
  <si>
    <t>583336770</t>
  </si>
  <si>
    <t>kamenivo těžené hrubé frakce 16-32</t>
  </si>
  <si>
    <t>t</t>
  </si>
  <si>
    <t>-271296945</t>
  </si>
  <si>
    <t>Poznámka k položce:
cena vč. dopravy materiálu</t>
  </si>
  <si>
    <t>4,711*1,8 'Přepočtené koeficientem množství</t>
  </si>
  <si>
    <t>Zakládání</t>
  </si>
  <si>
    <t>16</t>
  </si>
  <si>
    <t>Podsyp pod základové konstrukce se zhutněním a urovnáním povrchu z kameniva hrubého, frakce 16 - 32 mm</t>
  </si>
  <si>
    <t>-1538500429</t>
  </si>
  <si>
    <t>0,45*0,1*(5,6*4+0,2*4+1,93+10,8+8,45+7,53+2,2+6,47+0,85*8)</t>
  </si>
  <si>
    <t>0,45*0,1*(2,84+1,5+0,05+0,425+4,025+2,825+0,9+1,17+12,5+13,0+8,12+1,65+3,15+2,0+3,15)</t>
  </si>
  <si>
    <t>17</t>
  </si>
  <si>
    <t>274313711</t>
  </si>
  <si>
    <t>Základy z betonu prostého pasy betonu kamenem neprokládaného tř. C 20/25</t>
  </si>
  <si>
    <t>-299709177</t>
  </si>
  <si>
    <t>0,45*0,3*(5,6*4+0,2*4+1,93+10,8+8,45+7,53+2,2+6,47+0,85*8)</t>
  </si>
  <si>
    <t>0,45*0,3*(2,84+1,5+0,05+0,425+4,025+2,825+0,9+1,17+12,5+13,0+8,12+1,65+3,15+2,0+3,15)</t>
  </si>
  <si>
    <t>18</t>
  </si>
  <si>
    <t>279113132</t>
  </si>
  <si>
    <t>Základové zdi z tvárnic ztraceného bednění včetně výplně z betonu bez zvláštních nároků na vliv prostředí třídy C 20/25, tloušťky zdiva přes 150 do 200 mm</t>
  </si>
  <si>
    <t>m2</t>
  </si>
  <si>
    <t>-1072438904</t>
  </si>
  <si>
    <t>"dle půd. 1.pp ns - kanály"</t>
  </si>
  <si>
    <t>(1,8+2,3+1,45)*0,8</t>
  </si>
  <si>
    <t>(2,6+1,0+2,6+1,025)*0,9</t>
  </si>
  <si>
    <t>19</t>
  </si>
  <si>
    <t>279113133</t>
  </si>
  <si>
    <t>Základové zdi z tvárnic ztraceného bednění včetně výplně z betonu bez zvláštních nároků na vliv prostředí třídy C 20/25, tloušťky zdiva přes 200 do 250 mm</t>
  </si>
  <si>
    <t>1737048321</t>
  </si>
  <si>
    <t>0,9*0,75</t>
  </si>
  <si>
    <t>(2,45+1,42+1,0+0,75+2,5*2+3,85*2+1,745)*1,75</t>
  </si>
  <si>
    <t>2,205*0,75+3,474*2</t>
  </si>
  <si>
    <t>20</t>
  </si>
  <si>
    <t>279113134</t>
  </si>
  <si>
    <t>Základové zdi z tvárnic ztraceného bednění včetně výplně z betonu bez zvláštních nároků na vliv prostředí třídy C 20/25, tloušťky zdiva přes 250 do 300 mm</t>
  </si>
  <si>
    <t>-381463046</t>
  </si>
  <si>
    <t>0,75*(5,6*4+0,2*4+1,93+10,8+8,45+7,53+2,2+6,47+0,85*8)</t>
  </si>
  <si>
    <t>0,75*(2,84+1,5+0,05+0,425+4,025+2,825+0,9+1,17+12,5+13,0+8,12+1,65+3,15+2,0+3,15)</t>
  </si>
  <si>
    <t>279311115</t>
  </si>
  <si>
    <t>Postupné podbetonování základového zdiva jakékoliv tloušťky, bez výkopu, bez zapažení a bednění, prostým betonem tř. C 20/25</t>
  </si>
  <si>
    <t>-318029072</t>
  </si>
  <si>
    <t>22</t>
  </si>
  <si>
    <t>279361821</t>
  </si>
  <si>
    <t>Výztuž základových zdí nosných svislých nebo odkloněných od svislice, rovinných nebo oblých, deskových nebo žebrových, včetně výztuže jejich žeber z betonářské oceli 10 505 (R) nebo BSt 500</t>
  </si>
  <si>
    <t>-342102026</t>
  </si>
  <si>
    <t>0,75*(5,6*4+0,2*4+1,93+10,8+8,45+7,53+2,2+6,47+0,85*8)*0,02</t>
  </si>
  <si>
    <t>0,75*(2,84+1,5+0,05+0,425+4,025+2,825+0,9+1,17+12,5+13,0+8,12+1,65+3,15+2,0+3,15)*0,02</t>
  </si>
  <si>
    <t>0,9*0,75*0,02</t>
  </si>
  <si>
    <t>(2,45+1,42+1,0+0,75+2,5*2+3,85*2+1,745)*1,75*0,02</t>
  </si>
  <si>
    <t>(2,205*0,75+3,474*2)*0,02</t>
  </si>
  <si>
    <t>(1,8+2,3+1,45)*0,8*0,02</t>
  </si>
  <si>
    <t>(2,6+1,0+2,6+1,025)*0,9*0,02</t>
  </si>
  <si>
    <t>Svislé a kompletní konstrukce</t>
  </si>
  <si>
    <t>23</t>
  </si>
  <si>
    <t>310271430R00</t>
  </si>
  <si>
    <t>Zazdívka otvorů do 0,25 m2, pórobet.tvár., tl.30cm</t>
  </si>
  <si>
    <t>kus</t>
  </si>
  <si>
    <t>-826027203</t>
  </si>
  <si>
    <t>"dle půd. 1.np ns - po zrušených mřížkách"</t>
  </si>
  <si>
    <t>"0,8*0,3" 3+5+8</t>
  </si>
  <si>
    <t>24</t>
  </si>
  <si>
    <t>310271630R00</t>
  </si>
  <si>
    <t>Zazdívka otvorů do 4 m2, pórobet.tvárnice, tl.30cm</t>
  </si>
  <si>
    <t>-1142770818</t>
  </si>
  <si>
    <t>"vyzdívka parapetu - viz 1.np ns" 1,06*1,0*0,3</t>
  </si>
  <si>
    <t>"zazdívka dveří" 1,2*2,2*0,3</t>
  </si>
  <si>
    <t>25</t>
  </si>
  <si>
    <t>311238120</t>
  </si>
  <si>
    <t>-911733646</t>
  </si>
  <si>
    <t>(5,6*4+0,2*4+1,93+10,8+8,45+7,53+2,2+6,47+0,85*8)*3,45-1,2*0,5*7</t>
  </si>
  <si>
    <t>26</t>
  </si>
  <si>
    <t>317121102</t>
  </si>
  <si>
    <t>Montáž prefabrikovaných překladů pro světlost otvoru přes 1050 do 1800 mm</t>
  </si>
  <si>
    <t>-1149807481</t>
  </si>
  <si>
    <t>"dle tab. překladů"</t>
  </si>
  <si>
    <t>"R21" 5</t>
  </si>
  <si>
    <t>"R22" 10</t>
  </si>
  <si>
    <t>"R24" 6</t>
  </si>
  <si>
    <t>27</t>
  </si>
  <si>
    <t>593211500</t>
  </si>
  <si>
    <t>překlad železobetonový RZP vylehčený 119x11,5x24 cm</t>
  </si>
  <si>
    <t>524846919</t>
  </si>
  <si>
    <t>28</t>
  </si>
  <si>
    <t>593211510</t>
  </si>
  <si>
    <t>překlad železobetonový RZP vylehčený 149x11,5x24 cm</t>
  </si>
  <si>
    <t>-1639405734</t>
  </si>
  <si>
    <t>29</t>
  </si>
  <si>
    <t>317121103</t>
  </si>
  <si>
    <t>Montáž prefabrikovaných překladů pro světlost otvoru přes 1800 do 3750 mm</t>
  </si>
  <si>
    <t>847490438</t>
  </si>
  <si>
    <t>"R20" 2+2</t>
  </si>
  <si>
    <t>"R23" 2</t>
  </si>
  <si>
    <t>30</t>
  </si>
  <si>
    <t>593211540</t>
  </si>
  <si>
    <t>překlad železobetonový RZP vylehčený 239x11,5x24 cm</t>
  </si>
  <si>
    <t>-1122179295</t>
  </si>
  <si>
    <t>"R20" 2,000</t>
  </si>
  <si>
    <t>31</t>
  </si>
  <si>
    <t>59321103R</t>
  </si>
  <si>
    <t>překlad železobetonový RZP 239x7x24 cm</t>
  </si>
  <si>
    <t>1264730894</t>
  </si>
  <si>
    <t>32</t>
  </si>
  <si>
    <t>593211550</t>
  </si>
  <si>
    <t>překlad železobetonový RZP vylehčený 269x11,5x24 cm</t>
  </si>
  <si>
    <t>2077910458</t>
  </si>
  <si>
    <t>"R23" 2,000</t>
  </si>
  <si>
    <t>33</t>
  </si>
  <si>
    <t>31714110R</t>
  </si>
  <si>
    <t>-19049170</t>
  </si>
  <si>
    <t>"R6" 1</t>
  </si>
  <si>
    <t>34</t>
  </si>
  <si>
    <t>31714118R</t>
  </si>
  <si>
    <t>-1599326299</t>
  </si>
  <si>
    <t>"R7" 2</t>
  </si>
  <si>
    <t>35</t>
  </si>
  <si>
    <t>31714119R</t>
  </si>
  <si>
    <t>122197739</t>
  </si>
  <si>
    <t>"R8" 3</t>
  </si>
  <si>
    <t>36</t>
  </si>
  <si>
    <t>31714120R</t>
  </si>
  <si>
    <t>708067771</t>
  </si>
  <si>
    <t>"R14" 1</t>
  </si>
  <si>
    <t>37</t>
  </si>
  <si>
    <t>31714121R</t>
  </si>
  <si>
    <t>-325933540</t>
  </si>
  <si>
    <t>"R5" 1</t>
  </si>
  <si>
    <t>38</t>
  </si>
  <si>
    <t>31714122R</t>
  </si>
  <si>
    <t>-772966667</t>
  </si>
  <si>
    <t>"R4" 1</t>
  </si>
  <si>
    <t>39</t>
  </si>
  <si>
    <t>31714123R</t>
  </si>
  <si>
    <t>568208979</t>
  </si>
  <si>
    <t>"R10" 1</t>
  </si>
  <si>
    <t>40</t>
  </si>
  <si>
    <t>31714124R</t>
  </si>
  <si>
    <t>-1949662494</t>
  </si>
  <si>
    <t>"R9" 1</t>
  </si>
  <si>
    <t>41</t>
  </si>
  <si>
    <t>317142221</t>
  </si>
  <si>
    <t>-1750444304</t>
  </si>
  <si>
    <t>"R1" 2</t>
  </si>
  <si>
    <t>42</t>
  </si>
  <si>
    <t>317142321</t>
  </si>
  <si>
    <t>-786213748</t>
  </si>
  <si>
    <t>"R2" 2</t>
  </si>
  <si>
    <t>43</t>
  </si>
  <si>
    <t>317142322</t>
  </si>
  <si>
    <t>921434498</t>
  </si>
  <si>
    <t>44</t>
  </si>
  <si>
    <t>31714342R</t>
  </si>
  <si>
    <t>460186611</t>
  </si>
  <si>
    <t>"R11" 4</t>
  </si>
  <si>
    <t>45</t>
  </si>
  <si>
    <t>31714343R</t>
  </si>
  <si>
    <t>176234950</t>
  </si>
  <si>
    <t>"R12" 3</t>
  </si>
  <si>
    <t>46</t>
  </si>
  <si>
    <t>31714362R</t>
  </si>
  <si>
    <t>1532895547</t>
  </si>
  <si>
    <t>"R13" 2</t>
  </si>
  <si>
    <t>47</t>
  </si>
  <si>
    <t>317944323</t>
  </si>
  <si>
    <t>Válcované nosníky dodatečně osazované do připravených otvorů bez zazdění hlav č. 14 až 22</t>
  </si>
  <si>
    <t>474568712</t>
  </si>
  <si>
    <t>"dle tab. zám. v."</t>
  </si>
  <si>
    <t>"Z01" 341,9/1000</t>
  </si>
  <si>
    <t>"Z02" 194,4/1000</t>
  </si>
  <si>
    <t>"vzt kanály - viz půd. 1.pp ns"</t>
  </si>
  <si>
    <t>30,4*1,05*(1,2+1,5+2,3+1,5)/1000</t>
  </si>
  <si>
    <t>48</t>
  </si>
  <si>
    <t>341272612</t>
  </si>
  <si>
    <t>1891976644</t>
  </si>
  <si>
    <t>"1.np - viz půd. 1.np"</t>
  </si>
  <si>
    <t>5,4*1,5</t>
  </si>
  <si>
    <t>"střecha - vývod vzt" 4,0*1,0</t>
  </si>
  <si>
    <t>49</t>
  </si>
  <si>
    <t>341272632</t>
  </si>
  <si>
    <t>1032045839</t>
  </si>
  <si>
    <t>"obvod"</t>
  </si>
  <si>
    <t>27,3*1,5-((2,4+4,8+5,4*2+5,12)*(1,5-0,56))</t>
  </si>
  <si>
    <t>(2,39+5,3)*3,45-(1,4*2,1+1,8*2,1)</t>
  </si>
  <si>
    <t>7,68*3,45-(1,5*1,5+1,5*1,0*2)</t>
  </si>
  <si>
    <t>0,7*3,4</t>
  </si>
  <si>
    <t>50</t>
  </si>
  <si>
    <t>342248131</t>
  </si>
  <si>
    <t>1652303912</t>
  </si>
  <si>
    <t>"1.np - viz půdorys"</t>
  </si>
  <si>
    <t>(0,45+6,0+5,6+0,6*2+0,4+0,33+0,98+0,065+1,2+0,755+0,525+0,355+0,325+0,98+1,2+0,93+0,515+0,53+1,0+0,715+0,83+1,2+1,2+0,31+0,425)*3,45</t>
  </si>
  <si>
    <t>-(0,9*1,97*5+1,2*0,5*6)</t>
  </si>
  <si>
    <t>51</t>
  </si>
  <si>
    <t>342272248</t>
  </si>
  <si>
    <t>-1105133076</t>
  </si>
  <si>
    <t>"1.np - viz půd. 1.np" 0,275*3,45</t>
  </si>
  <si>
    <t>52</t>
  </si>
  <si>
    <t>342272323</t>
  </si>
  <si>
    <t>-1660876067</t>
  </si>
  <si>
    <t>53</t>
  </si>
  <si>
    <t>342272423</t>
  </si>
  <si>
    <t>114845857</t>
  </si>
  <si>
    <t>((0,67*2+2,41)*2+0,72+0,15+0,32+0,55+0,67+0,55+0,27+0,715+0,625+0,465+2,25*2+1,45+0,4+1,9+0,875+0,325+0,56*2+0,41+0,16+1,625*2+0,95+0,625+1,3)*3,45</t>
  </si>
  <si>
    <t>(0,775+0,325+2,115+0,4*2+0,68+0,715+0,725+0,4+0,855*2)*3,45</t>
  </si>
  <si>
    <t>-0,7*1,97*3</t>
  </si>
  <si>
    <t>"přizdívky" 3,4* (0,85+0,4+1,61+0,87+0,65+0,365+0,15+0,72+0,6+0,3)</t>
  </si>
  <si>
    <t>"2.np - viz půdorys"</t>
  </si>
  <si>
    <t>(0,9+3,19+1,1+2,0)*3,35+100</t>
  </si>
  <si>
    <t>54</t>
  </si>
  <si>
    <t>342272523</t>
  </si>
  <si>
    <t>963875988</t>
  </si>
  <si>
    <t>(5,6+1,55*2+2,115+5,6+4,25+5,6+0,36+1,005+0,21+2,71+0,95+48,45+5,95+6,925+6,1+3,55*2+3,97+2,28+0,57+12,28+3,7+1,725+0,25+3,7+3,475+3,3+2,025)*3,45</t>
  </si>
  <si>
    <t>(8,25+4,15+16,375+3,7*3+2,1+2,25*5+4,875+5,6*2+3,825+2,85+4,15+5,6+4,15+2,7+2,795+2,645+2,0+5,15+0,8+0,21)*3,45</t>
  </si>
  <si>
    <t>-(0,8*1,97*14+3,0*1,4+0,9*1,97*8+0,7*1,97*9+1,5*2,1+0,6*1,97+1,0*1,97+1,1*1,97*3+1,8*1,97)</t>
  </si>
  <si>
    <t xml:space="preserve">6,2*3,4+5,8*3,4 </t>
  </si>
  <si>
    <t>3,95*3,35</t>
  </si>
  <si>
    <t>"1.pp - viz půdorys"</t>
  </si>
  <si>
    <t>55</t>
  </si>
  <si>
    <t>346244381</t>
  </si>
  <si>
    <t>Plentování ocelových válcovaných nosníků jednostranné cihlami na maltu, výška stojiny do 200 mm</t>
  </si>
  <si>
    <t>1779148496</t>
  </si>
  <si>
    <t>"pro nosníky - Z02" 4,5*2*0,15</t>
  </si>
  <si>
    <t>"pro nosníky - Z01" 6,5*2*2*0,21</t>
  </si>
  <si>
    <t>0,17*(1,2+1,5+2,3+1,5)*2</t>
  </si>
  <si>
    <t>56</t>
  </si>
  <si>
    <t>35624401R</t>
  </si>
  <si>
    <t>M+D - Statické zajištění ztužujícíc žb panelové kce stěny pro vybourání otvoru - viz půd. 1.np</t>
  </si>
  <si>
    <t>soubor</t>
  </si>
  <si>
    <t>-1040122859</t>
  </si>
  <si>
    <t xml:space="preserve">Poznámka k položce:
•	Fixace stávajících panelů pomocí pl. 20/340/1000 – 8ks
•	Provedení lepených kotev M24 – chemická kotva, délka 450mm – 32ks
•	Provedení zarážek z 2x HEA č.100, délky 200mm – 8ks
</t>
  </si>
  <si>
    <t>Vodorovné konstrukce</t>
  </si>
  <si>
    <t>57</t>
  </si>
  <si>
    <t>411121221</t>
  </si>
  <si>
    <t>Montáž prefabrikovaných železobetonových stropů se zalitím spár, včetně podpěrné konstrukce, na cementovou maltu ze stropních desek, šířky do 600 mm a délky do 900 mm</t>
  </si>
  <si>
    <t>-1304096122</t>
  </si>
  <si>
    <t>"dle půd. 1.np ns" 16</t>
  </si>
  <si>
    <t>58</t>
  </si>
  <si>
    <t>593417460</t>
  </si>
  <si>
    <t>deska stropní plná PZD 89x29x9 cm, 5 kN/m2</t>
  </si>
  <si>
    <t>96462103</t>
  </si>
  <si>
    <t>59</t>
  </si>
  <si>
    <t>411121232</t>
  </si>
  <si>
    <t>Montáž prefabrikovaných železobetonových stropů se zalitím spár, včetně podpěrné konstrukce, na cementovou maltu ze stropních desek, šířky do 600 mm a délky přes 900 do 1800 mm</t>
  </si>
  <si>
    <t>-1213613866</t>
  </si>
  <si>
    <t>"dle půd. 1.np ns" 15</t>
  </si>
  <si>
    <t>60</t>
  </si>
  <si>
    <t>593417470</t>
  </si>
  <si>
    <t>deska stropní plná PZD 104x29x9 cm, 5 kN/m2</t>
  </si>
  <si>
    <t>1509618954</t>
  </si>
  <si>
    <t>61</t>
  </si>
  <si>
    <t>411121243</t>
  </si>
  <si>
    <t>Montáž prefabrikovaných železobetonových stropů se zalitím spár, včetně podpěrné konstrukce, na cementovou maltu ze stropních desek, šířky do 600 mm a délky přes 1800 do 2700 mm</t>
  </si>
  <si>
    <t>-1011235238</t>
  </si>
  <si>
    <t>62</t>
  </si>
  <si>
    <t>593417350</t>
  </si>
  <si>
    <t>deska stropní plná PZD 239x29x9 cm, 5 kN/m2</t>
  </si>
  <si>
    <t>-1250546018</t>
  </si>
  <si>
    <t>63</t>
  </si>
  <si>
    <t>411321616</t>
  </si>
  <si>
    <t>Stropy z betonu železového (bez výztuže) stropů deskových, plochých střech, desek balkonových, desek hřibových stropů včetně hlavic hřibových sloupů tř. C 30/37</t>
  </si>
  <si>
    <t>1669752462</t>
  </si>
  <si>
    <t>"dobetonávky tl. 180mm - dle půd. 1.pp ns"</t>
  </si>
  <si>
    <t>(1,27*1,18+1,27*1,72)*0,18</t>
  </si>
  <si>
    <t>64</t>
  </si>
  <si>
    <t>411351101</t>
  </si>
  <si>
    <t>Bednění stropů, kleneb nebo skořepin bez podpěrné konstrukce stropů deskových, balkonových nebo plošných konzol plné, rovné, popř. s náběhy zřízení</t>
  </si>
  <si>
    <t>-1219450420</t>
  </si>
  <si>
    <t>"dobetonávky tl. 150mm - dle půd. 1.pp ns"</t>
  </si>
  <si>
    <t>(1,27*1,18+1,27*1,72)</t>
  </si>
  <si>
    <t>65</t>
  </si>
  <si>
    <t>411351102</t>
  </si>
  <si>
    <t>Bednění stropů, kleneb nebo skořepin bez podpěrné konstrukce stropů deskových, balkonových nebo plošných konzol plné, rovné, popř. s náběhy odstranění</t>
  </si>
  <si>
    <t>-1278496578</t>
  </si>
  <si>
    <t>66</t>
  </si>
  <si>
    <t>411354173</t>
  </si>
  <si>
    <t>Podpěrná konstrukce stropů výšky do 4 m se zesílením dna bednění na výměru m2 půdorysu pro zatížení betonovou směsí a výztuží zřízení</t>
  </si>
  <si>
    <t>-936066542</t>
  </si>
  <si>
    <t>67</t>
  </si>
  <si>
    <t>411354174</t>
  </si>
  <si>
    <t>Podpěrná konstrukce stropů výšky do 4 m se zesílením dna bednění na výměru m2 půdorysu pro zatížení betonovou směsí a výztuží odstranění</t>
  </si>
  <si>
    <t>1840783321</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</si>
  <si>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</si>
  <si>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</si>
  <si>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</si>
  <si>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540708588</t>
  </si>
  <si>
    <t>(1,27*1,18+1,27*1,72)*7,9*2*1,2/1000</t>
  </si>
  <si>
    <t>69</t>
  </si>
  <si>
    <t>411388531</t>
  </si>
  <si>
    <t>Zabetonování otvorů ve stropech nebo v klenbách včetně lešení, bednění, odbednění a výztuže (materiál v ceně) ve stropech železobetonových, tvárnicových a prefabrikovaných</t>
  </si>
  <si>
    <t>1007036172</t>
  </si>
  <si>
    <t xml:space="preserve">Poznámka k položce:
22.	Dobetonávky ŽB stropu tl.250mm., Beton B C25/30, OCEL 10505(5). Dobetonávky tl.250mm jsou vyztuženy při horním i dolním okraji KARI sítí R8 100/100mm. Po obvodu jsou provedeny po 200mm kotvy z výztuže R10, dl.250mm. Kotvy R10  jsou vlepeny chemickou kotvou do návrtu o profilu 14mm, hl.80mm do stávajícího stropu. </t>
  </si>
  <si>
    <t>1000x600 – 2ks</t>
  </si>
  <si>
    <t>1,0*0,6*2*0,25</t>
  </si>
  <si>
    <t>1800x900 – 2ks</t>
  </si>
  <si>
    <t>1,8*0,9*2*0,25</t>
  </si>
  <si>
    <t>600x500 – 1ks</t>
  </si>
  <si>
    <t>0,6*0,5*0,25</t>
  </si>
  <si>
    <t>1100x700 – 1 ks</t>
  </si>
  <si>
    <t>1,1*0,7*0,25</t>
  </si>
  <si>
    <t>400x400 – 2ks</t>
  </si>
  <si>
    <t>0,4*0,4*2*0,25</t>
  </si>
  <si>
    <t>900x400 – 1ks</t>
  </si>
  <si>
    <t>0,9*0,4*0,25</t>
  </si>
  <si>
    <t>600x300 – 1ks</t>
  </si>
  <si>
    <t>0,6*0,3*0,25</t>
  </si>
  <si>
    <t>70</t>
  </si>
  <si>
    <t>43032141R</t>
  </si>
  <si>
    <t>Schodišťové konstrukce a rampy z betonu železového (bez výztuže) stupně, schodnice, ramena, podesty s nosníky tř. C35/45 XD3</t>
  </si>
  <si>
    <t>-1483177428</t>
  </si>
  <si>
    <t>"únikové schoditě" 0,62*2,105</t>
  </si>
  <si>
    <t>"rampa + schodiště" 0,724*0,9+9,688*0,2</t>
  </si>
  <si>
    <t>71</t>
  </si>
  <si>
    <t>430362021</t>
  </si>
  <si>
    <t>Výztuž schodišťových konstrukcí a ramp stupňů, schodnic, ramen, podest s nosníky ze svařovaných sítí z drátů typu KARI</t>
  </si>
  <si>
    <t>-442252078</t>
  </si>
  <si>
    <t>"únikové schoditě" (1,375+1,105+0,18)*2,105*7,9*2*1,2/1000</t>
  </si>
  <si>
    <t>"rampa + schodiště" ((0,845+0,14+1,575)*0,9+9,688)*7,9*2*1,2/1000</t>
  </si>
  <si>
    <t>72</t>
  </si>
  <si>
    <t>433351131</t>
  </si>
  <si>
    <t>Bednění schodnic včetně podpěrné konstrukce výšky do 4 m půdorysně přímočarých zřízení</t>
  </si>
  <si>
    <t>-1852746093</t>
  </si>
  <si>
    <t>"únikové schoditě" (1,375+1,105+0,18)*2,105+0,62*2</t>
  </si>
  <si>
    <t>"rampa + schodiště" (0,845+0,14+1,575)*0,9+9,688+12,9*0,2+0,724*2</t>
  </si>
  <si>
    <t>73</t>
  </si>
  <si>
    <t>433351132</t>
  </si>
  <si>
    <t>Bednění schodnic včetně podpěrné konstrukce výšky do 4 m půdorysně přímočarých odstranění</t>
  </si>
  <si>
    <t>576867061</t>
  </si>
  <si>
    <t>74</t>
  </si>
  <si>
    <t>434351141</t>
  </si>
  <si>
    <t>Bednění stupňů betonovaných na podstupňové desce nebo na terénu půdorysně přímočarých zřízení</t>
  </si>
  <si>
    <t>1581030079</t>
  </si>
  <si>
    <t>"únikové schoditě" (0,41+0,175*3)*2,105</t>
  </si>
  <si>
    <t>"rampa + schodiště" (0,4+0,1833*5)*0,9</t>
  </si>
  <si>
    <t>75</t>
  </si>
  <si>
    <t>434351142</t>
  </si>
  <si>
    <t>Bednění stupňů betonovaných na podstupňové desce nebo na terénu půdorysně přímočarých odstranění</t>
  </si>
  <si>
    <t>-1931360599</t>
  </si>
  <si>
    <t>Úpravy povrchů, podlahy a osazování výplní</t>
  </si>
  <si>
    <t>76</t>
  </si>
  <si>
    <t>611131121</t>
  </si>
  <si>
    <t>Podkladní a spojovací vrstva vnitřních omítaných ploch penetrace akrylát-silikonová nanášená ručně stropů</t>
  </si>
  <si>
    <t>-189995795</t>
  </si>
  <si>
    <t>"stropy - omítka"</t>
  </si>
  <si>
    <t>"dle půd. a tab. m. 1.np"</t>
  </si>
  <si>
    <t>"E1.20" 3,96</t>
  </si>
  <si>
    <t>"E1.39" 146,92</t>
  </si>
  <si>
    <t>"E1.40" 18,41</t>
  </si>
  <si>
    <t>"E1.41" 3,0</t>
  </si>
  <si>
    <t>77</t>
  </si>
  <si>
    <t>61131113R</t>
  </si>
  <si>
    <t>Potažení vnitřních ploch štukem tloušťky 3-4 mm vodorovných konstrukcí stropů rovných</t>
  </si>
  <si>
    <t>356283010</t>
  </si>
  <si>
    <t>78</t>
  </si>
  <si>
    <t>612131101</t>
  </si>
  <si>
    <t>Podkladní a spojovací vrstva vnitřních omítaných ploch cementový postřik nanášený ručně celoplošně stěn</t>
  </si>
  <si>
    <t>-255006912</t>
  </si>
  <si>
    <t>"po odsekání obkladů na zůstavších zdech - dle půd. bourání"</t>
  </si>
  <si>
    <t>"E116" (3,94+0,4+2,4*2)*1,8</t>
  </si>
  <si>
    <t>"E114" (2,77+0,1+14,48+5*0,4)*1,8-(3,96+5,6)*0,4+0,4*1,8-0,9*1,8+(0,7+0,86)*2*1,8+0,4*4*1,8+(0,265*4+0,4*2)*1,8</t>
  </si>
  <si>
    <t>"E120" (2,85+2,99+0,25+0,4*3)*1,4</t>
  </si>
  <si>
    <t>"E121" (5,89+0,4*2)*1,4</t>
  </si>
  <si>
    <t>"E123" (4,97+2,1+0,4*2)*1,8-0,9*1,8+(0,4+0,25*2)*1,8</t>
  </si>
  <si>
    <t>"E122" 0,25*2*1,8</t>
  </si>
  <si>
    <t>"E119" 0,25*2*1,8</t>
  </si>
  <si>
    <t>"E117" (1,985+1,065)*1,8</t>
  </si>
  <si>
    <t>"E124+E125" 0,4*2*1,8+0,25*1,8</t>
  </si>
  <si>
    <t>"E128" (0,25*2+0,4)*1,8</t>
  </si>
  <si>
    <t>"E144" (0,4+0,25)*1,8</t>
  </si>
  <si>
    <t>"nové zdivo"</t>
  </si>
  <si>
    <t>((5,6*4+0,2*4+1,93+10,8+8,45+7,53+2,2+6,47+0,85*8)*3,45-1,2*0,5*7)*2</t>
  </si>
  <si>
    <t>(0,45+6,0+5,6+0,6*2+0,4+0,33+0,98+0,065+1,2+0,755+0,525+0,355+0,325+0,98+1,2+0,93+0,515+0,53+1,0+0,715+0,83+1,2+1,2+0,31+0,425)*3,45*2</t>
  </si>
  <si>
    <t>-(0,9*1,97*5+1,2*0,5*6)*2</t>
  </si>
  <si>
    <t>79</t>
  </si>
  <si>
    <t>612131121</t>
  </si>
  <si>
    <t>Podkladní a spojovací vrstva vnitřních omítaných ploch penetrace akrylát-silikonová nanášená ručně stěn</t>
  </si>
  <si>
    <t>421520962</t>
  </si>
  <si>
    <t>((2,84+1,5+0,05+0,425+4,025+2,825+0,9+1,17+12,5+13,0+8,12+1,65+3,15+2,0+3,15+2,535+2,375)*3,45-(1,8*1,97+0,9*1,97*2+0,8*1,97*2+1,7*2,1))*2</t>
  </si>
  <si>
    <t>"1.np - viz půd. 1.np" 0,275*3,45*2</t>
  </si>
  <si>
    <t>(0,925+0,9+0,945+0,895+0,945+0,8+0,95+1,05+0,45*4)*3,45*2</t>
  </si>
  <si>
    <t>((0,67*2+2,41)*2+0,72+0,15+0,32+0,55+0,67+0,55+0,27+0,715+0,625+0,465+2,25*2+1,45+0,4+1,9+0,875+0,325+0,56*2+0,41+0,16+1,625*2+0,95+0,625+1,3)*3,45*2</t>
  </si>
  <si>
    <t>(0,775+0,325+2,115+0,4*2+0,68+0,715+0,725+0,4+0,855*2)*3,45*2</t>
  </si>
  <si>
    <t>-0,7*1,97*3*2</t>
  </si>
  <si>
    <t>(5,6+1,55*2+2,115+5,6+4,25+5,6+0,36+1,005+0,21+2,71+0,95+48,45+5,95+6,925+6,1+3,55*2+3,97+2,28+0,57+12,28+3,7+1,725+0,25+3,7+3,475+3,3+2,025)*3,45*2</t>
  </si>
  <si>
    <t>(8,25+4,15+16,375+3,7*3+2,1+2,25*5+4,875+5,6*2+3,825+2,85+4,15+5,6+4,15+2,7+2,795+2,645+2,0+5,15+0,8+0,21)*3,45*2</t>
  </si>
  <si>
    <t>-(0,8*1,97*14+3,0*1,4+0,9*1,97*8+0,7*1,97*9+1,5*2,1+0,6*1,97+1,0*1,97+1,1*1,97*3+1,8*1,97)*2</t>
  </si>
  <si>
    <t>(40,8+2,38)*2</t>
  </si>
  <si>
    <t>"vyzdívka parapetu - viz 1.np ns" 1,06*1,0</t>
  </si>
  <si>
    <t>1,2*2,2*2</t>
  </si>
  <si>
    <t>(2,39+5,3+2,215)*3,45-(1,5*1,5+1,4*2,1+1,8*2,1)+0,15*(1,5*4+1,7+2,2*4+2,1)</t>
  </si>
  <si>
    <t>"stávající zdivo"</t>
  </si>
  <si>
    <t>(11,9+4,93+3,17+6,67+3,17+5,85+12,8+7,97+2,28+2,1+2,34+2,28+3,91+6,25+3,18+2,75+1,96+3,3+6,0+0,7+3,95+5,69+12,15+11,6+8,9+11,75+5,855+11,95+10,7)*3,45</t>
  </si>
  <si>
    <t>(1,15+18,0+0,57*2+0,19+2,4+0,25*12+2,4+1,55*2+0,6*2+2,4*2+6,25+6,25+0,705+8,2*2+0,3*2+2,4*2+2,0+0,25+2,4+0,4*129)*3,45</t>
  </si>
  <si>
    <t>-(5,36*2,34+5,34*2,34+2,05*2,34+1,6*2,1+1,0*1,0+4,8*1,45+2,4*1,45+2,34*1,45+1,21*1,45+2,4*1,45+1,2*1,45+1,06*1,0+2,4*1,45+1,5*1,5+5,12*2,34+5,4*2,34)</t>
  </si>
  <si>
    <t>-(5,4*2,34+4,8*2,34+2,4*2,34+5,4*2,34*2+5,2*2,34+2,325*2,34*2+2,2*2,0*2+0,7*1,97*4+1,2*2,34+5,38*2,34+5,37*2,34+5,32*2,34)</t>
  </si>
  <si>
    <t>(5,36+2,34+5,34+2,34+2,05+2,34+1,6+1,0+1,0+4,8+1,45+2,4+1,45+2,34+1,45+1,21+1,45+2,4+1,45+1,2+1,45+1,06+1,0+2,4+1,45+1,5+1,5+5,12+2,34)*0,12*2</t>
  </si>
  <si>
    <t>(5,4*2+2,34*2+4,8+2,34+2,4+2,34+5,4*2+2,34*2+5,2+2,34+2,325*2+2,34*2+2,2*2+1,2+2,34+5,38+2,34+5,37+2,34+5,32+2,34)*0,12*2</t>
  </si>
  <si>
    <t>(2,1*2+2,0*4)*0,12</t>
  </si>
  <si>
    <t>"odpočet obkladů" -788,722</t>
  </si>
  <si>
    <t>60,0*5+500</t>
  </si>
  <si>
    <t>25*2</t>
  </si>
  <si>
    <t>80</t>
  </si>
  <si>
    <t>612142001</t>
  </si>
  <si>
    <t>Potažení vnitřních ploch pletivem v ploše nebo pruzích, na plném podkladu sklovláknitým vtlačením do tmelu stěn</t>
  </si>
  <si>
    <t>-1945317591</t>
  </si>
  <si>
    <t>81</t>
  </si>
  <si>
    <t>61231113R</t>
  </si>
  <si>
    <t>Potažení vnitřních ploch štukem tloušťky 3-4 mm svislých konstrukcí stěn</t>
  </si>
  <si>
    <t>2127788537</t>
  </si>
  <si>
    <t>82</t>
  </si>
  <si>
    <t>61232112R</t>
  </si>
  <si>
    <t xml:space="preserve">Jádrová omítka pro strojní/ruční zpracování tl.15mm – tl.50mm </t>
  </si>
  <si>
    <t>-166118522</t>
  </si>
  <si>
    <t>83</t>
  </si>
  <si>
    <t>612325422</t>
  </si>
  <si>
    <t>Oprava vápenocementové nebo vápenné omítky vnitřních ploch štukové dvouvrstvé, tloušťky do 20 mm stěn, v rozsahu opravované plochy přes 10 do 30%</t>
  </si>
  <si>
    <t>1351243794</t>
  </si>
  <si>
    <t>"1.pp - viz půdorys" 500</t>
  </si>
  <si>
    <t>84</t>
  </si>
  <si>
    <t>621221021</t>
  </si>
  <si>
    <t>Montáž kontaktního zateplení z desek z minerální vlny s podélnou orientací vláken na vnější podhledy, tloušťky desek přes 80 do 120 mm</t>
  </si>
  <si>
    <t>-1252535888</t>
  </si>
  <si>
    <t>Poznámka k položce:
1. V cenách jsou započteny náklady na:
    a) upevnění desek lepením a talířovými hmoždinkami,
    b) přestěrkování izolačních desek,
    c) vložení sklovláknité výztužné tkaniny.</t>
  </si>
  <si>
    <t>"F2"</t>
  </si>
  <si>
    <t>"východ"</t>
  </si>
  <si>
    <t>(2,335+2,195)*3,0-1,7*1,95</t>
  </si>
  <si>
    <t>(2,9+5,0)*3,0-(1,975+1,545)*1,95</t>
  </si>
  <si>
    <t>"F2a"</t>
  </si>
  <si>
    <t>2,195*3,0</t>
  </si>
  <si>
    <t>2,9*3,0</t>
  </si>
  <si>
    <t>"sever"</t>
  </si>
  <si>
    <t>1,565*3,1-1,06*1,0</t>
  </si>
  <si>
    <t>85</t>
  </si>
  <si>
    <t>631515290</t>
  </si>
  <si>
    <t>deska izolační minerální kontaktních fasád podélné vlákno λ-0.036 tl. 120 mm</t>
  </si>
  <si>
    <t>757420095</t>
  </si>
  <si>
    <t>46,188*1,02 'Přepočtené koeficientem množství</t>
  </si>
  <si>
    <t>86</t>
  </si>
  <si>
    <t>622142001</t>
  </si>
  <si>
    <t>Potažení vnějších ploch pletivem v ploše nebo pruzích, na plném podkladu sklovláknitým vtlačením do tmelu stěn</t>
  </si>
  <si>
    <t>15355557</t>
  </si>
  <si>
    <t>"druhá vrstva výztužné vrstvy"</t>
  </si>
  <si>
    <t>"F1"</t>
  </si>
  <si>
    <t>"jih"</t>
  </si>
  <si>
    <t>27,5*3,35-(5,12*2,34+5,4*2,34*2+4,8*2,34+2,4*2,34)</t>
  </si>
  <si>
    <t>(2,945+1,45+0,13)*3,1-(1,0*1,85*2)</t>
  </si>
  <si>
    <t>7,8*3,0-(1,5*1,5+1,5*1,0*2)</t>
  </si>
  <si>
    <t>"F1a"</t>
  </si>
  <si>
    <t>"východ" 0,73*3,35</t>
  </si>
  <si>
    <t>87</t>
  </si>
  <si>
    <t>622211011</t>
  </si>
  <si>
    <t>Montáž kontaktního zateplení z polystyrenových desek nebo z kombinovaných desek na vnější stěny, tloušťky desek přes 40 do 80 mm</t>
  </si>
  <si>
    <t>639978286</t>
  </si>
  <si>
    <t>Poznámka k položce:
V cenách jsou započteny náklady na:
    a) upevnění desek lepením a talířovými hmoždinkami,
    b) přestěrkování izolačních desek,
    c) vložení sklovláknité výztužné tkaniny</t>
  </si>
  <si>
    <t>"sokl - Fs - del v. pohledů"</t>
  </si>
  <si>
    <t>27,37*0,45</t>
  </si>
  <si>
    <t>7,68*(0,6+0,2)</t>
  </si>
  <si>
    <t>0,73*0,45</t>
  </si>
  <si>
    <t>(2,195+2,335+2,195)*(0,15+0,45)-1,785*0,15</t>
  </si>
  <si>
    <t>(2,9*2+5,0)*0,15-(1,975+1,545)*0,15</t>
  </si>
  <si>
    <t xml:space="preserve">"sever" </t>
  </si>
  <si>
    <t>(1,565+2,945+1,45+0,13)*(0,15+0,45)-1,0*0,15*2</t>
  </si>
  <si>
    <t>"střecha - vývod vzt - EPS100" 5</t>
  </si>
  <si>
    <t>88</t>
  </si>
  <si>
    <t>283759380</t>
  </si>
  <si>
    <t>deska fasádní polystyrénová EPS 70 F 1000 x 500 x 100 mm</t>
  </si>
  <si>
    <t>-579773443</t>
  </si>
  <si>
    <t>Poznámka k položce:
lambda=0,039 [W / m K]</t>
  </si>
  <si>
    <t>5*1,02 'Přepočtené koeficientem množství</t>
  </si>
  <si>
    <t>89</t>
  </si>
  <si>
    <t>283764210</t>
  </si>
  <si>
    <t>deska z polystyrénu XPS, hrana polodrážková a hladký povrch tl 80 mm</t>
  </si>
  <si>
    <t>-455504959</t>
  </si>
  <si>
    <t>90</t>
  </si>
  <si>
    <t>622211021</t>
  </si>
  <si>
    <t>Montáž kontaktního zateplení z polystyrenových desek nebo z kombinovaných desek na vnější stěny, tloušťky desek přes 80 do 120 mm</t>
  </si>
  <si>
    <t>264325370</t>
  </si>
  <si>
    <t>"F3"</t>
  </si>
  <si>
    <t>91</t>
  </si>
  <si>
    <t>283759390</t>
  </si>
  <si>
    <t>deska fasádní polystyrénová EPS 70 F 1000 x 500 x 120 mm</t>
  </si>
  <si>
    <t>-1299676085</t>
  </si>
  <si>
    <t>92</t>
  </si>
  <si>
    <t>62221200R</t>
  </si>
  <si>
    <t>Montáž kontaktního zateplení vnějšího ostění, nadpraží nebo parapetu z polystyrenu tl do 40 mm</t>
  </si>
  <si>
    <t>m</t>
  </si>
  <si>
    <t>-1044880932</t>
  </si>
  <si>
    <t>Poznámka k položce:
 V cenách jsou započteny náklady na:
    a) upevnění desek celoplošným lepením,
    b) přestěrkování izolačních desek,
    c) vložení sklovláknité výztužné tkaniny,
    d) osazení a dodávku rohovníků.</t>
  </si>
  <si>
    <t>"dle v. pohledů"</t>
  </si>
  <si>
    <t>1,5</t>
  </si>
  <si>
    <t>(5,12+2,34+5,4*2+2,34*2+4,8+2,34+2,4+2,34)*2</t>
  </si>
  <si>
    <t>0,15*4</t>
  </si>
  <si>
    <t>(1,0+1,85*2)*2</t>
  </si>
  <si>
    <t>(1,5+1,5)*2</t>
  </si>
  <si>
    <t>(1,5+1,0)*2*2</t>
  </si>
  <si>
    <t>93</t>
  </si>
  <si>
    <t>283759310</t>
  </si>
  <si>
    <t>deska fasádní polystyrénová EPS 70 F 1000 x 500 x 30 mm</t>
  </si>
  <si>
    <t>15561490</t>
  </si>
  <si>
    <t>1,5*0,13*1,02</t>
  </si>
  <si>
    <t>(5,12+2,34+5,4*2+2,34*2+4,8+2,34+2,4+2,34)*2*0,33*1,02</t>
  </si>
  <si>
    <t>0,15*4*0,1*1,02</t>
  </si>
  <si>
    <t>(1,0+1,85*2)*2*0,1*1,02</t>
  </si>
  <si>
    <t>(1,5+1,5)*2*0,13*1,02</t>
  </si>
  <si>
    <t>(1,5+1,0)*2*2*0,13*1,02</t>
  </si>
  <si>
    <t>94</t>
  </si>
  <si>
    <t>62222200R</t>
  </si>
  <si>
    <t>Montáž kontaktního zateplení vnějšího ostění, nadpraží nebo parapetu z desek z minerální vlny s podélnou nebo kolmou orientací vláken, tloušťky desek do 40 mm</t>
  </si>
  <si>
    <t>-194190114</t>
  </si>
  <si>
    <t>(1,06+1,0)*2</t>
  </si>
  <si>
    <t>0,15*2</t>
  </si>
  <si>
    <t>(1,7+2,1*2)</t>
  </si>
  <si>
    <t>(1,975+1,545+1,95*4)</t>
  </si>
  <si>
    <t>95</t>
  </si>
  <si>
    <t>631515180</t>
  </si>
  <si>
    <t>deska izolační minerální kontaktních fasád podélné vlákno λ-0.036 tl. 30 mm</t>
  </si>
  <si>
    <t>853415574</t>
  </si>
  <si>
    <t>(1,06+1,0)*2*0,24*1,02</t>
  </si>
  <si>
    <t>0,15*2*0,13*1,02</t>
  </si>
  <si>
    <t>(1,7+2,1*2)*0,13*1,02</t>
  </si>
  <si>
    <t>0,15*4*0,13*1,02</t>
  </si>
  <si>
    <t>(1,975+1,545+1,95*4)*0,13*1,02</t>
  </si>
  <si>
    <t>96</t>
  </si>
  <si>
    <t>62253101R</t>
  </si>
  <si>
    <t>Tenkovrstvá probarvená omítka včetně penetrace vnějších stěn</t>
  </si>
  <si>
    <t>1482884254</t>
  </si>
  <si>
    <t>1,5*0,13</t>
  </si>
  <si>
    <t>(5,12+2,34+5,4*2+2,34*2+4,8+2,34+2,4+2,34)*2*0,33</t>
  </si>
  <si>
    <t>0,15*4*0,1</t>
  </si>
  <si>
    <t>(1,0+1,85*2)*2*0,1</t>
  </si>
  <si>
    <t>(1,06+1,0)*2*0,24</t>
  </si>
  <si>
    <t>(1,5+1,5)*2*0,13</t>
  </si>
  <si>
    <t>(1,5+1,0)*2*2*0,13</t>
  </si>
  <si>
    <t>0,15*2*0,13</t>
  </si>
  <si>
    <t>(1,7+2,1*2)*0,13</t>
  </si>
  <si>
    <t>0,15*4*0,13</t>
  </si>
  <si>
    <t>(1,975+1,545+1,95*4)*0,13</t>
  </si>
  <si>
    <t>97</t>
  </si>
  <si>
    <t>62253102R</t>
  </si>
  <si>
    <t>Tenkovrstvá mozaiková omítka včetně penetrace vnějších stěn</t>
  </si>
  <si>
    <t>-816419784</t>
  </si>
  <si>
    <t>27,37*0,25</t>
  </si>
  <si>
    <t>7,68*(0,6)</t>
  </si>
  <si>
    <t>0,73*0,25</t>
  </si>
  <si>
    <t>(2,195+2,335+2,195)*(0,15)-1,785*0,15</t>
  </si>
  <si>
    <t>(1,565+2,945+1,45+0,13)*(0,15)-1,0*0,15*2</t>
  </si>
  <si>
    <t>98</t>
  </si>
  <si>
    <t>629991011</t>
  </si>
  <si>
    <t>Zakrytí ploch před znečištěním včetně pozdějšího odkrytí výplní otvorů, svislých ploch, podlah fólií přilepenou lepící páskou</t>
  </si>
  <si>
    <t>857883216</t>
  </si>
  <si>
    <t>"dle tab. dveří Do"</t>
  </si>
  <si>
    <t>0,7*1,97*12*2</t>
  </si>
  <si>
    <t>2,2*2,0*2*2</t>
  </si>
  <si>
    <t>"podlahy"</t>
  </si>
  <si>
    <t>99</t>
  </si>
  <si>
    <t>631311116</t>
  </si>
  <si>
    <t>Mazanina z betonu prostého bez zvýšených nároků na prostředí tl. přes 50 do 80 mm tř. C 25/30</t>
  </si>
  <si>
    <t>-1000470345</t>
  </si>
  <si>
    <t>Poznámka k položce:
s plastifikátorem</t>
  </si>
  <si>
    <t>"výpočty viz nášlapné vrstvy"</t>
  </si>
  <si>
    <t>"P02" 30,111*0,059</t>
  </si>
  <si>
    <t>"PK1" 305,41*((0,065+0,09)/2)</t>
  </si>
  <si>
    <t>"PK3 - E1.62+63" 5,4*2*0,045</t>
  </si>
  <si>
    <t>"PK4" 16,19*0,07</t>
  </si>
  <si>
    <t>"P05" 53,538*0,06</t>
  </si>
  <si>
    <t>"P05b" 1,333*0,05</t>
  </si>
  <si>
    <t>"PT1" 290,8*0,075</t>
  </si>
  <si>
    <t>100</t>
  </si>
  <si>
    <t>631311126</t>
  </si>
  <si>
    <t>Mazanina z betonu prostého bez zvýšených nároků na prostředí tl. přes 80 do 120 mm tř. C 25/30</t>
  </si>
  <si>
    <t>1889768854</t>
  </si>
  <si>
    <t>"PK2" 155,418*0,082</t>
  </si>
  <si>
    <t>101</t>
  </si>
  <si>
    <t>631311136</t>
  </si>
  <si>
    <t>Mazanina z betonu prostého bez zvýšených nároků na prostředí tl. přes 120 do 240 mm tř. C 25/30</t>
  </si>
  <si>
    <t>1721378531</t>
  </si>
  <si>
    <t>"P06" 79,94*0,15</t>
  </si>
  <si>
    <t xml:space="preserve">"podkladní deska 150mm - dle půd. 1.pp ns - plocha v cad" </t>
  </si>
  <si>
    <t>0,25*(1,85+2,35+1,45)*0,15</t>
  </si>
  <si>
    <t>0,15*3,625*7,01</t>
  </si>
  <si>
    <t>0,15*2,45*2,35</t>
  </si>
  <si>
    <t>102</t>
  </si>
  <si>
    <t>631319011</t>
  </si>
  <si>
    <t>Příplatek k cenám mazanin za úpravu povrchu mazaniny přehlazením, mazanina tl. přes 50 do 80 mm</t>
  </si>
  <si>
    <t>1579511738</t>
  </si>
  <si>
    <t>103</t>
  </si>
  <si>
    <t>631319012</t>
  </si>
  <si>
    <t>Příplatek k cenám mazanin za úpravu povrchu mazaniny přehlazením, mazanina tl. přes 80 do 120 mm</t>
  </si>
  <si>
    <t>2124412824</t>
  </si>
  <si>
    <t>104</t>
  </si>
  <si>
    <t>631319013</t>
  </si>
  <si>
    <t>Příplatek k cenám mazanin za úpravu povrchu mazaniny přehlazením, mazanina tl. přes 120 do 240 mm</t>
  </si>
  <si>
    <t>1008164595</t>
  </si>
  <si>
    <t>105</t>
  </si>
  <si>
    <t>631319171</t>
  </si>
  <si>
    <t>Příplatek k cenám mazanin za stržení povrchu spodní vrstvy mazaniny latí před vložením výztuže nebo pletiva pro tl. obou vrstev mazaniny přes 50 do 80 mm</t>
  </si>
  <si>
    <t>319729380</t>
  </si>
  <si>
    <t>106</t>
  </si>
  <si>
    <t>631319173</t>
  </si>
  <si>
    <t>Příplatek k cenám mazanin za stržení povrchu spodní vrstvy mazaniny latí před vložením výztuže nebo pletiva pro tl. obou vrstev mazaniny přes 80 do 120 mm</t>
  </si>
  <si>
    <t>802161026</t>
  </si>
  <si>
    <t>107</t>
  </si>
  <si>
    <t>631319175</t>
  </si>
  <si>
    <t>Příplatek k cenám mazanin za stržení povrchu spodní vrstvy mazaniny latí před vložením výztuže nebo pletiva pro tl. obou vrstev mazaniny přes 120 do 240 mm</t>
  </si>
  <si>
    <t>-676689166</t>
  </si>
  <si>
    <t>108</t>
  </si>
  <si>
    <t>631362021</t>
  </si>
  <si>
    <t>Výztuž mazanin ze svařovaných sítí z drátů typu KARI</t>
  </si>
  <si>
    <t>782707084</t>
  </si>
  <si>
    <t>"P01" 412,338*3,03*1,2/1000</t>
  </si>
  <si>
    <t>"P02" 30,111*3,03*1,2/1000</t>
  </si>
  <si>
    <t>"PK1" 305,41*3,03*1,2/1000</t>
  </si>
  <si>
    <t>"PK2" 155,418*3,03*1,2/1000</t>
  </si>
  <si>
    <t>"PK4" 16,19*1,98*1,2/1000</t>
  </si>
  <si>
    <t>"P05" 53,538*3,03*1,2/1000</t>
  </si>
  <si>
    <t>"P05b" 1,333*3,03*1,2/1000</t>
  </si>
  <si>
    <t>"P06" 79,94*4,44*2*1,2/1000</t>
  </si>
  <si>
    <t>"PT1" 290,8*4,44*1,2/1000</t>
  </si>
  <si>
    <t>0,25*(1,85+2,35+1,45)*(5,4+3,03)*1,2/1000</t>
  </si>
  <si>
    <t>3,625*7,01*(5,4+3,03)*1,2/1000</t>
  </si>
  <si>
    <t>2,45*2,35*(5,4+3,03)*1,2/1000</t>
  </si>
  <si>
    <t>109</t>
  </si>
  <si>
    <t>632441114</t>
  </si>
  <si>
    <t>Anhydritová deska (14), CA – C30 – F7 tl.40-60mm</t>
  </si>
  <si>
    <t>-877724664</t>
  </si>
  <si>
    <t>"P04" 328,26</t>
  </si>
  <si>
    <t>110</t>
  </si>
  <si>
    <t>63245012R</t>
  </si>
  <si>
    <t>Ochranný betonový potěr  CF 25 tl. 50mm</t>
  </si>
  <si>
    <t>-1038137375</t>
  </si>
  <si>
    <t>"PZ01 + PZ02– VZT KANÁLY - dle půd. 1.pp ns"</t>
  </si>
  <si>
    <t>3,98+3,8</t>
  </si>
  <si>
    <t>111</t>
  </si>
  <si>
    <t>632450134</t>
  </si>
  <si>
    <t>Potěr cementový litý v ploše o průměrné (střední) tl. přes 30 do 50 mm</t>
  </si>
  <si>
    <t>-26102776</t>
  </si>
  <si>
    <t>"P01" 437,739</t>
  </si>
  <si>
    <t>"P02" 30,111</t>
  </si>
  <si>
    <t>"PK1" 305,41</t>
  </si>
  <si>
    <t>"PK2" 155,418</t>
  </si>
  <si>
    <t>"PK3" 10,8</t>
  </si>
  <si>
    <t>"P05" 53,538</t>
  </si>
  <si>
    <t>"P05b" 1,333</t>
  </si>
  <si>
    <t>"P06" 79,94</t>
  </si>
  <si>
    <t>112</t>
  </si>
  <si>
    <t>63245013R</t>
  </si>
  <si>
    <t>Spádový cementový potěr - C 40 XC2, pro venkovní prostředí 5-15mm</t>
  </si>
  <si>
    <t>1338893708</t>
  </si>
  <si>
    <t>"PV01"</t>
  </si>
  <si>
    <t>"dle půd. 1.np a 1.pp ns"</t>
  </si>
  <si>
    <t>(6*0,9*(0,1833+0,28)+4*2,105*(0,175+0,28))</t>
  </si>
  <si>
    <t>113</t>
  </si>
  <si>
    <t>63245014R</t>
  </si>
  <si>
    <t>Spádový cementový potěr - C 40 XC2, pro venkovní prostředí s nízkou nasákavostí 34-54mm</t>
  </si>
  <si>
    <t>-558795106</t>
  </si>
  <si>
    <t>"PV02"</t>
  </si>
  <si>
    <t>"dle půd. 1.np a 1.pp ns" 4,9</t>
  </si>
  <si>
    <t>114</t>
  </si>
  <si>
    <t>63245015R</t>
  </si>
  <si>
    <t>Spádový cementový potěr - C 40 XC2, pro venkovní prostředí s nízkou nasákavostí 34-74mm</t>
  </si>
  <si>
    <t>-506783193</t>
  </si>
  <si>
    <t>"PV03"</t>
  </si>
  <si>
    <t>"dle půd. 1.np a 1.pp ns" 11,32</t>
  </si>
  <si>
    <t>115</t>
  </si>
  <si>
    <t>632481213</t>
  </si>
  <si>
    <t>Separační vrstva k oddělení podlahových vrstev z polyetylénové fólie</t>
  </si>
  <si>
    <t>710456303</t>
  </si>
  <si>
    <t>"PK4" 16,19</t>
  </si>
  <si>
    <t>"PT1" 290,8</t>
  </si>
  <si>
    <t>116</t>
  </si>
  <si>
    <t>632683111</t>
  </si>
  <si>
    <t>Sešívání trhlin v betonových podlahách ocelovými sponkami se zálivkou pryskyřicí vzdálenosti sponek do 10 cm</t>
  </si>
  <si>
    <t>-1086145384</t>
  </si>
  <si>
    <t>"P03" 370,69</t>
  </si>
  <si>
    <t>117</t>
  </si>
  <si>
    <t>635111242</t>
  </si>
  <si>
    <t>Násyp ze štěrkopísku, písku nebo kameniva pod podlahy se zhutněním z kameniva hrubého 16-32</t>
  </si>
  <si>
    <t>-1754461362</t>
  </si>
  <si>
    <t xml:space="preserve">"pod podkladní desku - dle půd. 1.pp ns - plocha v cad" </t>
  </si>
  <si>
    <t>0,25*(1,85+2,35+1,45)*0,5</t>
  </si>
  <si>
    <t>0,5*3,625*7,01</t>
  </si>
  <si>
    <t>0,5*2,45*2,35</t>
  </si>
  <si>
    <t>118</t>
  </si>
  <si>
    <t>63631111R</t>
  </si>
  <si>
    <t xml:space="preserve">M+D - Betonová dlažba 500x500x50mm kladená na sucho na podkladní netkanou textilii 500g/m2 vč. </t>
  </si>
  <si>
    <t>1693893405</t>
  </si>
  <si>
    <t>"střecha - pod vzt" 16</t>
  </si>
  <si>
    <t>Ostatní konstrukce a práce, bourání</t>
  </si>
  <si>
    <t>119</t>
  </si>
  <si>
    <t>91199510R</t>
  </si>
  <si>
    <t>Příplatky k cenám za olučení omítek na pletivu rabicovém</t>
  </si>
  <si>
    <t>525211571</t>
  </si>
  <si>
    <t>"dle půd. bourání 1.np"</t>
  </si>
  <si>
    <t>"SCH 01" 3,87*3,45-1,0*2,1*2+3,45*3,45-1,0*2,1</t>
  </si>
  <si>
    <t>"SCH 02" (3,87+3,54*2+0,37*2+3,3*2+3,45+2,915*2+4,15*2)*3,45-(1,0*2,1*2+1,0*1,97)</t>
  </si>
  <si>
    <t>"SCH 03" (3,72+3,3)*3,45-1,0*2,1*2</t>
  </si>
  <si>
    <t>"SCH 04" (2,225+3,72+2,225+3,3+2,2*2)*3,45</t>
  </si>
  <si>
    <t>"STR 01" 9,9+11,9+10,2</t>
  </si>
  <si>
    <t>"STR 02" 5,1+5,9</t>
  </si>
  <si>
    <t>120</t>
  </si>
  <si>
    <t>941111111</t>
  </si>
  <si>
    <t>Montáž lešení řadového trubkového lehkého s podlahami zatížení do 200 kg/m2 š do 0,9 m v do 10 m</t>
  </si>
  <si>
    <t>703126602</t>
  </si>
  <si>
    <t>"dle výkresu pohledů"</t>
  </si>
  <si>
    <t>46,1889+14,081+77,048+5,4*3,7</t>
  </si>
  <si>
    <t>121</t>
  </si>
  <si>
    <t>941111211</t>
  </si>
  <si>
    <t>Příplatek k lešení řadovému trubkovému lehkému s podlahami š 0,9 m v 10 m za první a ZKD den použití</t>
  </si>
  <si>
    <t>1975170148</t>
  </si>
  <si>
    <t>157,298*61 'Přepočtené koeficientem množství</t>
  </si>
  <si>
    <t>122</t>
  </si>
  <si>
    <t>941111811</t>
  </si>
  <si>
    <t>Demontáž lešení řadového trubkového lehkého s podlahami zatížení do 200 kg/m2 š do 0,9 m v do 10 m</t>
  </si>
  <si>
    <t>-960179951</t>
  </si>
  <si>
    <t>123</t>
  </si>
  <si>
    <t>949101111</t>
  </si>
  <si>
    <t>Lešení pomocné pracovní pro objekty pozemních staveb pro zatížení do 150 kg/m2, o výšce lešeňové podlahy do 1,9 m</t>
  </si>
  <si>
    <t>-1901883926</t>
  </si>
  <si>
    <t>"P01" 412,338</t>
  </si>
  <si>
    <t>"PK2" 149,66</t>
  </si>
  <si>
    <t>"2.np" 18,5+15,0+6,1+10,5+233,1</t>
  </si>
  <si>
    <t>124</t>
  </si>
  <si>
    <t>949101112</t>
  </si>
  <si>
    <t>Lešení pomocné pracovní pro objekty pozemních staveb pro zatížení do 150 kg/m2, o výšce lešeňové podlahy přes 1,9 do 3,5 m</t>
  </si>
  <si>
    <t>1777592025</t>
  </si>
  <si>
    <t>"2.np" 290,8</t>
  </si>
  <si>
    <t>125</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</si>
  <si>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</si>
  <si>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</si>
  <si>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-1858944380</t>
  </si>
  <si>
    <t>"dle půdorysů - plocha v cad"</t>
  </si>
  <si>
    <t>"2.np" (290,8+18,5+15,0+6,1+10,5+233,1)*1,1</t>
  </si>
  <si>
    <t>"1.pp" 7,5*5,6*1,1</t>
  </si>
  <si>
    <t>126</t>
  </si>
  <si>
    <t>961055111</t>
  </si>
  <si>
    <t>Bourání základů z betonu železového</t>
  </si>
  <si>
    <t>-559177881</t>
  </si>
  <si>
    <t>"dle půd. bourání 1.np - m.č. E131" 3,91*1,2*0,15</t>
  </si>
  <si>
    <t>"dle půd. bourání 1.pp" (5,8+1,245*2)*0,4*0,4</t>
  </si>
  <si>
    <t>127</t>
  </si>
  <si>
    <t>962031133</t>
  </si>
  <si>
    <t>Bourání příček z cihel, tvárnic nebo příčkovek z cihel pálených, plných nebo dutých na maltu vápennou nebo vápenocementovou, tl. do 150 mm</t>
  </si>
  <si>
    <t>-6751184</t>
  </si>
  <si>
    <t>(3,09+8,15+2,02+3,215*2+4,45*2+5,95+3,5+3,72+3,45*2+4,725+3,72+3,69+4,02+0,99)*3,24</t>
  </si>
  <si>
    <t>-(1,0*1,97+1,0*2,1*4)</t>
  </si>
  <si>
    <t>"přizdívky" 3,4*(0,85+0,4+1,61+0,87+0,65+0,365+0,15+0,72+0,6+0,3)</t>
  </si>
  <si>
    <t>128</t>
  </si>
  <si>
    <t>962031136</t>
  </si>
  <si>
    <t>Bourání příček z cihel, tvárnic nebo příčkovek z tvárnic nebo příčkovek pálených nebo nepálených na maltu vápennou nebo vápenocementovou, tl. do 150 mm</t>
  </si>
  <si>
    <t>-272445466</t>
  </si>
  <si>
    <t>"tl.100mm"</t>
  </si>
  <si>
    <t>(0,67+0,55+0,27+0,55+0,72+0,32+0,15+0,87+0,225+0,63+0,465+0,5*2+0,85+2,0+1,05+0,72+0,49+0,32+0,38*2+0,43+0,72+0,485+0,32+0,38*2+0,4+0,49+0,93)*3,24</t>
  </si>
  <si>
    <t>(0,53+0,83+0,4*2+0,28*2+0,4+0,58+0,27+0,32*2)*3,24</t>
  </si>
  <si>
    <t>"tl. 150mm"</t>
  </si>
  <si>
    <t>(8,3+3,33+0,355+6,67+7,08+1,07+1,18+3,52+1,11+5,6+6,86+0,78+1,6*2+5,6+5,835+1,1+3,46+5,6+2,6+5,6*7+5,85+3,75+6,0+0,96+6,11+2,41*2+1,34+17,85+0,7)*3,24</t>
  </si>
  <si>
    <t>(0,6+3,35+0,4+2,135+2,025+6,815+4,06+2,4+10,525+1,3+4,61+2,6+7,88+5,6*2+6,11+2,52+3,0+6,17+3,15+3,1+4,15+5,6*2+0,33+5,75+0,73+2,6+2,32+2,34+18,0)*3,24</t>
  </si>
  <si>
    <t>((4,445+0,915+0,765+3,31)*2+5,6+2,86+6,75+3,31)*3,24</t>
  </si>
  <si>
    <t>-(1,6*1,97+0,8*1,97*19+1,45*1,97*4+1,16*2,0+0,6*1,97*6+0,9*1,97*2+1,5*2,1+0,9*1,97*4+1,15*2,0+1,49*2,0+1,27*2,0+1,05*2,0+0,665*2,0+0,67*2,0+0,7*1,97)</t>
  </si>
  <si>
    <t>129</t>
  </si>
  <si>
    <t>962032231</t>
  </si>
  <si>
    <t>Bourání zdiva nadzákladového z cihel nebo tvárnic z cihel pálených nebo vápenopískových, na maltu vápennou nebo vápenocementovou, objemu přes 1 m3</t>
  </si>
  <si>
    <t>835707640</t>
  </si>
  <si>
    <t>3,975*0,185*3,24</t>
  </si>
  <si>
    <t>2,525*0,3*3,24</t>
  </si>
  <si>
    <t>2,5*0,26*3,24</t>
  </si>
  <si>
    <t>130</t>
  </si>
  <si>
    <t>962052211</t>
  </si>
  <si>
    <t>Bourání zdiva železobetonového nadzákladového, objemu přes 1 m3</t>
  </si>
  <si>
    <t>760539121</t>
  </si>
  <si>
    <t>Poznámka k položce:
žb panely</t>
  </si>
  <si>
    <t>"dle půd. 1.np ss - bourání žb parapetu" 24,5*1,5*0,3</t>
  </si>
  <si>
    <t>"zeď uvnitř dispozice" 1,6*3,15*0,4</t>
  </si>
  <si>
    <t>"východní průčelí" 6,0*3,0*0,3</t>
  </si>
  <si>
    <t>131</t>
  </si>
  <si>
    <t>962086111</t>
  </si>
  <si>
    <t>Bourání zdiva příček nebo vybourání otvorů z plynosilikátu, siporexu a ostatních nepálených zdících materiálů o objemové hmotnosti do 500 kg/m3, tl. do 150 mm</t>
  </si>
  <si>
    <t>-1361559400</t>
  </si>
  <si>
    <t>(5,6+4,375)*3,24-0,8*1,97</t>
  </si>
  <si>
    <t>(6,435+6,56)*0,9</t>
  </si>
  <si>
    <t>132</t>
  </si>
  <si>
    <t>962086121</t>
  </si>
  <si>
    <t>Bourání zdiva příček nebo vybourání otvorů z plynosilikátu, siporexu a ostatních nepálených zdících materiálů o objemové hmotnosti do 500 kg/m3, tl. do 300 mm</t>
  </si>
  <si>
    <t>508727951</t>
  </si>
  <si>
    <t>(4,1+1,995+5,1+0,5+3,155+0,75+0,7)*3,45*0,3-(1,7*2,1+1,7*2,45*2+0,9*1,97)*0,3</t>
  </si>
  <si>
    <t>"dle půd. bourání 2.np"</t>
  </si>
  <si>
    <t>7,37+3,015+10,7+3,7+6,7</t>
  </si>
  <si>
    <t>133</t>
  </si>
  <si>
    <t>963012510</t>
  </si>
  <si>
    <t>Bourání stropů z desek nebo panelů železobetonových prefabrikovaných s dutinami z desek, š. do 300 mm tl. do 140 mm</t>
  </si>
  <si>
    <t>2093681618</t>
  </si>
  <si>
    <t>"bourání stropů z pzd desek"</t>
  </si>
  <si>
    <t>"dle půd. bourání 1.np a tab. místností"</t>
  </si>
  <si>
    <t>"E104" (1,3*4,68+2,4*4,68)*0,1</t>
  </si>
  <si>
    <t>134</t>
  </si>
  <si>
    <t>963015131</t>
  </si>
  <si>
    <t>Demontáž prefabrikovaných krycích desek kanálů, šachet nebo žump hmotnosti do 0,12 t</t>
  </si>
  <si>
    <t>1971845306</t>
  </si>
  <si>
    <t>"dle půd. 1.pp ss" 8+40</t>
  </si>
  <si>
    <t>135</t>
  </si>
  <si>
    <t>96305111R</t>
  </si>
  <si>
    <t>Bourání ŽB schoditě vč. základů</t>
  </si>
  <si>
    <t>-1652250260</t>
  </si>
  <si>
    <t>"dle půd. bourání 1.np - viz poznámka ve výkrese" 4,6</t>
  </si>
  <si>
    <t>136</t>
  </si>
  <si>
    <t>965042141</t>
  </si>
  <si>
    <t>Bourání mazanin betonových nebo z litého asfaltu tl. do 100 mm, plochy přes 4 m2</t>
  </si>
  <si>
    <t>1049718671</t>
  </si>
  <si>
    <t>"BP1a"</t>
  </si>
  <si>
    <t>"E118" 15,5*0,075</t>
  </si>
  <si>
    <t>"E122" 16,7*0,075</t>
  </si>
  <si>
    <t>"E123" 31,3*0,075</t>
  </si>
  <si>
    <t>"E128" 30,2*0,075</t>
  </si>
  <si>
    <t>"E132" 32,8*0,075</t>
  </si>
  <si>
    <t>"E133" 17,0*0,075</t>
  </si>
  <si>
    <t>"E134" 12,9*0,075</t>
  </si>
  <si>
    <t>"E135" 8,4*0,075</t>
  </si>
  <si>
    <t>"E137" 37,8*0,075</t>
  </si>
  <si>
    <t>"E142" 4,6*0,075</t>
  </si>
  <si>
    <t>"E143" 13,9*0,075</t>
  </si>
  <si>
    <t>"E144" 5,9*0,075</t>
  </si>
  <si>
    <t>"E152" 35,1*0,075</t>
  </si>
  <si>
    <t>"E153" 4,7*0,075</t>
  </si>
  <si>
    <t>"E155-158" (3,1+103,4+16,29+27,3)*0,075</t>
  </si>
  <si>
    <t>"E160" 22,7*0,075</t>
  </si>
  <si>
    <t>"E161" 28,0*0,075</t>
  </si>
  <si>
    <t>"E162" (4,4-3,12)*0,075</t>
  </si>
  <si>
    <t>"prostor pro větrání" 2,45*2,35*0,075</t>
  </si>
  <si>
    <t>"BP1b"</t>
  </si>
  <si>
    <t>"E105" 8,1*0,055</t>
  </si>
  <si>
    <t>"E162" 3,12*0,055</t>
  </si>
  <si>
    <t>"BP2a"</t>
  </si>
  <si>
    <t>"E114" 183,9*(0,055+0,04)</t>
  </si>
  <si>
    <t>"E115" (56,7-(2,773+1,775))*(0,055+0,04)</t>
  </si>
  <si>
    <t>"E116" 29,0*(0,055+0,04)</t>
  </si>
  <si>
    <t>"E117" 29,9*(0,055+0,04)</t>
  </si>
  <si>
    <t>"E119" 17,3*(0,055+0,04)</t>
  </si>
  <si>
    <t>"E120" 18,6*(0,055+0,04)</t>
  </si>
  <si>
    <t>"E121" 17,6*(0,055+0,04)</t>
  </si>
  <si>
    <t>"E124" 19,1*(0,055+0,04)</t>
  </si>
  <si>
    <t>"E125" 17,1*(0,055+0,04)</t>
  </si>
  <si>
    <t>"E141" 13,6*(0,055+0,04)</t>
  </si>
  <si>
    <t>"E146" 2,4*(0,055+0,04)</t>
  </si>
  <si>
    <t>"E147" 8,6*(0,055+0,04)</t>
  </si>
  <si>
    <t>"E149" 2,4*(0,055+0,04)</t>
  </si>
  <si>
    <t>"E150" 8,6*(0,055+0,04)</t>
  </si>
  <si>
    <t>"BP2b"</t>
  </si>
  <si>
    <t>"E115" (2,773+1,755)*(0,055+0,04)</t>
  </si>
  <si>
    <t>"BP3b"</t>
  </si>
  <si>
    <t>"E104" (4,68*3,17+1,3*4,68+2,4*4,68+1,09*1,095/2)*0,055</t>
  </si>
  <si>
    <t>"BP3a"</t>
  </si>
  <si>
    <t>"E104" (1,6*4,68+1,85*4,68+16,45)*0,075</t>
  </si>
  <si>
    <t>"E101" 15,64*0,075</t>
  </si>
  <si>
    <t>"E102" 295,7*0,075</t>
  </si>
  <si>
    <t>"E138" 48,4*0,075</t>
  </si>
  <si>
    <t>"E145" 11,7*0,075</t>
  </si>
  <si>
    <t>"E148" 11,4*0,075</t>
  </si>
  <si>
    <t>"E151" 24,5*0,075</t>
  </si>
  <si>
    <t>"E154" 6,0*0,075</t>
  </si>
  <si>
    <t>"E1.61" 3,625*7,01*0,075</t>
  </si>
  <si>
    <t>"BP4"</t>
  </si>
  <si>
    <t>"E131" 8,4*0,075</t>
  </si>
  <si>
    <t>"BP5"</t>
  </si>
  <si>
    <t>"E136 - část" 1,925*1,995*0,075</t>
  </si>
  <si>
    <t xml:space="preserve">"SCH PODL. 1+2" </t>
  </si>
  <si>
    <t>"E16" 17,1*(0,072+0,1)</t>
  </si>
  <si>
    <t>"E129" 11,9*(0,072+0,1)</t>
  </si>
  <si>
    <t>"E140" 10,2*(0,072+0,1)</t>
  </si>
  <si>
    <t>"E127 " 9,9*(0,072+0,05)</t>
  </si>
  <si>
    <t>"E130" 5,9*(0,072+0,05)</t>
  </si>
  <si>
    <t>"BP10 – STÁVAJÍCÍ PODLAHA, TĚLOCVIČNA - 2.NP" 290,8*((0,04+0,05)/2)</t>
  </si>
  <si>
    <t>137</t>
  </si>
  <si>
    <t>965042221</t>
  </si>
  <si>
    <t>Bourání mazanin betonových nebo z litého asfaltu tl. přes 100 mm, plochy do 1 m2</t>
  </si>
  <si>
    <t>1674665131</t>
  </si>
  <si>
    <t>"1.pp - pro novou vpusť" 0,5*0,5*0,2*8</t>
  </si>
  <si>
    <t>138</t>
  </si>
  <si>
    <t>965042241</t>
  </si>
  <si>
    <t>Bourání mazanin betonových nebo z litého asfaltu tl. přes 100 mm, plochy přes 4 m2</t>
  </si>
  <si>
    <t>1832452292</t>
  </si>
  <si>
    <t>"E118" 15,5*0,15</t>
  </si>
  <si>
    <t>"E122" 16,7*0,15</t>
  </si>
  <si>
    <t>"E123" 31,3*0,15</t>
  </si>
  <si>
    <t>"E128" 30,2*0,15</t>
  </si>
  <si>
    <t>"E132" 32,8*0,15</t>
  </si>
  <si>
    <t>"E133" 17,0*0,15</t>
  </si>
  <si>
    <t>"E134" 12,9*0,15</t>
  </si>
  <si>
    <t>"E135" 8,4*0,15</t>
  </si>
  <si>
    <t>"E137" 37,8*0,15</t>
  </si>
  <si>
    <t>"E142" 4,6*0,15</t>
  </si>
  <si>
    <t>"E143" 13,9*0,15</t>
  </si>
  <si>
    <t>"E144" 5,9*0,15</t>
  </si>
  <si>
    <t>"E152" 35,1*0,15</t>
  </si>
  <si>
    <t>"E153" 4,7*0,15</t>
  </si>
  <si>
    <t>"E155-158" (3,1+103,4+16,29+27,3) *0,15</t>
  </si>
  <si>
    <t>"E160" 22,7*0,15</t>
  </si>
  <si>
    <t>"E161" 28,0*0,15</t>
  </si>
  <si>
    <t>"E162" (4,4-3,12)*0,15</t>
  </si>
  <si>
    <t>"prostor pro větrání" 2,45*2,35*0,15</t>
  </si>
  <si>
    <t>"E1.61" 3,625*7,01*0,15</t>
  </si>
  <si>
    <t>"E104" (1,6*4,68+1,85*4,68+16,45)*0,15</t>
  </si>
  <si>
    <t>"E101" 15,64*0,15</t>
  </si>
  <si>
    <t>"E102" 295,7*0,5</t>
  </si>
  <si>
    <t>"E138" 48,4*0,15</t>
  </si>
  <si>
    <t>"E145" 11,7*0,15</t>
  </si>
  <si>
    <t>"E148" 11,4*0,15</t>
  </si>
  <si>
    <t>"E151" 24,5*0,15</t>
  </si>
  <si>
    <t>"E154" 6,0*0,15</t>
  </si>
  <si>
    <t>"E131" 8,4*0,15</t>
  </si>
  <si>
    <t>"E136 - část" 1,925*1,995*0,15</t>
  </si>
  <si>
    <t>"E114" 183,9*(0,15)</t>
  </si>
  <si>
    <t>"E115" (56,7-(2,773+1,775))*(0,15)</t>
  </si>
  <si>
    <t>"E116" 29,0*(0,15)</t>
  </si>
  <si>
    <t>"E117" 29,9*(0,15)</t>
  </si>
  <si>
    <t>"E119" 17,3*(0,15)</t>
  </si>
  <si>
    <t>"E120" 18,6*(0,15)</t>
  </si>
  <si>
    <t>"E121" 17,6*(0,15)</t>
  </si>
  <si>
    <t>"E124" 19,1*(0,15)</t>
  </si>
  <si>
    <t>"E125" 17,1*(0,15)</t>
  </si>
  <si>
    <t>"E141" 13,6*(0,15)</t>
  </si>
  <si>
    <t>"E146" 2,4*(0,15)</t>
  </si>
  <si>
    <t>"E147" 8,6*(0,15)</t>
  </si>
  <si>
    <t>"E149" 2,4*(0,15)</t>
  </si>
  <si>
    <t>"E150" 8,6*(0,15)</t>
  </si>
  <si>
    <t>139</t>
  </si>
  <si>
    <t>965045113</t>
  </si>
  <si>
    <t>Bourání potěrů tl. do 50 mm cementových nebo pískocementových, plochy přes 4 m2</t>
  </si>
  <si>
    <t>12404497</t>
  </si>
  <si>
    <t>"E118" 15,5</t>
  </si>
  <si>
    <t>"E122" 16,7</t>
  </si>
  <si>
    <t>"E123" 31,3</t>
  </si>
  <si>
    <t>"E128" 30,2</t>
  </si>
  <si>
    <t>"E132" 32,8</t>
  </si>
  <si>
    <t>"E133" 17,0</t>
  </si>
  <si>
    <t>"E134" 12,9</t>
  </si>
  <si>
    <t>"E135" 8,4</t>
  </si>
  <si>
    <t>"E137" 37,8</t>
  </si>
  <si>
    <t>"E142" 4,6</t>
  </si>
  <si>
    <t>"E143" 13,9</t>
  </si>
  <si>
    <t>"E144" 5,9</t>
  </si>
  <si>
    <t>"E152" 35,1</t>
  </si>
  <si>
    <t>"E153" 4,7</t>
  </si>
  <si>
    <t xml:space="preserve">"E155-158" (3,1+103,4+16,29+27,3) </t>
  </si>
  <si>
    <t>"E160" 22,7</t>
  </si>
  <si>
    <t>"E161" 28,0</t>
  </si>
  <si>
    <t>"E162" (4,4-3,12)</t>
  </si>
  <si>
    <t>"prostor pro větrání" 2,45*2,35</t>
  </si>
  <si>
    <t>"E105" 8,1</t>
  </si>
  <si>
    <t>"E162" 3,12</t>
  </si>
  <si>
    <t>"E104" (4,68*3,17+1,3*4,68+2,4*4,68+1,09*1,095/2)</t>
  </si>
  <si>
    <t>"E104" 1,6*4,68+1,85*4,68+16,45</t>
  </si>
  <si>
    <t>"E101" 15,64</t>
  </si>
  <si>
    <t>"E102" 295,7</t>
  </si>
  <si>
    <t>"E138" 48,4</t>
  </si>
  <si>
    <t>"E145" 11,7</t>
  </si>
  <si>
    <t>"E148" 11,4</t>
  </si>
  <si>
    <t>"E151" 24,5</t>
  </si>
  <si>
    <t>"E154" 6,0</t>
  </si>
  <si>
    <t>"E1.61" 3,625*7,01</t>
  </si>
  <si>
    <t>"E131" 8,4</t>
  </si>
  <si>
    <t>"E136"19,7</t>
  </si>
  <si>
    <t>"E139" 5,8</t>
  </si>
  <si>
    <t>"E159" 33,3</t>
  </si>
  <si>
    <t>"E163" 5,9</t>
  </si>
  <si>
    <t>140</t>
  </si>
  <si>
    <t>965046111.1</t>
  </si>
  <si>
    <t xml:space="preserve">Přebroušení betonových podlah </t>
  </si>
  <si>
    <t>354184054</t>
  </si>
  <si>
    <t>"P01" 437,749</t>
  </si>
  <si>
    <t>141</t>
  </si>
  <si>
    <t>965049111</t>
  </si>
  <si>
    <t>Bourání mazanin Příplatek k cenám za bourání mazanin betonových se svařovanou sítí, tl. do 100 mm</t>
  </si>
  <si>
    <t>585326066</t>
  </si>
  <si>
    <t>142</t>
  </si>
  <si>
    <t>965081213</t>
  </si>
  <si>
    <t>Bourání podlah z dlaždic bez podkladního lože nebo mazaniny, s jakoukoliv výplní spár keramických nebo xylolitových tl. do 10 mm, plochy přes 1 m2</t>
  </si>
  <si>
    <t>314357269</t>
  </si>
  <si>
    <t>"dle tab. místností na v. bourání 1.np"</t>
  </si>
  <si>
    <t>"E114" 183,9</t>
  </si>
  <si>
    <t>"E115" 56,7-(2,773+1,775)</t>
  </si>
  <si>
    <t>"E116" 29,0</t>
  </si>
  <si>
    <t>"E117" 29,9</t>
  </si>
  <si>
    <t>"E119" 17,3</t>
  </si>
  <si>
    <t>"E120" 18,6</t>
  </si>
  <si>
    <t>"E121" 17,6</t>
  </si>
  <si>
    <t>"E124" 19,1</t>
  </si>
  <si>
    <t>"E125" 17,1</t>
  </si>
  <si>
    <t>"E141" 13,6</t>
  </si>
  <si>
    <t>"E146" 2,4</t>
  </si>
  <si>
    <t>"E147" 8,6</t>
  </si>
  <si>
    <t>"E149" 2,4</t>
  </si>
  <si>
    <t>"E150" 8,6</t>
  </si>
  <si>
    <t>"E115" 2,773+1,755</t>
  </si>
  <si>
    <t>"E16" 17,1</t>
  </si>
  <si>
    <t>"E129" 11,9</t>
  </si>
  <si>
    <t>"E140" 10,2</t>
  </si>
  <si>
    <t>"E127 " 9,9</t>
  </si>
  <si>
    <t>"E130" 5,9</t>
  </si>
  <si>
    <t>143</t>
  </si>
  <si>
    <t>965081343</t>
  </si>
  <si>
    <t>Bourání podlah z dlaždic bez podkladního lože nebo mazaniny, s jakoukoliv výplní spár betonových, teracových nebo čedičových tl. do 40 mm, plochy přes 1 m2</t>
  </si>
  <si>
    <t>-1630028978</t>
  </si>
  <si>
    <t>144</t>
  </si>
  <si>
    <t>965082923</t>
  </si>
  <si>
    <t>Odstranění násypu pod podlahami nebo ochranného násypu na střechách tl. do 100 mm, plochy přes 2 m2</t>
  </si>
  <si>
    <t>125551909</t>
  </si>
  <si>
    <t>"E118" 15,5*0,1</t>
  </si>
  <si>
    <t>"E122" 16,7*0,1</t>
  </si>
  <si>
    <t>"E123" 31,3*0,1</t>
  </si>
  <si>
    <t>"E128" 30,2*0,1</t>
  </si>
  <si>
    <t>"E132" 32,8*0,1</t>
  </si>
  <si>
    <t>"E133" 17,0*0,1</t>
  </si>
  <si>
    <t>"E134" 12,9*0,1</t>
  </si>
  <si>
    <t>"E135" 8,4*0,1</t>
  </si>
  <si>
    <t>"E137" 37,8*0,1</t>
  </si>
  <si>
    <t>"E142" 4,6*0,1</t>
  </si>
  <si>
    <t>"E143" 13,9*0,1</t>
  </si>
  <si>
    <t>"E144" 5,9*0,1</t>
  </si>
  <si>
    <t>"E152" 35,1*0,1</t>
  </si>
  <si>
    <t>"E153" 4,7*0,1</t>
  </si>
  <si>
    <t>"E155-158" (3,1+103,4+16,29+27,3) *0,1</t>
  </si>
  <si>
    <t>"E160" 22,7*0,1</t>
  </si>
  <si>
    <t>"E161" 28,0*0,1</t>
  </si>
  <si>
    <t>"E162" (4,4-3,12)*0,1</t>
  </si>
  <si>
    <t>"prostor pro větrání" 2,45*2,35*0,1</t>
  </si>
  <si>
    <t>"E1.61" 3,625*7,01*0,1</t>
  </si>
  <si>
    <t>"E104" (1,6*4,68+1,85*4,68+16,45)*0,1</t>
  </si>
  <si>
    <t>"E101" 15,64*0,1</t>
  </si>
  <si>
    <t>"E102" 295,7*0,1</t>
  </si>
  <si>
    <t>"E138" 48,4*0,1</t>
  </si>
  <si>
    <t>"E145" 11,7*0,1</t>
  </si>
  <si>
    <t>"E148" 11,4*0,1</t>
  </si>
  <si>
    <t>"E151" 24,5*0,1</t>
  </si>
  <si>
    <t>"E154" 6,0*0,1</t>
  </si>
  <si>
    <t>"E131" 8,4*0,1</t>
  </si>
  <si>
    <t>"E136 - část" 1,925*1,995*0,1</t>
  </si>
  <si>
    <t>"E114" 183,9*(0,1)</t>
  </si>
  <si>
    <t>"E115" (56,7-(2,773+1,775))*(0,1)</t>
  </si>
  <si>
    <t>"E116" 29,0*(0,1)</t>
  </si>
  <si>
    <t>"E117" 29,9*(0,1)</t>
  </si>
  <si>
    <t>"E119" 17,3*(0,1)</t>
  </si>
  <si>
    <t>"E120" 18,6*(0,1)</t>
  </si>
  <si>
    <t>"E121" 17,6*(0,1)</t>
  </si>
  <si>
    <t>"E124" 19,1*(0,1)</t>
  </si>
  <si>
    <t>"E125" 17,1*(0,1)</t>
  </si>
  <si>
    <t>"E141" 13,6*(0,1)</t>
  </si>
  <si>
    <t>"E146" 2,4*(0,1)</t>
  </si>
  <si>
    <t>"E147" 8,6*(0,1)</t>
  </si>
  <si>
    <t>"E149" 2,4*(0,1)</t>
  </si>
  <si>
    <t>"E150" 8,6*(0,1)</t>
  </si>
  <si>
    <t>145</t>
  </si>
  <si>
    <t>968072361</t>
  </si>
  <si>
    <t>Vybourání kovových rámů oken s křídly, dveřních zárubní, vrat, stěn, ostění nebo obkladů okenních rámů s křídly zdvojených, plochy meziokenní vložky</t>
  </si>
  <si>
    <t>-561669856</t>
  </si>
  <si>
    <t>"dle půd. bourání 1.np" 5,000</t>
  </si>
  <si>
    <t>146</t>
  </si>
  <si>
    <t>968072455</t>
  </si>
  <si>
    <t>Vybourání rámů oken s křídly, dveřních zárubní, vrat, stěn, ostění nebo obkladů dveřních zárubní, plochy do 2 m2</t>
  </si>
  <si>
    <t>1831827280</t>
  </si>
  <si>
    <t>"800/1970" 23*0,8*1,97</t>
  </si>
  <si>
    <t>"700/1970" 1*0,7*1,97</t>
  </si>
  <si>
    <t>"900/1970" 9*0,9*1,97</t>
  </si>
  <si>
    <t>"1000/1970" 1*1,0*1,97</t>
  </si>
  <si>
    <t>"600/1970" 6*0,6*1,97</t>
  </si>
  <si>
    <t>147</t>
  </si>
  <si>
    <t>968072456</t>
  </si>
  <si>
    <t>Vybourání rámů oken s křídly, dveřních zárubní, vrat, stěn, ostění nebo obkladů dveřních zárubní, plochy přes 2 m2</t>
  </si>
  <si>
    <t>1630103726</t>
  </si>
  <si>
    <t>"1600/1970" 1*1,6*1,97</t>
  </si>
  <si>
    <t>"1450/1970" 4*1,45*1,97</t>
  </si>
  <si>
    <t>"1000/2100" 4*1*2,1</t>
  </si>
  <si>
    <t>"1700/2450" 2*1,7*2,45</t>
  </si>
  <si>
    <t>"1500/2100" 1*1,5*2,1</t>
  </si>
  <si>
    <t>"1700/2100" 1*1,7*2,1</t>
  </si>
  <si>
    <t>"1600/2100" 1*1,6*2,1</t>
  </si>
  <si>
    <t>148</t>
  </si>
  <si>
    <t>968082016</t>
  </si>
  <si>
    <t>Vybourání plastových rámů oken s křídly, dveřních zárubní, vrat rámu oken s křídly zdvojenými, plochy přes 1 do 2 m2</t>
  </si>
  <si>
    <t>-1316717659</t>
  </si>
  <si>
    <t>"dle půd. bourání 1.np" 1,2*1,45*2</t>
  </si>
  <si>
    <t>149</t>
  </si>
  <si>
    <t>968082017</t>
  </si>
  <si>
    <t>Vybourání plastových rámů oken s křídly, dveřních zárubní, vrat rámu oken s křídly zdvojenými, plochy přes 2 do 4 m2</t>
  </si>
  <si>
    <t>-2045249102</t>
  </si>
  <si>
    <t>2,41*1,45</t>
  </si>
  <si>
    <t>2,4*1,45</t>
  </si>
  <si>
    <t>150</t>
  </si>
  <si>
    <t>968082018</t>
  </si>
  <si>
    <t>Vybourání plastových rámů oken s křídly, dveřních zárubní, vrat rámu oken s křídly zdvojenými, plochy přes 4 m2</t>
  </si>
  <si>
    <t>-1884937791</t>
  </si>
  <si>
    <t>2,325*2,34</t>
  </si>
  <si>
    <t>1,74*2,34</t>
  </si>
  <si>
    <t>3,61*1,45</t>
  </si>
  <si>
    <t>4,83*1,45</t>
  </si>
  <si>
    <t>4,82*1,45</t>
  </si>
  <si>
    <t>1,79*2,34</t>
  </si>
  <si>
    <t>151</t>
  </si>
  <si>
    <t>96902112R</t>
  </si>
  <si>
    <t>Vybourání kanálu 200/150</t>
  </si>
  <si>
    <t>-507357194</t>
  </si>
  <si>
    <t>"dle půd. 1.pp ss" 2,9</t>
  </si>
  <si>
    <t>152</t>
  </si>
  <si>
    <t>96902113R</t>
  </si>
  <si>
    <t>Vybourání kanálu 300/150</t>
  </si>
  <si>
    <t>2100337236</t>
  </si>
  <si>
    <t>"dle půd. 1.pp ss" 24</t>
  </si>
  <si>
    <t>153</t>
  </si>
  <si>
    <t>971033641</t>
  </si>
  <si>
    <t>Vybourání otvorů ve zdivu základovém nebo nadzákladovém z cihel, tvárnic, příčkovek z cihel pálených na maltu vápennou nebo vápenocementovou plochy do 4 m2, tl. do 300 mm</t>
  </si>
  <si>
    <t>-1306544111</t>
  </si>
  <si>
    <t>"vybourání zděného parapetu - dle půd ss 1.np" 2,34*0,53*0,3</t>
  </si>
  <si>
    <t>154</t>
  </si>
  <si>
    <t>971052551</t>
  </si>
  <si>
    <t>Vybourání a prorážení otvorů v železobetonových příčkách a zdech základových nebo nadzákladových, plochy do 1 m2, tl. do 600 mm</t>
  </si>
  <si>
    <t>-1217421577</t>
  </si>
  <si>
    <t xml:space="preserve">"bourání meziokenního žb panelu - dle půd. 1.np ss" </t>
  </si>
  <si>
    <t>0,31*0,3*2,34</t>
  </si>
  <si>
    <t>"dle půd. 1.pp ss"</t>
  </si>
  <si>
    <t>"kanály" 1,1*1,1*0,2*2</t>
  </si>
  <si>
    <t>155</t>
  </si>
  <si>
    <t>971052651</t>
  </si>
  <si>
    <t>Vybourání a prorážení otvorů v železobetonových příčkách a zdech základových nebo nadzákladových, plochy do 4 m2, tl. do 600 mm</t>
  </si>
  <si>
    <t>-1486054995</t>
  </si>
  <si>
    <t>1,15*1,5*0,3</t>
  </si>
  <si>
    <t>"stěnové žb panely"</t>
  </si>
  <si>
    <t>1,975*1,5*0,3</t>
  </si>
  <si>
    <t>156</t>
  </si>
  <si>
    <t>974031664</t>
  </si>
  <si>
    <t>Vysekání rýh ve zdivu cihelném na maltu vápennou nebo vápenocementovou pro vtahování nosníků do zdí, před vybouráním otvoru do hl. 150 mm, při v. nosníku do 150 mm</t>
  </si>
  <si>
    <t>907572697</t>
  </si>
  <si>
    <t>"pro nosníky - Z02" 4,5*3</t>
  </si>
  <si>
    <t>157</t>
  </si>
  <si>
    <t>974031666</t>
  </si>
  <si>
    <t>Vysekání rýh ve zdivu cihelném na maltu vápennou nebo vápenocementovou pro vtahování nosníků do zdí, před vybouráním otvoru do hl. 150 mm, při v. nosníku do 250 mm</t>
  </si>
  <si>
    <t>-35164320</t>
  </si>
  <si>
    <t>"pro nosníky - Z01" 6,5*2*2</t>
  </si>
  <si>
    <t>158</t>
  </si>
  <si>
    <t>976047231</t>
  </si>
  <si>
    <t>Vybourání betonových nebo železobetonových dvířek, ventilací, obrub, krycích desek krycích desek, ukončujících horní plochu zdiva, tl. do 100 mm</t>
  </si>
  <si>
    <t>2060989840</t>
  </si>
  <si>
    <t>"dle půd. bourání 1.np - krycí deska polopříčky" 6,435+6,56</t>
  </si>
  <si>
    <t>159</t>
  </si>
  <si>
    <t>977151119</t>
  </si>
  <si>
    <t>Jádrové vrty diamantovými korunkami do stavebních materiálů (železobetonu, betonu, cihel, obkladů, dlažeb, kamene) průměru přes 100 do 110 mm</t>
  </si>
  <si>
    <t>1268531970</t>
  </si>
  <si>
    <t>Jádrové vrty pro rozvody vodovodu a kanalizace:</t>
  </si>
  <si>
    <t xml:space="preserve">Jádrový vrt délky 400mm, profil 102mm </t>
  </si>
  <si>
    <t>160</t>
  </si>
  <si>
    <t>977151124</t>
  </si>
  <si>
    <t>Jádrové vrty diamantovými korunkami do stavebních materiálů (železobetonu, betonu, cihel, obkladů, dlažeb, kamene) průměru přes 150 do 180 mm</t>
  </si>
  <si>
    <t>-1233284440</t>
  </si>
  <si>
    <t xml:space="preserve">Jádrový vrt délky 400mm, profil 152mm </t>
  </si>
  <si>
    <t>161</t>
  </si>
  <si>
    <t>977211112</t>
  </si>
  <si>
    <t>Řezání železobetonových konstrukcí stěnovou pilou do průměru řezané výztuže 16 mm hloubka řezu od 200 do 350 mm</t>
  </si>
  <si>
    <t>-1146353833</t>
  </si>
  <si>
    <t>0,31*2+2*2,34</t>
  </si>
  <si>
    <t>1,15*2+1,5*2</t>
  </si>
  <si>
    <t>1,975*2+1,5*2</t>
  </si>
  <si>
    <t>"dle půd. 1.np ss - bourání žb parapetu" 24,5+2*1,5</t>
  </si>
  <si>
    <t>"východní průčelí" (6,0+3,0)*2</t>
  </si>
  <si>
    <t>162</t>
  </si>
  <si>
    <t>977211113</t>
  </si>
  <si>
    <t>Řezání železobetonových konstrukcí stěnovou pilou do průměru řezané výztuže 16 mm hloubka řezu od 350 do 420 mm</t>
  </si>
  <si>
    <t>1776457022</t>
  </si>
  <si>
    <t>"dle půd. bourání 1.pp - odříznutí základu" (5,8+1,245*2)</t>
  </si>
  <si>
    <t>163</t>
  </si>
  <si>
    <t>977312112</t>
  </si>
  <si>
    <t>Řezání stávajících betonových mazanin s vyztužením hloubky přes 50 do 100 mm</t>
  </si>
  <si>
    <t>-1049097373</t>
  </si>
  <si>
    <t>"náaďovna - nová příčka" 3,95*2+0,15*2</t>
  </si>
  <si>
    <t>164</t>
  </si>
  <si>
    <t>978013141</t>
  </si>
  <si>
    <t>Otlučení vápenných nebo vápenocementových omítek vnitřních ploch stěn s vyškrabáním spar, s očištěním zdiva, v rozsahu přes 10 do 30 %</t>
  </si>
  <si>
    <t>-1647898037</t>
  </si>
  <si>
    <t>165</t>
  </si>
  <si>
    <t>978059541</t>
  </si>
  <si>
    <t>Odsekání obkladů stěn včetně otlučení podkladní omítky až na zdivo z obkládaček vnitřních, z jakýchkoliv materiálů, plochy přes 1 m2</t>
  </si>
  <si>
    <t>1728934548</t>
  </si>
  <si>
    <t>"odsekání obkladů na zůstavších zdech - dle půd. bourání"</t>
  </si>
  <si>
    <t>166</t>
  </si>
  <si>
    <t>978071421</t>
  </si>
  <si>
    <t>Odsekání omítky (včetně podkladní) a odstranění tepelné nebo vodotěsné izolace z desek, objemové hmotnosti přes 120 kg/m3, tl. přes 50 mm, plochy přes 1 m2</t>
  </si>
  <si>
    <t>-228680976</t>
  </si>
  <si>
    <t>"dle půd. 1.np ns - S-OP1"</t>
  </si>
  <si>
    <t>2,6*0,53</t>
  </si>
  <si>
    <t>(2,85+1,43*2)*3,67-(0,9*2+0,8)*1,97</t>
  </si>
  <si>
    <t>(1,995+5,1+0,28+2,61)*3,67-1,7*2,45</t>
  </si>
  <si>
    <t>(4,1+0,28)*3,67-1,7*2,1</t>
  </si>
  <si>
    <t>(0,43+1,21)*3,67</t>
  </si>
  <si>
    <t>22,86*1,5+1,16*1,5+0,91*2,34</t>
  </si>
  <si>
    <t>167</t>
  </si>
  <si>
    <t>99441111R</t>
  </si>
  <si>
    <t>Vybourání kanalizační šachty</t>
  </si>
  <si>
    <t>3643069</t>
  </si>
  <si>
    <t>"dle půd. 1.pp ss" 8</t>
  </si>
  <si>
    <t>168</t>
  </si>
  <si>
    <t>99441112R</t>
  </si>
  <si>
    <t>Stavební přípomoce pro profese, které nejsou konkrétně uvedeny v jednotlivých profesních částech (např. drážky, prostupy, pož. utěsnění, zapravení, apod.)</t>
  </si>
  <si>
    <t>-1256702478</t>
  </si>
  <si>
    <t>169</t>
  </si>
  <si>
    <t>99441113R</t>
  </si>
  <si>
    <t>Demontáž a likvidace stávajícího kuchyňského vybavení – komplet</t>
  </si>
  <si>
    <t>2106653523</t>
  </si>
  <si>
    <t>997</t>
  </si>
  <si>
    <t>Přesun sutě</t>
  </si>
  <si>
    <t>170</t>
  </si>
  <si>
    <t>997013153</t>
  </si>
  <si>
    <t>Vnitrostaveništní doprava suti a vybouraných hmot vodorovně do 50 m svisle s omezením mechanizace pro budovy a haly výšky přes 9 do 12 m</t>
  </si>
  <si>
    <t>-292686183</t>
  </si>
  <si>
    <t>171</t>
  </si>
  <si>
    <t>997013501</t>
  </si>
  <si>
    <t>Odvoz suti a vybouraných hmot na skládku nebo meziskládku se složením, na vzdálenost do 1 km</t>
  </si>
  <si>
    <t>-1549751673</t>
  </si>
  <si>
    <t>172</t>
  </si>
  <si>
    <t>997013509</t>
  </si>
  <si>
    <t>Odvoz suti a vybouraných hmot na skládku nebo meziskládku se složením, na vzdálenost Příplatek k ceně za každý další i započatý 1 km přes 1 km</t>
  </si>
  <si>
    <t>-1788325702</t>
  </si>
  <si>
    <t>1766,511*19 'Přepočtené koeficientem množství</t>
  </si>
  <si>
    <t>173</t>
  </si>
  <si>
    <t>997013831</t>
  </si>
  <si>
    <t>Poplatek za uložení stavebního odpadu na skládce (skládkovné) směsného</t>
  </si>
  <si>
    <t>-291336325</t>
  </si>
  <si>
    <t>998</t>
  </si>
  <si>
    <t>Přesun hmot</t>
  </si>
  <si>
    <t>174</t>
  </si>
  <si>
    <t>998011002</t>
  </si>
  <si>
    <t>Přesun hmot pro budovy občanské výstavby, bydlení, výrobu vodorovná dopravní vzdálenost do 100 m pro budovy výšky přes 6 do 12 m</t>
  </si>
  <si>
    <t>1916134481</t>
  </si>
  <si>
    <t>PSV</t>
  </si>
  <si>
    <t>Práce a dodávky PSV</t>
  </si>
  <si>
    <t>711</t>
  </si>
  <si>
    <t>Izolace proti vodě, vlhkosti a plynům</t>
  </si>
  <si>
    <t>175</t>
  </si>
  <si>
    <t>711111001</t>
  </si>
  <si>
    <t>Provedení izolace proti zemní vlhkosti natěradly a tmely za studena na ploše vodorovné V nátěrem penetračním</t>
  </si>
  <si>
    <t>-231019629</t>
  </si>
  <si>
    <t>0,25*(1,85+2,35+1,45)</t>
  </si>
  <si>
    <t>3,625*7,01+2,35*2,45</t>
  </si>
  <si>
    <t>7,5*5,6</t>
  </si>
  <si>
    <t>176</t>
  </si>
  <si>
    <t>111631510</t>
  </si>
  <si>
    <t>lak asfaltový (MJ kg) bal 9 kg</t>
  </si>
  <si>
    <t>kg</t>
  </si>
  <si>
    <t>1600817810</t>
  </si>
  <si>
    <t>177</t>
  </si>
  <si>
    <t>711112001</t>
  </si>
  <si>
    <t>Provedení izolace proti zemní vlhkosti natěradly a tmely za studena na ploše svislé S nátěrem penetračním</t>
  </si>
  <si>
    <t>-508506750</t>
  </si>
  <si>
    <t xml:space="preserve">"vzt kanály" </t>
  </si>
  <si>
    <t>(1,905+2,2+0,5*2+1,85)*0,95</t>
  </si>
  <si>
    <t>6,62*1,2</t>
  </si>
  <si>
    <t>"po obvodě - navázání na stáv. izolaci" 183,61*0,15</t>
  </si>
  <si>
    <t>"sokly" 27,003</t>
  </si>
  <si>
    <t>178</t>
  </si>
  <si>
    <t>-2052175855</t>
  </si>
  <si>
    <t>69,096*0,35 'Přepočtené koeficientem množství</t>
  </si>
  <si>
    <t>179</t>
  </si>
  <si>
    <t>711131811</t>
  </si>
  <si>
    <t>Odstranění izolace proti zemní vlhkosti na ploše vodorovné V</t>
  </si>
  <si>
    <t>1328595</t>
  </si>
  <si>
    <t>"dle půd. bourání 1.np a tab. m."</t>
  </si>
  <si>
    <t xml:space="preserve">"lepenka" </t>
  </si>
  <si>
    <t>"E114" 183,9*3</t>
  </si>
  <si>
    <t>"E115" (56,7-(2,773+1,775))*3</t>
  </si>
  <si>
    <t>"E116" 29,0*3</t>
  </si>
  <si>
    <t>"E117" 29,9*3</t>
  </si>
  <si>
    <t>"E119" 17,3*3</t>
  </si>
  <si>
    <t>"E120" 18,6*3</t>
  </si>
  <si>
    <t>"E121" 17,6*3</t>
  </si>
  <si>
    <t>"E124" 19,1*3</t>
  </si>
  <si>
    <t>"E125" 17,1*3</t>
  </si>
  <si>
    <t>"E141" 13,6*3</t>
  </si>
  <si>
    <t>"E146" 2,4*3</t>
  </si>
  <si>
    <t>"E147" 8,6*3</t>
  </si>
  <si>
    <t>"E149" 2,4*3</t>
  </si>
  <si>
    <t>"E150" 8,6*3</t>
  </si>
  <si>
    <t>"E115" (2,773+1,755)*2</t>
  </si>
  <si>
    <t>"E136 - část" 1,925*1,995</t>
  </si>
  <si>
    <t>"E16" 17,1*4</t>
  </si>
  <si>
    <t>"E129" 11,9*4</t>
  </si>
  <si>
    <t>"E140" 10,2*4</t>
  </si>
  <si>
    <t>"E127 " 9,9*4</t>
  </si>
  <si>
    <t>"E130" 5,9*4</t>
  </si>
  <si>
    <t>"BP - IPA2x"</t>
  </si>
  <si>
    <t>"E118" 15,5*2</t>
  </si>
  <si>
    <t>"E122" 16,7*2</t>
  </si>
  <si>
    <t>"E123" 31,3*2</t>
  </si>
  <si>
    <t>"E128" 30,2*2</t>
  </si>
  <si>
    <t>"E132" 32,8*2</t>
  </si>
  <si>
    <t>"E133" 17,0*2</t>
  </si>
  <si>
    <t>"E134" 12,9*2</t>
  </si>
  <si>
    <t>"E135" 8,4*2</t>
  </si>
  <si>
    <t>"E137" 37,8*2</t>
  </si>
  <si>
    <t>"E142" 4,6*2</t>
  </si>
  <si>
    <t>"E143" 13,9*2</t>
  </si>
  <si>
    <t>"E144" 5,9*2</t>
  </si>
  <si>
    <t>"E152" 35,1*2</t>
  </si>
  <si>
    <t>"E153" 4,7*2</t>
  </si>
  <si>
    <t>"E155-158" (3,1+103,4+16,29+27,3)*2</t>
  </si>
  <si>
    <t>"E160" 22,7*2</t>
  </si>
  <si>
    <t>"E161" 28,0*2</t>
  </si>
  <si>
    <t>"E162" (4,4-3,12)*2</t>
  </si>
  <si>
    <t>"prostor pro větrání" 2,45*2,35*2</t>
  </si>
  <si>
    <t>"E104" (1,6*4,68+1,85*4,68+16,45)*2</t>
  </si>
  <si>
    <t>"E101" 15,64*2</t>
  </si>
  <si>
    <t>"E102" 295,7*2</t>
  </si>
  <si>
    <t>"E138" 48,4*2</t>
  </si>
  <si>
    <t>"E145" 11,7*2</t>
  </si>
  <si>
    <t>"E148" 11,4*2</t>
  </si>
  <si>
    <t>"E151" 24,5*2</t>
  </si>
  <si>
    <t>"E154" 6,0*2</t>
  </si>
  <si>
    <t>"E1.61" 3,625*7,01*2</t>
  </si>
  <si>
    <t>"E131" 8,4*2</t>
  </si>
  <si>
    <t>"E136 - část" 1,925*1,995*2</t>
  </si>
  <si>
    <t>"E114" 183,9*2</t>
  </si>
  <si>
    <t>"E115" (56,7-(2,773+1,775))*2</t>
  </si>
  <si>
    <t>"E116" 29,0*2</t>
  </si>
  <si>
    <t>"E117" 29,9*2</t>
  </si>
  <si>
    <t>"E119" 17,3*2</t>
  </si>
  <si>
    <t>"E120" 18,6*2</t>
  </si>
  <si>
    <t>"E121" 17,6*2</t>
  </si>
  <si>
    <t>"E124" 19,1*2</t>
  </si>
  <si>
    <t>"E125" 17,1*2</t>
  </si>
  <si>
    <t>"E141" 13,6*2</t>
  </si>
  <si>
    <t>"E146" 2,4*2</t>
  </si>
  <si>
    <t>"E147" 8,6*2</t>
  </si>
  <si>
    <t>"E149" 2,4*2</t>
  </si>
  <si>
    <t>"E150" 8,6*2</t>
  </si>
  <si>
    <t>"E16" 17,1*2</t>
  </si>
  <si>
    <t>"E129" 11,9*2</t>
  </si>
  <si>
    <t>"E140" 10,2*2</t>
  </si>
  <si>
    <t>"E127 " 9,9*2</t>
  </si>
  <si>
    <t>"E130" 5,9*2</t>
  </si>
  <si>
    <t>180</t>
  </si>
  <si>
    <t>711141559</t>
  </si>
  <si>
    <t>Provedení izolace proti zemní vlhkosti pásy přitavením NAIP na ploše vodorovné V</t>
  </si>
  <si>
    <t>286565420</t>
  </si>
  <si>
    <t>181</t>
  </si>
  <si>
    <t>62833159R</t>
  </si>
  <si>
    <t>pás typu S (skleněná tkanina) z modifikovaných asfaltů (SBS a APP) tl. min. 5mm</t>
  </si>
  <si>
    <t>1084748990</t>
  </si>
  <si>
    <t>182</t>
  </si>
  <si>
    <t>711142559</t>
  </si>
  <si>
    <t>Provedení izolace proti zemní vlhkosti pásy přitavením NAIP na ploše svislé S</t>
  </si>
  <si>
    <t>1801542940</t>
  </si>
  <si>
    <t>183</t>
  </si>
  <si>
    <t>866555960</t>
  </si>
  <si>
    <t>69,096*1,2 'Přepočtené koeficientem množství</t>
  </si>
  <si>
    <t>184</t>
  </si>
  <si>
    <t>71149311R</t>
  </si>
  <si>
    <t>Hydroizolační stěrka pod betonovou dlažbu</t>
  </si>
  <si>
    <t>-634342622</t>
  </si>
  <si>
    <t xml:space="preserve">Poznámka k položce:
Cementová, dvousložková, velmi pružná hmota pro hydroizolaci betonu, balkonů, teras a ochraně betonových konstrukcí vystavených nebezpečí vzniku trhlin. Jednoduché nanášení hladítkem ve 2 vrstvách s použitím perlinky v 1. Vrstvě. Celková tl vrstvy 3mm. Před aplikací je nutné podklad navlhčit. Utěsňuje vlasové trhliny, které jsou již přítomny v podkladech. Určeno pro interiéry a exteriéry. Pro překonán trhlin do 1,5mm
Stěrka musí plnit funkci i při nízkých teplotách (až do -20°C), a musí být odolná proti chemickým vlivům rozmrazovacích solí, síranů, chloridů a oxidu uhličitého. Stěrka musí být dobře přídržná ke všem povrchům z betonu, zdiva, keramiky a mramoru, pokud jsou pevné a čisté.
</t>
  </si>
  <si>
    <t>"PV01-03"</t>
  </si>
  <si>
    <t>17,5+6*0,9*0,1833</t>
  </si>
  <si>
    <t>2,57*2,105+4*0,175*2,105</t>
  </si>
  <si>
    <t>185</t>
  </si>
  <si>
    <t>71149312R</t>
  </si>
  <si>
    <t xml:space="preserve">Hydroizolační stěrka </t>
  </si>
  <si>
    <t>-1178858107</t>
  </si>
  <si>
    <t>"1.pp" 7,5*5,6</t>
  </si>
  <si>
    <t>"stěny"</t>
  </si>
  <si>
    <t>394,3</t>
  </si>
  <si>
    <t>(7,5+5,6)*0,3</t>
  </si>
  <si>
    <t>186</t>
  </si>
  <si>
    <t>998711202</t>
  </si>
  <si>
    <t>Přesun hmot pro izolace proti vodě, vlhkosti a plynům stanovený procentní sazbou (%) z ceny vodorovná dopravní vzdálenost do 50 m v objektech výšky přes 6 do 12 m</t>
  </si>
  <si>
    <t>%</t>
  </si>
  <si>
    <t>-1751906899</t>
  </si>
  <si>
    <t>712</t>
  </si>
  <si>
    <t>Povlakové krytiny</t>
  </si>
  <si>
    <t>187</t>
  </si>
  <si>
    <t>712341559</t>
  </si>
  <si>
    <t>Provedení povlakové krytiny střech  pásy přitavením NAIP v plné ploše</t>
  </si>
  <si>
    <t>470762069</t>
  </si>
  <si>
    <t>188</t>
  </si>
  <si>
    <t>62833158R</t>
  </si>
  <si>
    <t>pás asfaltovaný modifikovaný</t>
  </si>
  <si>
    <t>-1735839781</t>
  </si>
  <si>
    <t>6*1,15 'Přepočtené koeficientem množství</t>
  </si>
  <si>
    <t>189</t>
  </si>
  <si>
    <t>712363472</t>
  </si>
  <si>
    <t>Provedení povlakové krytiny střech s mechanicky kotvenou izolací včetně položení fólie a horkovzdušného svaření</t>
  </si>
  <si>
    <t>-1172458069</t>
  </si>
  <si>
    <t>Poznámka k položce:
vč. prostupů a všech detailů</t>
  </si>
  <si>
    <t>190</t>
  </si>
  <si>
    <t>283220410</t>
  </si>
  <si>
    <t>PVC folie + výztužná polyesterová mřížka (hodnota faktoru difuzního odporu 20000</t>
  </si>
  <si>
    <t>1746481136</t>
  </si>
  <si>
    <t>191</t>
  </si>
  <si>
    <t>998712202</t>
  </si>
  <si>
    <t>Přesun hmot pro povlakové krytiny stanovený procentní sazbou (%) z ceny vodorovná dopravní vzdálenost do 50 m v objektech výšky přes 6 do 12 m</t>
  </si>
  <si>
    <t>-6800554</t>
  </si>
  <si>
    <t>713</t>
  </si>
  <si>
    <t>Izolace tepelné</t>
  </si>
  <si>
    <t>192</t>
  </si>
  <si>
    <t>713110851</t>
  </si>
  <si>
    <t>Odstranění tepelné izolace běžných stavebních konstrukcí z rohoží, pásů, dílců, desek, bloků stropů nebo podhledů připevněných lepením do 100 mm z polystyrenu, tloušťka izolace</t>
  </si>
  <si>
    <t>1809335654</t>
  </si>
  <si>
    <t>713110853</t>
  </si>
  <si>
    <t>Odstranění tepelné izolace běžných stavebních konstrukcí z rohoží, pásů, dílců, desek, bloků stropů nebo podhledů připevněných lepením přes 100 mm z polystyrenu, tloušťka izolace</t>
  </si>
  <si>
    <t>-1801278270</t>
  </si>
  <si>
    <t>194</t>
  </si>
  <si>
    <t>713120821</t>
  </si>
  <si>
    <t>Odstranění tepelné izolace běžných stavebních konstrukcí z rohoží, pásů, dílců, desek, bloků podlah volně kladených nebo mezi trámy z polystyrenu, tloušťka izolace do 100 mm</t>
  </si>
  <si>
    <t>-871879470</t>
  </si>
  <si>
    <t>"BP10 – STÁVAJÍCÍ PODLAHA, TĚLOCVIČNA - 2.NP" 290,8</t>
  </si>
  <si>
    <t>713121111</t>
  </si>
  <si>
    <t>Montáž tepelné izolace podlah rohožemi, pásy, deskami, dílci, bloky (izolační materiál ve specifikaci) kladenými volně jednovrstvá</t>
  </si>
  <si>
    <t>-175961509</t>
  </si>
  <si>
    <t>"EPS 150 - tl. 120mm"</t>
  </si>
  <si>
    <t>"EPS 150 - tl. 140mm"</t>
  </si>
  <si>
    <t>"XPS tl. 50mm"</t>
  </si>
  <si>
    <t>"XPS tl. 80mm"</t>
  </si>
  <si>
    <t>"XPS tl. 100mm"</t>
  </si>
  <si>
    <t>"XPS tl. 120mm"</t>
  </si>
  <si>
    <t>"PIR 30mm"</t>
  </si>
  <si>
    <t>"kročej - PT1 - 40mm"</t>
  </si>
  <si>
    <t>290,8</t>
  </si>
  <si>
    <t>196</t>
  </si>
  <si>
    <t>283759150</t>
  </si>
  <si>
    <t>deska z pěnového polystyrenu pro trvalé zatížení v tlaku (max. 3000 kg/m2) 1000 x 500 x 120 mm</t>
  </si>
  <si>
    <t>-1005297790</t>
  </si>
  <si>
    <t>Poznámka k položce:
lambda=0,035 [W / m K]</t>
  </si>
  <si>
    <t>437,739*1,02 'Přepočtené koeficientem množství</t>
  </si>
  <si>
    <t>283759900</t>
  </si>
  <si>
    <t>deska z pěnového polystyrenu pro trvalé zatížení v tlaku (max. 3000 kg/m2) 1000 x 500 x 140 mm</t>
  </si>
  <si>
    <t>-1984792656</t>
  </si>
  <si>
    <t>328,26*1,02 'Přepočtené koeficientem množství</t>
  </si>
  <si>
    <t>198</t>
  </si>
  <si>
    <t>28376430R</t>
  </si>
  <si>
    <t>deska z polystyrénu XPS tl 80 mm</t>
  </si>
  <si>
    <t>1584972459</t>
  </si>
  <si>
    <t>321,6*1,02 'Přepočtené koeficientem množství</t>
  </si>
  <si>
    <t>283764280</t>
  </si>
  <si>
    <t>deska z polystyrénu XPS tl 50 mm</t>
  </si>
  <si>
    <t>715666027</t>
  </si>
  <si>
    <t>79,94*1,02 'Přepočtené koeficientem množství</t>
  </si>
  <si>
    <t>200</t>
  </si>
  <si>
    <t>283764310</t>
  </si>
  <si>
    <t>deska z polystyrénu XPS tl 100 mm</t>
  </si>
  <si>
    <t>1576134154</t>
  </si>
  <si>
    <t>155,418*1,02 'Přepočtené koeficientem množství</t>
  </si>
  <si>
    <t>631526980</t>
  </si>
  <si>
    <t>deska izolační minerální lehkých plovoucích podlah λ-0.039 tl.40 mm</t>
  </si>
  <si>
    <t>-580471134</t>
  </si>
  <si>
    <t>290,8*1,02 'Přepočtené koeficientem množství</t>
  </si>
  <si>
    <t>202</t>
  </si>
  <si>
    <t>283764320</t>
  </si>
  <si>
    <t>deska z polystyrénu XPS tl 120 mm</t>
  </si>
  <si>
    <t>1703606013</t>
  </si>
  <si>
    <t>53,538*1,02 'Přepočtené koeficientem množství</t>
  </si>
  <si>
    <t>283765230</t>
  </si>
  <si>
    <t>PIR deska,  tepelná izolace na bázi polyisokyanurátu tl. 30mm</t>
  </si>
  <si>
    <t>-691955828</t>
  </si>
  <si>
    <t>16,19*1,02 'Přepočtené koeficientem množství</t>
  </si>
  <si>
    <t>204</t>
  </si>
  <si>
    <t>713130851</t>
  </si>
  <si>
    <t>Odstranění tepelné izolace běžných stavebních konstrukcí z rohoží, pásů, dílců, desek, bloků stěn a příček připevněných lepením do 100 mm z polystyrenu, tloušťka izolace</t>
  </si>
  <si>
    <t>-288256925</t>
  </si>
  <si>
    <t>713130853</t>
  </si>
  <si>
    <t>Odstranění tepelné izolace běžných stavebních konstrukcí z rohoží, pásů, dílců, desek, bloků stěn a příček připevněných lepením přes 100 mm z polystyrenu, tloušťka izolace</t>
  </si>
  <si>
    <t>1254598391</t>
  </si>
  <si>
    <t>206</t>
  </si>
  <si>
    <t>998713202</t>
  </si>
  <si>
    <t>Přesun hmot pro izolace tepelné stanovený procentní sazbou (%) z ceny vodorovná dopravní vzdálenost do 50 m v objektech výšky přes 6 do 12 m</t>
  </si>
  <si>
    <t>226368805</t>
  </si>
  <si>
    <t>721</t>
  </si>
  <si>
    <t>Zdravotechnika - vnitřní kanalizace</t>
  </si>
  <si>
    <t>72121081R</t>
  </si>
  <si>
    <t>Demontáž kanalizačního příslušenství vpustí podlahových 200x200mm</t>
  </si>
  <si>
    <t>-1877793401</t>
  </si>
  <si>
    <t>725</t>
  </si>
  <si>
    <t>Zdravotechnika - zařizovací předměty</t>
  </si>
  <si>
    <t>208</t>
  </si>
  <si>
    <t>72529162R</t>
  </si>
  <si>
    <t>O06 - Doplňky zařízení koupelen a záchodů - Vybavení WC CHLAPCI, komplet - dle popisu v pd (viz tab. ost. v. a tz)</t>
  </si>
  <si>
    <t>-1940072061</t>
  </si>
  <si>
    <t xml:space="preserve">Poznámka k položce:
"Vybavení WC CHLAPCI:
- držák na štětku a štětka, zavěsný na zeď, chrom 
- držák na WC papír, chrom
"
"- věšák pro zavěšení kabátu - 2 pozice
"
"Dodávka setu včetně všech kotvících prvků a doplňků.
"
</t>
  </si>
  <si>
    <t>72529163R</t>
  </si>
  <si>
    <t>O07 - Doplňky zařízení koupelen a záchodů - Vybavení WC DÍVKY A ZAMĚSTNANCI, komplet - dle popisu v pd (viz tab. ost. v. a tz)</t>
  </si>
  <si>
    <t>-1635169590</t>
  </si>
  <si>
    <t xml:space="preserve">Poznámka k položce:
"Vybavení WC DÍVKY A ZAMĚSTNANCI:
- držák na štětku a štětka, zavěsný na zeď, chrom 
- držák na WC papír, chrom
"
"- věšák pro zavěšení kabátu - 2 pozice
- Koš na odpadky a dámské vložky k montáži na stěnu, nerezová ocel, povrch jemný matový, povrchová úprava předního panelu minimalizující otisky prstů a usnadňující údržbu (easy to clean), tloušťka materiálu 1,5 mm,
"
"zaoblený přední kryt, objem cca 3,8 litru, sklápěcí samozavírací víko s dveřním závěsem, vyjímatelná vnitřní plastová nádoba, včetně vrutů z nerezové oceli a hmoždinek.
Dodávka setu včetně všech kotvících prvků a doplňků.
"
</t>
  </si>
  <si>
    <t>210</t>
  </si>
  <si>
    <t>72529164R</t>
  </si>
  <si>
    <t>O08 - Doplňky zařízení koupelen a záchodů - Vybavení umyvadla, komplet - dle popisu v pd (viz tab. ost. v. a tz)</t>
  </si>
  <si>
    <t>-923711497</t>
  </si>
  <si>
    <t xml:space="preserve">Poznámka k položce:
"Vybavení U UMYVADLA:
- zásobník na papírové ručníky, bezdotykový - role papíru
- dávkovač mýdla
Dodávka včetně všech kotvících prvků a doplňků
"
</t>
  </si>
  <si>
    <t>72529165R</t>
  </si>
  <si>
    <t>O09 - Doplňky zařízení koupelen a záchodů - Vybavení pro SPRCHU, komplet - dle popisu v pd (viz tab. ost. v. a tz)</t>
  </si>
  <si>
    <t>-803046146</t>
  </si>
  <si>
    <t xml:space="preserve">Poznámka k položce:
"Vybavení pro SPRCHU:
- mýdelníček 1x
- drátěná polička do sprchy, rohová, 3 řady
- věšák pro zavěšení osušky 650 x 55 x 110 mm
(materiál mosaz, chrom)
Dodávka včetně všech kotvících prvků a doplňků
"
</t>
  </si>
  <si>
    <t>212</t>
  </si>
  <si>
    <t>72529166R</t>
  </si>
  <si>
    <t>O10 - Doplňky zařízení koupelen a záchodů - Krytý nášlapný koš, komplet - dle popisu v pd (viz tab. ost. v. a tz)</t>
  </si>
  <si>
    <t>728165137</t>
  </si>
  <si>
    <t>Poznámka k položce:
"Krytý nášlapný koš
Kulatý koš na odpadky s nášlapným pedálem
Objem: 20 l
Povrchová úprava: nerez"</t>
  </si>
  <si>
    <t>72529167R</t>
  </si>
  <si>
    <t>O11 - Doplňky zařízení koupelen a záchodů - Sestava k umyvadlům v gastroprovozu, komplet - dle popisu v pd (viz tab. ost. v. a tz)</t>
  </si>
  <si>
    <t>-1021365493</t>
  </si>
  <si>
    <t xml:space="preserve">Poznámka k položce:
"Sestava k umyvadlům v gastroprovozu
- Zásobník na tekuté mýdlo, objem náplně - 1000 ml 
- Zásobník na papírové ručníky, nerez, 275 x 265 x 100 mm
- Koš odpadkový na použité papírové ručníky  30l
Dodávka setu včetně všech kotvících prvků a doplňků."
</t>
  </si>
  <si>
    <t>214</t>
  </si>
  <si>
    <t>72529168R</t>
  </si>
  <si>
    <t>O12 - Doplňky zařízení koupelen a záchodů - Sklopný sušák na stěnu, komplet - dle popisu v pd (viz tab. ost. v. a tz)</t>
  </si>
  <si>
    <t>-1673288393</t>
  </si>
  <si>
    <t>Poznámka k položce:
"Sklopný sušák na stěnu
- Sklopný sušák nastěnu délky 1000mm
- 6 tyčí pro zavěšení
- lakovaná ocel
Dodávka setu včetně všech kotvících prvků a doplňků."</t>
  </si>
  <si>
    <t>72529169R</t>
  </si>
  <si>
    <t>O13 - Doplňky zařízení koupelen a záchodů - Věšák na kabáty, komplet - dle popisu v pd (viz tab. ost. v. a tz)</t>
  </si>
  <si>
    <t>225953788</t>
  </si>
  <si>
    <t>Poznámka k položce:
Věšák na kabáty:
- Věšák vyrobený z matné nerezové oceli v kombinaci s černou barvou. 
- 5 míst pro zavěšení
Dodávka setu včetně všech kotvících prvků a doplňků.</t>
  </si>
  <si>
    <t>216</t>
  </si>
  <si>
    <t>998725202</t>
  </si>
  <si>
    <t>Přesun hmot pro zařizovací předměty stanovený procentní sazbou (%) z ceny vodorovná dopravní vzdálenost do 50 m v objektech výšky přes 6 do 12 m</t>
  </si>
  <si>
    <t>-1153399694</t>
  </si>
  <si>
    <t>762</t>
  </si>
  <si>
    <t>Konstrukce tesařské</t>
  </si>
  <si>
    <t>762522811</t>
  </si>
  <si>
    <t>Demontáž podlah s polštáři z prken tl. do 32 mm</t>
  </si>
  <si>
    <t>-1738296918</t>
  </si>
  <si>
    <t>"BP10 – STÁVAJÍCÍ PODLAHA, TĚLOCVIČNA - 2.NP" 581,600</t>
  </si>
  <si>
    <t>763</t>
  </si>
  <si>
    <t>Konstrukce suché výstavby</t>
  </si>
  <si>
    <t>218</t>
  </si>
  <si>
    <t>76311131R</t>
  </si>
  <si>
    <t>PH3 - Svěšená příčka, komplet vč. tmelení a broušení - dle popisu v pd</t>
  </si>
  <si>
    <t>375290102</t>
  </si>
  <si>
    <t>"dle půd. 1.np ns"</t>
  </si>
  <si>
    <t>(11,6+2,815*2)*(3,45-2,1)</t>
  </si>
  <si>
    <t>1,0*2,0+1,0*2,65</t>
  </si>
  <si>
    <t>763131414</t>
  </si>
  <si>
    <t>PH1 - Podhled ze sádrokartonových desek dvouvrstvá zavěšená spodní konstrukce z ocelových profilů CD, UD jednoduše opláštěná deskou standardní A, tl. 15 mm, bez TI</t>
  </si>
  <si>
    <t>-1133391529</t>
  </si>
  <si>
    <t>"DLE v. podhledů"</t>
  </si>
  <si>
    <t>"E1.33" 1,41</t>
  </si>
  <si>
    <t>"E1.35" 419,38-(390,924-(1,07*2,4*2+0,4*0,4*3+0,426))</t>
  </si>
  <si>
    <t>220</t>
  </si>
  <si>
    <t>76313145R</t>
  </si>
  <si>
    <t>PH2 - Podhled ze sádrokartonových desek dvouvrstvá zavěšená spodní konstrukce z ocelových profilů CD, UD jednoduše opláštěná deskou impregnovanou H2, tl. 15 mm, bez TI</t>
  </si>
  <si>
    <t>1905103027</t>
  </si>
  <si>
    <t>"dle v. podhledů"</t>
  </si>
  <si>
    <t>"E1.57" 1,79</t>
  </si>
  <si>
    <t>"E1.58" 6,32</t>
  </si>
  <si>
    <t>"E1.54" 3,85</t>
  </si>
  <si>
    <t>"E1.52" 2,23</t>
  </si>
  <si>
    <t>"E1.51" 2,9</t>
  </si>
  <si>
    <t>"E1.50" 1,79</t>
  </si>
  <si>
    <t>"E1.49" 1,99</t>
  </si>
  <si>
    <t>"E1.21" 1,45</t>
  </si>
  <si>
    <t>"E1.44" 2,0</t>
  </si>
  <si>
    <t>"E1.45" 1,62</t>
  </si>
  <si>
    <t>"E1.32" 4,39</t>
  </si>
  <si>
    <t>"E1.31" 5,74</t>
  </si>
  <si>
    <t>"E1.30" 1,9</t>
  </si>
  <si>
    <t>"E1.22" 2,14</t>
  </si>
  <si>
    <t>"E1.23" 2,08</t>
  </si>
  <si>
    <t>"E1.24" 1,85</t>
  </si>
  <si>
    <t>"E1.29" 4,05</t>
  </si>
  <si>
    <t>"E1.26" 3,59</t>
  </si>
  <si>
    <t>"E1.28" 0,97</t>
  </si>
  <si>
    <t>"E1.27" 0,97</t>
  </si>
  <si>
    <t>"E1.25" 3,88</t>
  </si>
  <si>
    <t>763131515</t>
  </si>
  <si>
    <t>PH4 - Podhled ze sádrokartonových desek jednovrstvá zavěšená spodní konstrukce z ocelových profilů CD, UD jednoduše opláštěná deskou standardní A, tl. 15 mm, TI tl. 60 mm</t>
  </si>
  <si>
    <t>-307236267</t>
  </si>
  <si>
    <t>"E1.15" 6,356</t>
  </si>
  <si>
    <t>"E1.16" 21,37</t>
  </si>
  <si>
    <t>"E1.17" 57,84-(29+12,7)</t>
  </si>
  <si>
    <t>"E1.18" 75,33-(36,8+20,0)</t>
  </si>
  <si>
    <t>"E1.19" 78,85-(38,7+20,0)</t>
  </si>
  <si>
    <t>222</t>
  </si>
  <si>
    <t>763131714</t>
  </si>
  <si>
    <t>Podhled ze sádrokartonových desek ostatní práce a konstrukce na podhledech ze sádrokartonových desek základní penetrační nátěr</t>
  </si>
  <si>
    <t>570047612</t>
  </si>
  <si>
    <t xml:space="preserve">"sdk a cement. podhledy - dle v. podhledů" </t>
  </si>
  <si>
    <t>"čela/ skokové změny"</t>
  </si>
  <si>
    <t>"pro PH3 - E1.39" 12,8*0,175+(12,8+11,8)*0,2</t>
  </si>
  <si>
    <t>"pro PH6" (11,5+11,095+8,175+10,92)*0,25+(0,65+0,615)*0,225+(11,09+10,77+4,9+2,75+4,8+0,725+0,83+5,595)*0,4+(5,1+4,985+5,1+5,1)*0,35</t>
  </si>
  <si>
    <t>+(0,5+0,4+0,5)*0,05</t>
  </si>
  <si>
    <t>"pro PH5" 4,0*0,4+3,0*4*0,2</t>
  </si>
  <si>
    <t>"pro PH7" 14,43*0,1+(15,63+16,1)*0,275</t>
  </si>
  <si>
    <t>"pro PH4" 5,885*0,275</t>
  </si>
  <si>
    <t>76313172R</t>
  </si>
  <si>
    <t>Podhled ze sádrokartonových desek ostatní práce a konstrukce na podhledech ze sádrokartonových desek skokové změny výšky podhledu přes 0,5 m</t>
  </si>
  <si>
    <t>1703964621</t>
  </si>
  <si>
    <t>Poznámka k položce:
1. V cenách jsou započteny i náklady na tmelení a výztužnou pásku.</t>
  </si>
  <si>
    <t>"pro PH3 - E1.39" 12,8+(12,8+11,8)</t>
  </si>
  <si>
    <t>"pro PH6" (11,5+11,095+8,175+10,92)+(0,65+0,615)+(11,09+10,77+4,9+2,75+4,8+0,725+0,83+5,595)+(5,1+4,985+5,1+5,1)+(0,5+0,4+0,5)</t>
  </si>
  <si>
    <t>"pro PH5" 4,0+3,0*4</t>
  </si>
  <si>
    <t>"pro PH7" 14,43+(15,63+16,1)</t>
  </si>
  <si>
    <t>"pro PH4" 5,885</t>
  </si>
  <si>
    <t>224</t>
  </si>
  <si>
    <t>763131771</t>
  </si>
  <si>
    <t>Podhled ze sádrokartonových desek Příplatek k cenám za rovinnost kvality speciální tmelení [Q3]</t>
  </si>
  <si>
    <t>1966830957</t>
  </si>
  <si>
    <t>763131821</t>
  </si>
  <si>
    <t>Demontáž podhledu nebo samostatného požárního předělu ze sádrokartonových desek s nosnou konstrukcí dvouvrstvou z ocelových profilů, opláštění jednoduché</t>
  </si>
  <si>
    <t>84726197</t>
  </si>
  <si>
    <t>"dle půd. bourání 1.np - tab. místností"</t>
  </si>
  <si>
    <t>"E155" 3,1</t>
  </si>
  <si>
    <t>226</t>
  </si>
  <si>
    <t>763135811</t>
  </si>
  <si>
    <t>Demontáž podhledu sádrokartonového kazetového na zavěšeném na roštu viditelném</t>
  </si>
  <si>
    <t>-826436872</t>
  </si>
  <si>
    <t>"E103" 63,6</t>
  </si>
  <si>
    <t>"E104" 301,9</t>
  </si>
  <si>
    <t>"E115" 56,7</t>
  </si>
  <si>
    <t>763172312</t>
  </si>
  <si>
    <t>Instalační technika pro konstrukce ze sádrokartonových desek montáž revizních dvířek velikost 300 x 300 mm</t>
  </si>
  <si>
    <t>-1866236950</t>
  </si>
  <si>
    <t>"O02" 1</t>
  </si>
  <si>
    <t>"Z18" 7</t>
  </si>
  <si>
    <t>228</t>
  </si>
  <si>
    <t>590307110</t>
  </si>
  <si>
    <t>dvířka revizní s automatickým zámkem 300 x 300 mm</t>
  </si>
  <si>
    <t>358673636</t>
  </si>
  <si>
    <t>Poznámka k položce:
Revizní dvířka systémová v SDK podhledu
Poznámka: Rám dvířek je svařen z hliníkových L profilů, výplň dvířek tvoří sádrokartonová deska přišroubovaná do hliníkového rámu šrouby. Křídlo dvířek je uloženo v zárubni pomocí dvou hliníkových nýtů. V uzavřené poloze je křídlo drženo dvojčinným automatickým tlačným zámkem-první stlačení uvolní a druhé stlačení zamkne křídlo dveří. Na povrch dvířek možno aplikovat nátěr. Bez požární odolnosti.</t>
  </si>
  <si>
    <t>59030711R</t>
  </si>
  <si>
    <t>1269442536</t>
  </si>
  <si>
    <t>230</t>
  </si>
  <si>
    <t>76317231R</t>
  </si>
  <si>
    <t>Instalační technika pro konstrukce ze sádrokartonových desek montáž revizních dvířek velikost 250 x 250 mm</t>
  </si>
  <si>
    <t>-1497352059</t>
  </si>
  <si>
    <t>59030710R</t>
  </si>
  <si>
    <t>dvířka revizní s automatickým zámkem 250 x 250 mm</t>
  </si>
  <si>
    <t>5275369</t>
  </si>
  <si>
    <t xml:space="preserve">Poznámka k položce:
"Revizní dvířka systémová v SDK podhledu
Poznámka: Rám dvířek je svařen z hliníkových L profilů, výplň dvířek tvoří sádrokartonová deska přišroubovaná do hliníkového rámu šrouby. Křídlo dvířek je uloženo v zárubni pomocí dvou hliníkových nýtů. V uzavřené poloze je křídlo drženo dvojčinným automatickým tlačným zámkem-první stlačení uvolní a druhé stlačení zamkne křídlo dveří. Na povrch dvířek možno aplikovat nátěr. Dvířka mají požární odolnost EW 30 DP3"
</t>
  </si>
  <si>
    <t>232</t>
  </si>
  <si>
    <t>76322111R</t>
  </si>
  <si>
    <t>Ochrana hydroizolace z cementotřískových desek tl. 14mm, komplet</t>
  </si>
  <si>
    <t>1211819043</t>
  </si>
  <si>
    <t>"dle půd. 1.pp ns" 1,2*6,42</t>
  </si>
  <si>
    <t>76333111R</t>
  </si>
  <si>
    <t>PH3 - Podhled z cementovláknitých nebo cementových desek jednovrstvá zavěšená spodní konstrukce z ocelových profilů CD, UD jednoduše opláštěná deskou tl. 12,5 mm</t>
  </si>
  <si>
    <t>815808120</t>
  </si>
  <si>
    <t xml:space="preserve">Poznámka k položce:
1. V cenách jsou započteny i náklady na tmelení a výztužnou pásku.
Plný podhled, jednoúrovňový rošt  s deskou, která je složená z jádra z portlandského cementu a
lehčeného kameniva. Cementové jádro je obaleno síťovinou ze skelných vláken. Hrany desek jsou vyztužené pomocí tkaniny ze skelných vláken. Deska 100% odolává vodě a vlhkosti a také odolává plísním.
Odolnost desek je i  proti ohybu a nárazu. Desky jsou nehořlavé.
Tl. desky je 12.5mm. Rošt z oc. pozinkovaných profilů bude dodán na zatížení od desek a svítidel. Ve výdejně pak i od obkladu zavěšeného podhledu.
</t>
  </si>
  <si>
    <t>"E1.39" 14,361+17,9-0,4*0,4</t>
  </si>
  <si>
    <t>"E1.67" 7,47</t>
  </si>
  <si>
    <t>"E1.69" 10,51</t>
  </si>
  <si>
    <t>234</t>
  </si>
  <si>
    <t>76341111R</t>
  </si>
  <si>
    <t>Sanitární příčky vhodné do mokrého prostředí dělící z dřevotřískových desek s HPL-laminátem, komplet vč. dveří</t>
  </si>
  <si>
    <t>-1630496616</t>
  </si>
  <si>
    <t>"dle půd. 1.np ns" 2,25*2,1</t>
  </si>
  <si>
    <t>7634310R1</t>
  </si>
  <si>
    <t>PH5 - M+D  - Kazetový podhled - chodby zázemí, suchý provoz, kompletní provedení</t>
  </si>
  <si>
    <t>1397008561</t>
  </si>
  <si>
    <t xml:space="preserve">Poznámka k položce:
Minerální kazetový podhled bude rozebíratelný o vlastnostech:
•	Rozměr kazety 1200 x 600 mm,600x600 – dle výkresu, 
•	tl. 19mm, vyjímatelné
•	Viditelná hrana SK, barva bílá elox, tl. 24mm
•	Zvuková pohltivost EN ISO 354, ꭤw =  0,95 podle EN ISO 11654, NRC = 0,9 podle ASTM C 423
•	Podélná vzduchová neprůzvučnost: Dn,f,w = 28 dB podle DIN EN ISO 10848
•	Odolnost proti vlhkosti – do 95% relativní vzdušné vlhkosti
•	Světelná odrazivost: pro bílou barvu podobnou RAL 9010 neoslnivé cca. 88%
•	Tepelná vosidvost: λ = 0,040 W/mK podle DIN 52612
•	Propustnost vzduchu: PM1 (≤ 30 m³/hm²) podle DIN 18177
•	Klasifikace čistých prostorů: třída 4 podle ISO 14644-1
•	Barva: bílá 
•	Podhled je možné denně čistit jemným kartáčem nebo jednou za týden vlhkým hadříkem
</t>
  </si>
  <si>
    <t>"dle výkresu podhledů"</t>
  </si>
  <si>
    <t>"E1.01" 104,41</t>
  </si>
  <si>
    <t>"E1.15" 39,7-6,356</t>
  </si>
  <si>
    <t>"E1.14" 148,33</t>
  </si>
  <si>
    <t>"E1.55" 15,39</t>
  </si>
  <si>
    <t>"E1.56" 4,37</t>
  </si>
  <si>
    <t>"E1.59" 17,44</t>
  </si>
  <si>
    <t>236</t>
  </si>
  <si>
    <t>7634310R2</t>
  </si>
  <si>
    <t>PH6 - M+D - Kazetový podhled - třídy, suchý provoz, kompletní provedení - POHLTIVÉ DESKY</t>
  </si>
  <si>
    <t>-1484648271</t>
  </si>
  <si>
    <t>"E1.16" 37,1</t>
  </si>
  <si>
    <t>"E1.17" 29</t>
  </si>
  <si>
    <t>"E1.18" 36,8</t>
  </si>
  <si>
    <t>"E1.19" 38,7</t>
  </si>
  <si>
    <t>7634310R3</t>
  </si>
  <si>
    <t>PH6 - M+D - Kazetový podhled - třídy, suchý provoz, kompletní provedení - ODRAZIVÉ DESKY</t>
  </si>
  <si>
    <t>-126371853</t>
  </si>
  <si>
    <t>"E1.16" 18,6</t>
  </si>
  <si>
    <t>"E1.17" 12,7</t>
  </si>
  <si>
    <t>"E1.18" 20,0</t>
  </si>
  <si>
    <t>"E1.19" 20,0</t>
  </si>
  <si>
    <t>238</t>
  </si>
  <si>
    <t>7634310R4</t>
  </si>
  <si>
    <t>PH7 - M+D - Kazetový podhled - jídelna, kompletní provedení</t>
  </si>
  <si>
    <t>789144431</t>
  </si>
  <si>
    <t>"E1.35" 390,924</t>
  </si>
  <si>
    <t>"E1.36" 28,12</t>
  </si>
  <si>
    <t>7634310R5</t>
  </si>
  <si>
    <t>PH8 - M+D - Kazetový podhled - kuchyně, vlhký provoz, kompletní provedení</t>
  </si>
  <si>
    <t>-2087149551</t>
  </si>
  <si>
    <t>"E1.53" 6,25</t>
  </si>
  <si>
    <t>"E1.38" 27,64</t>
  </si>
  <si>
    <t>"E1.37" 51,57</t>
  </si>
  <si>
    <t>"E1.68" 7,51</t>
  </si>
  <si>
    <t>"E1.65" 24,31</t>
  </si>
  <si>
    <t>"E1.66" 14,17</t>
  </si>
  <si>
    <t>240</t>
  </si>
  <si>
    <t>7634310R6</t>
  </si>
  <si>
    <t>PH9 - M+D - Kazetový podhled - sklady, suchý provoz, kompletní provedení</t>
  </si>
  <si>
    <t>-1484491661</t>
  </si>
  <si>
    <t>"E1.46" 10,76</t>
  </si>
  <si>
    <t>"E1.47" 15,91</t>
  </si>
  <si>
    <t>"E1.48" 25,07</t>
  </si>
  <si>
    <t>"E1.43" 39,73</t>
  </si>
  <si>
    <t>"E1.60" 43,19</t>
  </si>
  <si>
    <t>"E1.42" 8,88</t>
  </si>
  <si>
    <t>998763402</t>
  </si>
  <si>
    <t>Přesun hmot pro konstrukce montované z desek stanovený procentní sazbou (%) z ceny vodorovná dopravní vzdálenost do 50 m v objektech výšky přes 6 do 12 m</t>
  </si>
  <si>
    <t>-1020736375</t>
  </si>
  <si>
    <t>764</t>
  </si>
  <si>
    <t>Konstrukce klempířské</t>
  </si>
  <si>
    <t>242</t>
  </si>
  <si>
    <t>76422643R</t>
  </si>
  <si>
    <t>K01 - Oplechování parapetů z lakovaného hliníkového plechu rš 260 mm, kompletní provedení vč. všech kotev. a pom. kcí a prací - dle popisu v pd (viz tab. kl. výr. a tz)</t>
  </si>
  <si>
    <t>-1058947043</t>
  </si>
  <si>
    <t>2,35+2,45+4,85+5,15+5,45*2</t>
  </si>
  <si>
    <t>76422644R</t>
  </si>
  <si>
    <t>K02 - Oplechování parapetů z lakovaného hliníkového plechu rš 380 mm, kompletní provedení vč. všech kotev. a pom. kcí a prací - dle popisu v pd (viz tab. kl. výr. a tz)</t>
  </si>
  <si>
    <t>-706397418</t>
  </si>
  <si>
    <t>Poznámka k položce:
Parapet lakovaný hliníkový vnější
Rozměry:   RŠ 260 mm
minimální vzdálenost odkapového nosu od stěny 50 mm 
Materiál: lakovaný, stříkaný hliník
Barva: bílá - dle oken
Příslušenství: 
- boční kryty
- materiál pro upevnění
 OPLECHOVÁNÍ NAVÁŽE NA STÁVAJÍCÍ SYSTÉM, PŘED PROVEDENÍM, BUDE PROVEDENO PODROBNÉ ZAMĚŘENÍ</t>
  </si>
  <si>
    <t>244</t>
  </si>
  <si>
    <t>76499601R</t>
  </si>
  <si>
    <t>-1709657370</t>
  </si>
  <si>
    <t>998764202</t>
  </si>
  <si>
    <t>Přesun hmot pro konstrukce klempířské stanovený procentní sazbou (%) z ceny vodorovná dopravní vzdálenost do 50 m v objektech výšky přes 6 do 12 m</t>
  </si>
  <si>
    <t>-1644669834</t>
  </si>
  <si>
    <t>766</t>
  </si>
  <si>
    <t>Konstrukce truhlářské</t>
  </si>
  <si>
    <t>246</t>
  </si>
  <si>
    <t>76641623R</t>
  </si>
  <si>
    <t>M+D - Obklad stěn deskami opláštění z HPL laminátu o tl. 0,8mm. Tl. desek se předpokládá max 19mm, kompletní provedení - dle popisu v pd</t>
  </si>
  <si>
    <t>-77237649</t>
  </si>
  <si>
    <t>"E1.35+36"</t>
  </si>
  <si>
    <t>(6,5+12,1+1,555+7,165+6,72+3,22*2+0,4*3*3+0,4*4*3+0,67*2+0,55+0,4*2+0,62*2+0,81+0,24+(1,425+2,53)*2*2+1,3*2+0,6*2)*2,6</t>
  </si>
  <si>
    <t>(2,965*2+9,395)*1,0</t>
  </si>
  <si>
    <t>(5,45+5,6+5,59+5,485+5,6)*0,51</t>
  </si>
  <si>
    <t>-(0,9*1,97+2,5*1,14)</t>
  </si>
  <si>
    <t>76641624R</t>
  </si>
  <si>
    <t>M+D - Akustický obklad stěn, kompletní provedení - dle popisu v pd</t>
  </si>
  <si>
    <t>2122422251</t>
  </si>
  <si>
    <t>248</t>
  </si>
  <si>
    <t>76662211R</t>
  </si>
  <si>
    <t>W02 - M+D - Plast. okno 2400x2400mm s pevným zasklením s pož. od., kompletní provedení vč. všech detailů a souvisejících dodávek a prací - dle popisu v pd (viz tab. výplní otvorů a tz)</t>
  </si>
  <si>
    <t>826055649</t>
  </si>
  <si>
    <t>76662212R</t>
  </si>
  <si>
    <t>W03 - M+D - Plast. okno 4800x2400mm s pevným zasklením s pož. od., kompletní provedení vč. všech detailů a souvisejících dodávek a prací - dle popisu v pd (viz tab. výplní otvorů a tz)</t>
  </si>
  <si>
    <t>-487309443</t>
  </si>
  <si>
    <t>250</t>
  </si>
  <si>
    <t>76662213R</t>
  </si>
  <si>
    <t>W04 - M+D - Plast. okno 5400x2400mm s pevným zasklením s pož. od., kompletní provedení vč. všech detailů a souvisejících dodávek a prací - dle popisu v pd (viz tab. výplní otvorů a tz)</t>
  </si>
  <si>
    <t>-1615884000</t>
  </si>
  <si>
    <t>76662214R</t>
  </si>
  <si>
    <t>W05 - M+D - Plast. okno 5400x2400mm s pevným zasklením s pož. od., kompletní provedení vč. všech detailů a souvisejících dodávek a prací - dle popisu v pd (viz tab. výplní otvorů a tz)</t>
  </si>
  <si>
    <t>-810165919</t>
  </si>
  <si>
    <t>252</t>
  </si>
  <si>
    <t>76662215R</t>
  </si>
  <si>
    <t>W06 - M+D - Plast. okno 5120x2400mm s pevným zasklením s pož. od., kompletní provedení vč. všech detailů a souvisejících dodávek a prací - dle popisu v pd (viz tab. výplní otvorů a tz)</t>
  </si>
  <si>
    <t>645807685</t>
  </si>
  <si>
    <t>76662216R</t>
  </si>
  <si>
    <t>W09 - M+D - Plast. okno 1500x1500mm s pevným zasklením s pož. od., kompletní provedení vč. všech detailů a souvisejících dodávek a prací - dle popisu v pd (viz tab. výplní otvorů a tz)</t>
  </si>
  <si>
    <t>-409845985</t>
  </si>
  <si>
    <t>254</t>
  </si>
  <si>
    <t>76662217R</t>
  </si>
  <si>
    <t>W13 - M+D - Plast. okno 1060x1100mm s pevným zasklením s pož. od., kompletní provedení vč. všech detailů a souvisejících dodávek a prací - dle popisu v pd (viz tab. výplní otvorů a tz)</t>
  </si>
  <si>
    <t>1868776369</t>
  </si>
  <si>
    <t>76662218R</t>
  </si>
  <si>
    <t>W15 - M+D - Dovybavení stáv. dveří panikovým kováním s magnetem s připojením na EPS, kompletní provedení vč. všech detailů a souvisejících dodávek a prací - dle popisu v pd (viz tab. výplní otvorů a tz)</t>
  </si>
  <si>
    <t>-1349562465</t>
  </si>
  <si>
    <t>256</t>
  </si>
  <si>
    <t>76666001R</t>
  </si>
  <si>
    <t>D01 - M+D - Dveře 900/1970mm plné, neprůzvučnost 35 dB, kompletní provedení vč. zárubně, povrchu, kování a všech doplňků a detailů a - dle popisu v pd (viz tab. výplní dveří a tz)</t>
  </si>
  <si>
    <t>-1983493295</t>
  </si>
  <si>
    <t>76666002R</t>
  </si>
  <si>
    <t>D02 - M+D - Dveře 900/1970mm plné, neprůzvučnost 35 dB, kompletní provedení vč. zárubně, povrchu, kování a všech doplňků a detailů a - dle popisu v pd (viz tab. výplní dveří a tz)</t>
  </si>
  <si>
    <t>-544526887</t>
  </si>
  <si>
    <t>258</t>
  </si>
  <si>
    <t>76666003R</t>
  </si>
  <si>
    <t>D03 - M+D - Dveře 700/1970mm plné, kompletní provedení vč. zárubně, povrchu, kování a všech doplňků a detailů a - dle popisu v pd (viz tab. výplní dveří a tz)</t>
  </si>
  <si>
    <t>137375356</t>
  </si>
  <si>
    <t>76666004R</t>
  </si>
  <si>
    <t>D04 - M+D - Dveře 700/1970mm plné, kompletní provedení vč. zárubně, povrchu, kování a všech doplňků a detailů a - dle popisu v pd (viz tab. výplní dveří a tz)</t>
  </si>
  <si>
    <t>2111663367</t>
  </si>
  <si>
    <t>260</t>
  </si>
  <si>
    <t>76666005R</t>
  </si>
  <si>
    <t>D05 - M+D - Dveře 800/1970mm plné, kompletní provedení vč. zárubně, povrchu, kování a všech doplňků a detailů a - dle popisu v pd (viz tab. výplní dveří a tz)</t>
  </si>
  <si>
    <t>-1569849095</t>
  </si>
  <si>
    <t>76666006R</t>
  </si>
  <si>
    <t>D06 - M+D - Dveře 700/1970mm plné, kompletní provedení vč. zárubně, povrchu, kování a všech doplňků a detailů a - dle popisu v pd (viz tab. výplní dveří a tz)</t>
  </si>
  <si>
    <t>561823126</t>
  </si>
  <si>
    <t>262</t>
  </si>
  <si>
    <t>76666007R</t>
  </si>
  <si>
    <t>D07 - M+D - Dveře 700/1970mm plné, kompletní provedení vč. zárubně, povrchu, kování a všech doplňků a detailů a - dle popisu v pd (viz tab. výplní dveří a tz) - OBSAŽENO V SANITÁRNÍCH PŘÍČKÁCH</t>
  </si>
  <si>
    <t>-1407940632</t>
  </si>
  <si>
    <t>76666008R</t>
  </si>
  <si>
    <t>D08 - M+D - Dveře 700/1970mm plné, kompletní provedení vč. zárubně, povrchu, kování a všech doplňků a detailů a - dle popisu v pd (viz tab. výplní dveří a tz)</t>
  </si>
  <si>
    <t>-967488225</t>
  </si>
  <si>
    <t>264</t>
  </si>
  <si>
    <t>76666009R</t>
  </si>
  <si>
    <t>D09 - M+D - Dveře 700/1970mm plné, kompletní provedení vč. zárubně, povrchu, kování a všech doplňků a detailů a - dle popisu v pd (viz tab. výplní dveří a tz)</t>
  </si>
  <si>
    <t>-108604380</t>
  </si>
  <si>
    <t>76666010R</t>
  </si>
  <si>
    <t>D10 - M+D - Dveře 700/1970mm plné, kompletní provedení vč. zárubně, povrchu, kování a všech doplňků a detailů a - dle popisu v pd (viz tab. výplní dveří a tz)</t>
  </si>
  <si>
    <t>1392143883</t>
  </si>
  <si>
    <t>266</t>
  </si>
  <si>
    <t>76666011R</t>
  </si>
  <si>
    <t>D11 - M+D - Dveře 700/1970mm plné, kompletní provedení vč. zárubně, povrchu, kování a všech doplňků a detailů a - dle popisu v pd (viz tab. výplní dveří a tz)</t>
  </si>
  <si>
    <t>-641608912</t>
  </si>
  <si>
    <t>76666012R</t>
  </si>
  <si>
    <t>D12 - M+D - Dveře 600/1970mm plné, kompletní provedení vč. zárubně, povrchu, kování a všech doplňků a detailů a - dle popisu v pd (viz tab. výplní dveří a tz)</t>
  </si>
  <si>
    <t>1165880943</t>
  </si>
  <si>
    <t>268</t>
  </si>
  <si>
    <t>76666013R</t>
  </si>
  <si>
    <t>D13 - M+D - Dveře 700/1970mm plné, kompletní provedení vč. zárubně, povrchu, kování a všech doplňků a detailů a - dle popisu v pd (viz tab. výplní dveří a tz)</t>
  </si>
  <si>
    <t>2073571199</t>
  </si>
  <si>
    <t>76666014R</t>
  </si>
  <si>
    <t>D14 - M+D - Dveře 800/1970mm plné, kompletní provedení vč. zárubně, povrchu, kování a všech doplňků a detailů a - dle popisu v pd (viz tab. výplní dveří a tz)</t>
  </si>
  <si>
    <t>-137485839</t>
  </si>
  <si>
    <t>270</t>
  </si>
  <si>
    <t>76666015R</t>
  </si>
  <si>
    <t>D15 - M+D - Dveře 800/1970mm plné, kompletní provedení vč. zárubně, povrchu, kování a všech doplňků a detailů a - dle popisu v pd (viz tab. výplní dveří a tz)</t>
  </si>
  <si>
    <t>-101541411</t>
  </si>
  <si>
    <t>76666016R</t>
  </si>
  <si>
    <t>D16 - M+D - Dveře 800/1970mm plné, kompletní provedení vč. zárubně, povrchu, kování a všech doplňků a detailů a - dle popisu v pd (viz tab. výplní dveří a tz)</t>
  </si>
  <si>
    <t>1830776535</t>
  </si>
  <si>
    <t>272</t>
  </si>
  <si>
    <t>76666017R</t>
  </si>
  <si>
    <t>D17 - M+D - Dveře 800/1970mm plné, neprůzvučnost 30 dB, kompletní provedení vč. zárubně, povrchu, kování a všech doplňků a detailů a - dle popisu v pd (viz tab. výplní dveří a tz)</t>
  </si>
  <si>
    <t>-1413635499</t>
  </si>
  <si>
    <t>76666018R</t>
  </si>
  <si>
    <t>D18 - M+D - Dveře 900/1970mm plné, kompletní provedení vč. zárubně, povrchu, kování a všech doplňků a detailů a - dle popisu v pd (viz tab. výplní dveří a tz)</t>
  </si>
  <si>
    <t>-356950791</t>
  </si>
  <si>
    <t>274</t>
  </si>
  <si>
    <t>76666019R</t>
  </si>
  <si>
    <t>D19 - M+D - Dveře 900/1970mm plné, kompletní provedení vč. zárubně, povrchu, kování a všech doplňků a detailů a - dle popisu v pd (viz tab. výplní dveří a tz)</t>
  </si>
  <si>
    <t>-1919509399</t>
  </si>
  <si>
    <t>76666020R</t>
  </si>
  <si>
    <t>D20 - M+D - Dveře 800/1970mm plné, kompletní provedení vč. zárubně, povrchu, kování a všech doplňků a detailů a - dle popisu v pd (viz tab. výplní dveří a tz)</t>
  </si>
  <si>
    <t>-192251893</t>
  </si>
  <si>
    <t>276</t>
  </si>
  <si>
    <t>76666021R</t>
  </si>
  <si>
    <t>D21 - M+D - Dveře 900/1970mm plné, kompletní provedení vč. zárubně, povrchu, kování a všech doplňků a detailů a - dle popisu v pd (viz tab. výplní dveří a tz)</t>
  </si>
  <si>
    <t>-1597725397</t>
  </si>
  <si>
    <t>76666022R</t>
  </si>
  <si>
    <t>D22 - M+D - Dveře 900/1970mm částečně prosklené, kompletní provedení vč. zárubně, povrchu, kování a všech doplňků a detailů a - dle popisu v pd (viz tab. výplní dveří a tz)</t>
  </si>
  <si>
    <t>1763966547</t>
  </si>
  <si>
    <t>278</t>
  </si>
  <si>
    <t>76666023R</t>
  </si>
  <si>
    <t>D23 - M+D - Dveře 900/1970mm částečně prosklené, kompletní provedení vč. zárubně, povrchu, kování a všech doplňků a detailů a - dle popisu v pd (viz tab. výplní dveří a tz)</t>
  </si>
  <si>
    <t>1103066590</t>
  </si>
  <si>
    <t>76666024R</t>
  </si>
  <si>
    <t>D24 - M+D - Dveře 1800/1970mm částečně prosklené, kompletní provedení vč. zárubně, povrchu, kování a všech doplňků a detailů a - dle popisu v pd (viz tab. výplní dveří a tz)</t>
  </si>
  <si>
    <t>-2011490077</t>
  </si>
  <si>
    <t>280</t>
  </si>
  <si>
    <t>76666025R</t>
  </si>
  <si>
    <t>D25 - M+D - Dveře 800/1970mm plné, kompletní provedení vč. zárubně, povrchu, kování a všech doplňků a detailů a - dle popisu v pd (viz tab. výplní dveří a tz)</t>
  </si>
  <si>
    <t>-880886002</t>
  </si>
  <si>
    <t>76666026R</t>
  </si>
  <si>
    <t>D26 - M+D - Dveře 800/1970mm plné, kompletní provedení vč. zárubně, povrchu, kování a všech doplňků a detailů a - dle popisu v pd (viz tab. výplní dveří a tz)</t>
  </si>
  <si>
    <t>-751246417</t>
  </si>
  <si>
    <t>282</t>
  </si>
  <si>
    <t>76666027R</t>
  </si>
  <si>
    <t>D27 - M+D - Dveře 800/1970mm plné, kompletní provedení vč. zárubně, povrchu, kování a všech doplňků a detailů a - dle popisu v pd (viz tab. výplní dveří a tz)</t>
  </si>
  <si>
    <t>-2059097511</t>
  </si>
  <si>
    <t>76666028R</t>
  </si>
  <si>
    <t>D28 - M+D - Dveře 800/1970mm plné, kompletní provedení vč. zárubně, povrchu, kování a všech doplňků a detailů a - dle popisu v pd (viz tab. výplní dveří a tz)</t>
  </si>
  <si>
    <t>-160102813</t>
  </si>
  <si>
    <t>284</t>
  </si>
  <si>
    <t>76666029R</t>
  </si>
  <si>
    <t>D29 - M+D - Dveře 800/1970mm plné, kompletní provedení vč. zárubně, povrchu, kování a všech doplňků a detailů a - dle popisu v pd (viz tab. výplní dveří a tz)</t>
  </si>
  <si>
    <t>-1354664835</t>
  </si>
  <si>
    <t>76666030R</t>
  </si>
  <si>
    <t>D30 - M+D - Dveře 800/1970mm plné, kompletní provedení vč. zárubně, povrchu, kování a všech doplňků a detailů a - dle popisu v pd (viz tab. výplní dveří a tz)</t>
  </si>
  <si>
    <t>-1719576308</t>
  </si>
  <si>
    <t>286</t>
  </si>
  <si>
    <t>76666031R</t>
  </si>
  <si>
    <t>D31 - M+D - Dveře 1100/1970mm plné, kompletní provedení vč. zárubně, povrchu, kování a všech doplňků a detailů a - dle popisu v pd (viz tab. výplní dveří a tz)</t>
  </si>
  <si>
    <t>-1964901712</t>
  </si>
  <si>
    <t>76666032R</t>
  </si>
  <si>
    <t>D32 - M+D - Dveře 1100/1970mm plné, kompletní provedení vč. zárubně, povrchu, kování a všech doplňků a detailů a - dle popisu v pd (viz tab. výplní dveří a tz)</t>
  </si>
  <si>
    <t>623656507</t>
  </si>
  <si>
    <t>288</t>
  </si>
  <si>
    <t>76666033R</t>
  </si>
  <si>
    <t>D33 - M+D - Dveře 900/1970mm částečně prosklené, kompletní provedení vč. zárubně, povrchu, kování a všech doplňků a detailů a - dle popisu v pd (viz tab. výplní dveří a tz)</t>
  </si>
  <si>
    <t>106119749</t>
  </si>
  <si>
    <t>76666034R</t>
  </si>
  <si>
    <t>D34 - M+D - Dveře 1100/1970mm plné, kompletní provedení vč. zárubně, povrchu, kování a všech doplňků a detailů a - dle popisu v pd (viz tab. výplní dveří a tz)</t>
  </si>
  <si>
    <t>1716740524</t>
  </si>
  <si>
    <t>290</t>
  </si>
  <si>
    <t>76666035R</t>
  </si>
  <si>
    <t>D35 - M+D - Dveře 1000/1970mm plné, kompletní provedení vč. zárubně, povrchu, kování a všech doplňků a detailů a - dle popisu v pd (viz tab. výplní dveří a tz)</t>
  </si>
  <si>
    <t>-1908323366</t>
  </si>
  <si>
    <t>76666036R</t>
  </si>
  <si>
    <t>D36 - M+D - Dveře 900/1970mm částečně prosklené, kompletní provedení vč. zárubně, povrchu, kování a všech doplňků a detailů a - dle popisu v pd (viz tab. výplní dveří a tz)</t>
  </si>
  <si>
    <t>-1612871719</t>
  </si>
  <si>
    <t>292</t>
  </si>
  <si>
    <t>76666037R</t>
  </si>
  <si>
    <t>D37 - M+D - Dveře 1000/1970mm částečně prosklené s pož. od. EW30/DP3-C, kompletní provedení vč. zárubně, povrchu, kování a všech doplňků a detailů a - dle popisu v pd (viz tab. výplní dveří a tz)</t>
  </si>
  <si>
    <t>-1231752781</t>
  </si>
  <si>
    <t>76666038R</t>
  </si>
  <si>
    <t>D38 - M+D - Dveře 2x900/1970mm částečně prosklené s pož. od. EW30/DP3-C, kompletní provedení vč. zárubně, povrchu, kování a všech doplňků a detailů a - dle popisu v pd (viz tab. výplní dveří a tz)</t>
  </si>
  <si>
    <t>-1534381111</t>
  </si>
  <si>
    <t>294</t>
  </si>
  <si>
    <t>76666039R</t>
  </si>
  <si>
    <t>D39 - M+D - Dveře 900/1970mm částečně prosklené, kompletní provedení vč. zárubně, povrchu, kování a všech doplňků a detailů a - dle popisu v pd (viz tab. výplní dveří a tz)</t>
  </si>
  <si>
    <t>1401873364</t>
  </si>
  <si>
    <t>76666040R</t>
  </si>
  <si>
    <t>D40 - M+D - Dveře 800/1970mm plné s po. od. EW30/DP3-C, kompletní provedení vč. zárubně, povrchu, kování a všech doplňků a detailů a - dle popisu v pd (viz tab. výplní dveří a tz)</t>
  </si>
  <si>
    <t>-529541754</t>
  </si>
  <si>
    <t>296</t>
  </si>
  <si>
    <t>76666041R</t>
  </si>
  <si>
    <t>D41 - M+D - Dveře 800/1970mm plné s po. od. EW30/DP3-C, kompletní provedení vč. zárubně, povrchu, kování a všech doplňků a detailů a - dle popisu v pd (viz tab. výplní dveří a tz)</t>
  </si>
  <si>
    <t>-340924067</t>
  </si>
  <si>
    <t>76666042R</t>
  </si>
  <si>
    <t>D42 - M+D - Dveře 1800/1970mm prosklené s pož. od. EW30/DP3-C, kompletní provedení vč. zárubně, povrchu, kování a všech doplňků a detailů a - dle popisu v pd (viz tab. výplní dveří a tz)</t>
  </si>
  <si>
    <t>2115646005</t>
  </si>
  <si>
    <t>298</t>
  </si>
  <si>
    <t>76666043R</t>
  </si>
  <si>
    <t>D43 - M+D - Dveře 1500/2100mm plné s pož. od. EW30/DP3-C, kompletní provedení vč. zárubně, povrchu, kování a všech doplňků a detailů a - dle popisu v pd (viz tab. výplní dveří a tz)</t>
  </si>
  <si>
    <t>325474846</t>
  </si>
  <si>
    <t>76666044R</t>
  </si>
  <si>
    <t>D44 - M+D - Dveře 1500/2100mm částečně prosklené, kompletní provedení vč. zárubně, povrchu, kování a všech doplňků a detailů a - dle popisu v pd (viz tab. výplní dveří a tz)</t>
  </si>
  <si>
    <t>473099020</t>
  </si>
  <si>
    <t>300</t>
  </si>
  <si>
    <t>766691914</t>
  </si>
  <si>
    <t>Ostatní práce vyvěšení nebo zavěšení křídel s případným uložením a opětovným zavěšením po provedení stavebních změn dřevěných dveřních, plochy do 2 m2</t>
  </si>
  <si>
    <t>-1246579490</t>
  </si>
  <si>
    <t>"800/1970" 23</t>
  </si>
  <si>
    <t>"700/1970" 1</t>
  </si>
  <si>
    <t>"900/1970" 9</t>
  </si>
  <si>
    <t>"1000/1970" 1</t>
  </si>
  <si>
    <t>"600/1970" 6</t>
  </si>
  <si>
    <t>"vyvěšení a opětovné zavěšení"</t>
  </si>
  <si>
    <t>"dle tab. dveří Do" 12*2</t>
  </si>
  <si>
    <t>766691915</t>
  </si>
  <si>
    <t>Ostatní práce vyvěšení nebo zavěšení křídel s případným uložením a opětovným zavěšením po provedení stavebních změn dřevěných dveřních, plochy přes 2 m2</t>
  </si>
  <si>
    <t>298464863</t>
  </si>
  <si>
    <t>"1600/1970" 1</t>
  </si>
  <si>
    <t>"1450/1970" 4</t>
  </si>
  <si>
    <t>"1000/2100" 4</t>
  </si>
  <si>
    <t>"1700/2450" 2</t>
  </si>
  <si>
    <t>"1500/2100" 1</t>
  </si>
  <si>
    <t>"1700/2100" 1</t>
  </si>
  <si>
    <t>"1600/2100" 1</t>
  </si>
  <si>
    <t>"dle tab. dveří Do"4*2</t>
  </si>
  <si>
    <t>302</t>
  </si>
  <si>
    <t>766694113</t>
  </si>
  <si>
    <t>Montáž ostatních truhlářských konstrukcí parapetních desek dřevěných nebo plastových šířky do 300 mm, délky přes 1600 do 2600 mm</t>
  </si>
  <si>
    <t>1394134291</t>
  </si>
  <si>
    <t>"dle tab. truhl. v. - T01" 1+1</t>
  </si>
  <si>
    <t>60794101R</t>
  </si>
  <si>
    <t>deska parapetní plastová vnitřní 0,2 x 1 m</t>
  </si>
  <si>
    <t>1084811149</t>
  </si>
  <si>
    <t xml:space="preserve">Poznámka k položce:
"• Okenní parapety s komůrkovým profilem jsou vyrobeny z tvrdého PVC a vybaveny ochrannou folií pro zvýšenou odolnost proti poškrábání.
• Hloubka parapetů je uvažována jednotně 200mm"
"• Pro zakončení parapetu v interiéru budou použity umělohmotné PVC krytky v barvách příslušného odstínu - součásti dodávky parapetů
• Povrch je proti mechanickému poškození v průběhu stavby opatřen ochrannou plastovou folií"
"• Parapety s povrchovou fólií z PVC 
• Parapet bude tvarově stálý, snadno omyvatelný a recyklovatelný."
• dodávka včetně všech kotvících prvků a doplňků
</t>
  </si>
  <si>
    <t>304</t>
  </si>
  <si>
    <t>607941210</t>
  </si>
  <si>
    <t>koncovka PVC k parapetním deskám 600 mm</t>
  </si>
  <si>
    <t>-170760125</t>
  </si>
  <si>
    <t>2*2</t>
  </si>
  <si>
    <t>766694114</t>
  </si>
  <si>
    <t>Montáž ostatních truhlářských konstrukcí parapetních desek dřevěných nebo plastových šířky do 300 mm, délky přes 2600 mm</t>
  </si>
  <si>
    <t>-1186771788</t>
  </si>
  <si>
    <t>"dle tab. truhl. v. - T01" 1+1+2</t>
  </si>
  <si>
    <t>306</t>
  </si>
  <si>
    <t>-1741568618</t>
  </si>
  <si>
    <t>4,85+5,15+5,45*2</t>
  </si>
  <si>
    <t>1074449289</t>
  </si>
  <si>
    <t>4*2</t>
  </si>
  <si>
    <t>308</t>
  </si>
  <si>
    <t>76681111R</t>
  </si>
  <si>
    <t>T02 - M+D - Kuchyňská linka do denní místnosti zaměstnaců, kompletné provedení vč. všech doplňků a detailů</t>
  </si>
  <si>
    <t>-42849959</t>
  </si>
  <si>
    <t>Poznámka k položce:
Kuchyňská linka do denní místnosti zaměstnaců. Předpokládaná skladba viz obrázek.
Celková sestava v délce 2m se soklem - se skládá:
- 1x skříňka se zásuvkami (š: 400 x v: 820 x hl:480 mm) - nad je 1x skříňka s policemi, 1 dvířka(š: 400 x v: 715x hl:310 mm)
- 1x skříňka pro dřez (š: 800 x v: 820 x hl:480 mm)+ 2 dvířka - nad je 1x skříňka s policemi, 2 dvířka (š: 800 x v: 715x hl:310 mm)
- 1x skříňka s policí (š: 800 x v: 820 x hl:480 mm) - nad je 1x skříňka s policemi, 2 dvířka (š: 800 x v: 715x hl:310 mm)
- krycí deska z HPL laminátu tl. 0,8mm, tl desky 40mm
- úchyty z hliníku , rozteč cca 160mm, 13 ks
- součástí je dřez čtvercový se sítkem a špuntem
- korpus bílý - laminát
- dvířka laminát s dekorem dřeva + ABS hrana 1,5mm</t>
  </si>
  <si>
    <t>76681112R</t>
  </si>
  <si>
    <t>T03 - M+D -  Vestavná skříň do třídy, kompletné provedení vč. všech doplňků a detailů</t>
  </si>
  <si>
    <t>989999183</t>
  </si>
  <si>
    <t>Poznámka k položce:
VESTAVNÁ SKŘÍŇ DO TŘÍDY
- dvoukřídlá skříň, křídla jsou otevíravá, 
- závěsy - pant kovový prům.35mm, na dvířka 100 st., s plynuným dotahem, T03 - min. 4 ks na křídlo, T04 - 2 ks na křídlo
- sokl 60mm u T03
- Korpus z MDF desky tl.25mm + laminování, dvířka MDF deska tl. 25mm + HPL tl. 0,8mm, na dvířkách bude pouřita ABS hrana tl.1,5mm, barva bílá
- T 03 - 4 volné police + 1 police bude ztužovat skříň, T04 -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</si>
  <si>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310</t>
  </si>
  <si>
    <t>76681113R</t>
  </si>
  <si>
    <t>T04 - M+D -  Vestavná skříň do třídy, kompletné provedení vč. všech doplňků a detailů</t>
  </si>
  <si>
    <t>1662342714</t>
  </si>
  <si>
    <t>76681114R</t>
  </si>
  <si>
    <t>T05 - M+D -  Vestavná skříň do třídy, kompletné provedení vč. všech doplňků a detailů</t>
  </si>
  <si>
    <t>606703866</t>
  </si>
  <si>
    <t>Poznámka k položce:
VESTAVNÁ SKŘÍŇ DO TŘÍDY
- jednokřídlá skříň, křídla jsou otevíravá, 
- závěsy - pant kovový prům.35mm, na dvířka 100 st., s plynuným dotahem, T05 - min. 4 ks na křídlo, T06 - 2 ks na křídlo
- sokl 60mm u T05
- Korpus z MDF desky tl.25mm + laminování, dvířka MDF deska tl. 25mm + HPL tl. 0,8mm, na dvířkách bude pouřita ABS hrana tl.1,5mm, barva bílá
- T 05 - 4 volné police + 1 police bude ztužovat skříň, T04 -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</si>
  <si>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312</t>
  </si>
  <si>
    <t>76681115R</t>
  </si>
  <si>
    <t>T06 - M+D -  Vestavná skříň do třídy, kompletné provedení vč. všech doplňků a detailů</t>
  </si>
  <si>
    <t>-1429202517</t>
  </si>
  <si>
    <t>76681116R</t>
  </si>
  <si>
    <t>T07 - M+D -  Vestavná skříň do třídy, kompletné provedení vč. všech doplňků a detailů</t>
  </si>
  <si>
    <t>-1098276343</t>
  </si>
  <si>
    <t>Poznámka k položce:
VESTAVNÁ SKŘÍŇ DO TŘÍDY
- dvoukřídlá skříň, křídla jsou otevíravá, 
- závěsy - pant kovový prům.35mm, na dvířka 100 st., s plynuným dotahem, T07 - min. 4 ks na křídlo, T08 - 2 ks na křídlo
- sokl 60mm u T07
- Korpus z MDF desky tl.25mm + laminování, dvířka MDF deska tl. 25mm + HPL tl. 0,8mm, na dvířkách bude pouřita ABS hrana tl.1,5mm, barva bílá
- T 07 - 4 volné police + 1 police bude ztužovat skříň, T08 -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</si>
  <si>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314</t>
  </si>
  <si>
    <t>76681117R</t>
  </si>
  <si>
    <t>T08 - M+D -  Vestavná skříň do třídy, kompletné provedení vč. všech doplňků a detailů</t>
  </si>
  <si>
    <t>-1086490093</t>
  </si>
  <si>
    <t>76681118R</t>
  </si>
  <si>
    <t>T09 - M+D -  Vestavná skříň do třídy, kompletné provedení vč. všech doplňků a detailů</t>
  </si>
  <si>
    <t>-1323244581</t>
  </si>
  <si>
    <t>Poznámka k položce:
VESTAVNÁ SKŘÍŇ DO TŘÍDY
- dvoukřídlá skříň, křídla jsou otevíravá, 
- závěsy - pant kovový prům.35mm, na dvířka 100 st., s plynuným dotahem, T09 - min. 4 ks na křídlo, T10 - 2 ks na křídlo
- sokl 60mm u T09
- Korpus z MDF desky tl.25mm + laminování, dvířka MDF deska tl. 25mm + HPL tl. 0,8mm, na dvířkách bude pouřita ABS hrana tl.1,5mm, barva bílá
- T 09 - 4 volné police + 1 police bude ztužovat skříň, T10 -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</si>
  <si>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316</t>
  </si>
  <si>
    <t>76681119R</t>
  </si>
  <si>
    <t>T10 - M+D -  Vestavná skříň do třídy, kompletné provedení vč. všech doplňků a detailů</t>
  </si>
  <si>
    <t>604055657</t>
  </si>
  <si>
    <t>76681120R</t>
  </si>
  <si>
    <t>T11 - M+D -  Vestavná skříň do třídy, kompletné provedení vč. všech doplňků a detailů</t>
  </si>
  <si>
    <t>-1739358036</t>
  </si>
  <si>
    <t>Poznámka k položce:
VESTAVNÁ SKŘÍŇ DO TŘÍDY
- dvoukřídlá skříň, křídla jsou otevíravá, 
- závěsy - pant kovový prům.35mm, na dvířka 100 st., s plynuným dotahem, min. 4 ks na křídlo, 
- sokl 60mm u T09
- Korpus z MDF desky tl.25mm + laminování, dvířka MDF deska tl. 25mm + HPL tl. 0,8mm, na dvířkách bude pouřita ABS hrana tl.1,5mm, barva bílá
- 4 volné police + 1 police bude ztužovat skříň,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</si>
  <si>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318</t>
  </si>
  <si>
    <t>76681121R</t>
  </si>
  <si>
    <t>T12 - M+D -  Vestavná skříň do třídy, kompletné provedení vč. všech doplňků a detailů</t>
  </si>
  <si>
    <t>-238271341</t>
  </si>
  <si>
    <t>Poznámka k položce:
VESTAVNÁ SKŘÍŇ DO TŘÍDY
- jednokřídlá skříň, křídla jsou otevíravá, 
- závěsy - pant kovový prům.35mm, na dvířka 100 st., s plynuným dotahem, min. 4 ks na křídlo, 
- sokl 60mm u T09
- Korpus z MDF desky tl.25mm + laminování, dvířka MDF deska tl. 25mm + HPL tl. 0,8mm, na dvířkách bude pouřita ABS hrana tl.1,5mm, barva bílá
- 4 volné police + 1 police bude ztužovat skříň,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</si>
  <si>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76681122R</t>
  </si>
  <si>
    <t>T13 - M+D -  Šatní skřínky, kompletné provedení vč. všech doplňků a detailů</t>
  </si>
  <si>
    <t>-754346619</t>
  </si>
  <si>
    <t xml:space="preserve">Poznámka k položce:
"ŠATNÍ SKŘÍŇKY
- rozměr: 1800 x 600 x 500mm"
"- běžný typ dvoudveřových šatních skříní
- vnitřní prostor se dvěma policemi, tyčí a háčky
- šatní skříň vybavena cylindrickým zámkem
- cirkulace vzduchu pomocí větracích otvorů umístěných ve dvířkách
- výztuha dveří proti násilnému vniknutí"
"- vyrobeny z kvalitního ocelového plechu o tloušťce 0,6 mm
- povrchová úprava práškovým lakem, korpus v šedém odstínu, dveře v barevných odstínech"
</t>
  </si>
  <si>
    <t>320</t>
  </si>
  <si>
    <t>76681123R</t>
  </si>
  <si>
    <t>T14 - M+D -  Lavička do šatny, kompletné provedení vč. všech doplňků a detailů</t>
  </si>
  <si>
    <t>-1063410879</t>
  </si>
  <si>
    <t xml:space="preserve">Poznámka k položce:
"LAVIČKA DO ŠATNY:
- rozměr: délka:1000 x hloubka:300 x výška:420mm
- konstrukce z ocelových profilů, povrchová úprava práškovým lakem modré barvy RAL
- sedací část ze smrkových latí 80 x 25 mm ošetřených bezbarvým lakem
- lavice má rošt"
</t>
  </si>
  <si>
    <t>998766202</t>
  </si>
  <si>
    <t>Přesun hmot pro konstrukce truhlářské stanovený procentní sazbou (%) z ceny vodorovná dopravní vzdálenost do 50 m v objektech výšky přes 6 do 12 m</t>
  </si>
  <si>
    <t>-1233390989</t>
  </si>
  <si>
    <t>767</t>
  </si>
  <si>
    <t>Konstrukce zámečnické</t>
  </si>
  <si>
    <t>322</t>
  </si>
  <si>
    <t>767112812</t>
  </si>
  <si>
    <t>Demontáž stěn a příček pro zasklení svařovaných</t>
  </si>
  <si>
    <t>-758860562</t>
  </si>
  <si>
    <t>"mezi E104 a E103" 6,76*3,25</t>
  </si>
  <si>
    <t>"mezi E103 a E101" 2,455*3,25</t>
  </si>
  <si>
    <t>"mezi E101 a E102" 6,46*3,25</t>
  </si>
  <si>
    <t>76711311R</t>
  </si>
  <si>
    <t>W01 - M+D - Al okno 2400x2400mm s pevným zasklením s pož. od., kompletní provedení vč. všech detailů a souvisejících dodávek a prací - dle popisu v pd (viz tab. výplní otvorů a tz)</t>
  </si>
  <si>
    <t>-1498183121</t>
  </si>
  <si>
    <t>324</t>
  </si>
  <si>
    <t>76711312R</t>
  </si>
  <si>
    <t>W07 - M+D - Al dveře 2000x2200mm s pevným zasklením s pož. od., kompletní provedení vč. všech detailů a souvisejících dodávek a prací - dle popisu v pd (viz tab. výplní otvorů a tz)</t>
  </si>
  <si>
    <t>1839416728</t>
  </si>
  <si>
    <t>76711313R</t>
  </si>
  <si>
    <t>W08 - M+D - Al dveře 1700x2200mm s pevným zasklením s pož. od., kompletní provedení vč. všech detailů a souvisejících dodávek a prací - dle popisu v pd (viz tab. výplní otvorů a tz)</t>
  </si>
  <si>
    <t>-1160709333</t>
  </si>
  <si>
    <t>326</t>
  </si>
  <si>
    <t>76711314R</t>
  </si>
  <si>
    <t>W10 - M+D - Al dveře 1900x2200mm s pevným zasklením s pož. od., kompletní provedení vč. všech detailů a souvisejících dodávek a prací - dle popisu v pd (viz tab. výplní otvorů a tz)</t>
  </si>
  <si>
    <t>1342392046</t>
  </si>
  <si>
    <t>76711315R</t>
  </si>
  <si>
    <t>W11 - M+D - Al dveře 1150x2100mm s pevným zasklením s pož. od., kompletní provedení vč. všech detailů a souvisejících dodávek a prací - dle popisu v pd (viz tab. výplní otvorů a tz)</t>
  </si>
  <si>
    <t>-1081824112</t>
  </si>
  <si>
    <t>328</t>
  </si>
  <si>
    <t>76711316R</t>
  </si>
  <si>
    <t>W12 - M+D - Al dveře 1200x2100mm s pevným zasklením s pož. od., kompletní provedení vč. všech detailů a souvisejících dodávek a prací - dle popisu v pd (viz tab. výplní otvorů a tz)</t>
  </si>
  <si>
    <t>1842392743</t>
  </si>
  <si>
    <t>76711317R</t>
  </si>
  <si>
    <t>W14 - M+D - Al dveře 1800x2900mm s pevným zasklením s pož. od., kompletní provedení vč. všech detailů a souvisejících dodávek a prací - dle popisu v pd (viz tab. výplní otvorů a tz)</t>
  </si>
  <si>
    <t>-583826685</t>
  </si>
  <si>
    <t>330</t>
  </si>
  <si>
    <t>76711318R</t>
  </si>
  <si>
    <t>D45 - M+D - Prosklená stěna se sestavou dveří 2x 1800x2100mm + 900/1970mm, kompletní provedení vč. všech detailů a souvisejících dodávek a prací - dle popisu v pd (viz tab. výplní otvorů a tz)</t>
  </si>
  <si>
    <t>662271640</t>
  </si>
  <si>
    <t>767311810R00</t>
  </si>
  <si>
    <t xml:space="preserve">Demontáž světlíků všech typů včetně zasklení </t>
  </si>
  <si>
    <t>669179163</t>
  </si>
  <si>
    <t>1,0*1,0</t>
  </si>
  <si>
    <t>332</t>
  </si>
  <si>
    <t>767581801</t>
  </si>
  <si>
    <t>Demontáž podhledů plech</t>
  </si>
  <si>
    <t>-300627237</t>
  </si>
  <si>
    <t>"E156" 103,4</t>
  </si>
  <si>
    <t>"E158" 27,3</t>
  </si>
  <si>
    <t>767582800</t>
  </si>
  <si>
    <t>Demontáž podhledů roštů</t>
  </si>
  <si>
    <t>1727354517</t>
  </si>
  <si>
    <t>334</t>
  </si>
  <si>
    <t>76758180R</t>
  </si>
  <si>
    <t>Demontáž a zpětná podhledu plech, komplet vč. předpokládané náhrady 10% z plochy novým podhledem</t>
  </si>
  <si>
    <t>925044751</t>
  </si>
  <si>
    <t>Poznámka k položce:
Č.m.E.230</t>
  </si>
  <si>
    <t>76799001R</t>
  </si>
  <si>
    <t>Z03 - M+D - ocelová výztuha pro SVĚŠENOU PŘÍČKU A s lehkým opláštěním, kompletní provedení vč. všech detailů a souvisejících dodávek a prací - dle popisu v pd (viz tab. zám.v. a tz)</t>
  </si>
  <si>
    <t>2120284487</t>
  </si>
  <si>
    <t xml:space="preserve">Poznámka k položce:
Materiál: žárově zinkovaná ocel
"Výztuha svěšené příčky u výdeje. Výztuha je svařena koutovými svary z různých ocelových prvků:
- U tenkostěnné 70x50x3, 3,77 kg/bm, dl. 0,96+0,25 = 1,21m
- Výztužné plechy - P5 - 0,01m2
- chemické kotvy M12, vlepení min. 100mm - 2ks
CELKEM KILA ZA KUS - 5,1kg
(viz výkres 1.NP - PODHLEDY)"
</t>
  </si>
  <si>
    <t>336</t>
  </si>
  <si>
    <t>76799002R</t>
  </si>
  <si>
    <t>Z04 - M+D - ocelová výztuha pro SVĚŠENOU PŘÍČKU B s lehkým opláštěním, kompletní provedení vč. všech detailů a souvisejících dodávek a prací - dle popisu v pd (viz tab. zám.v. a tz)</t>
  </si>
  <si>
    <t>-704749816</t>
  </si>
  <si>
    <t>Poznámka k položce:
Materiál: žárově zinkovaná ocel
"Výztuha svěšené příčky u výdeje. Výztuha je svařena koutovými svary z různých ocelových prvků:
- U tenkostěnné 70x50x3, 3,77 kg/bm, dl. 1,15+0,25 = 1,40m
- Výztužné plechy - P5 - 0,01m2
- chemické kotvy M12, vlepení min. 100mm - 2ks
CELKEM KILA ZA KUS - 5,7kg
(viz výkres 1.NP - PODHLEDY)"</t>
  </si>
  <si>
    <t>76799003R</t>
  </si>
  <si>
    <t>Z05 - M+D - nerezová lišta nárožní, kompletní provedení vč. všech detailů a souvisejících dodávek a prací - dle popisu v pd (viz tab. zám.v. a tz)</t>
  </si>
  <si>
    <t>293154864</t>
  </si>
  <si>
    <t xml:space="preserve">Poznámka k položce:
Materiál: nerezová ocel, třída A4 dle ČSN 17 346
Lišta k ochraně rohu dlažby k dodatečnému uchycení, Výška: 50 mm, Šířka: 50 mm, Délka: 1,2 m, Tloušťka materiálu: 1 mm, Povrchová úprava: mat, 1kg/ks
</t>
  </si>
  <si>
    <t>338</t>
  </si>
  <si>
    <t>76799004R</t>
  </si>
  <si>
    <t>Z06 - M+D - Ocelový pozinkovaný profil VENKOVNÍ OCHRANA NÁROŽÍ, kompletní provedení vč. všech detailů a souvisejících dodávek a prací - dle popisu v pd (viz tab. zám.v. a tz)</t>
  </si>
  <si>
    <t>-337465181</t>
  </si>
  <si>
    <t>Poznámka k položce:
Materiál: žárově zinkovaná ocel
"Lišta k ochraně rohu zateplení, 
Popis: profil L 50/50/4mm x délka 1500 + pracny pro zazdění do zdiva P2 25 x 300mm, uchycení po cca 500mm - 4KS na profil
Hmotnost 1 ks: 3,06x1,5 + 8000 x 0,002x0,025x0,3 x 4 = 5,1 kg"</t>
  </si>
  <si>
    <t>76799005R</t>
  </si>
  <si>
    <t>Z08 - M+D - Lišta k ochraně rohu příjmové rampy, kompletní provedení vč. všech detailů a souvisejících dodávek a prací - dle popisu v pd (viz tab. zám.v. a tz)</t>
  </si>
  <si>
    <t>850270448</t>
  </si>
  <si>
    <t>Poznámka k položce:
Materiál: žárově zinkovaná ocel + ČERNO ŽLUTÝ NÁTĚR
"Lišta k ochraně rohu příjmové rampy, profil bude zabetonová s lícem konstrkcí
Popis: profil L 50/50/4mm x délka 4000 + pracny pro zabetonování P2 25 x 300mm, uchycení po cca 500mm - 9KS na profil
Hmotnost 1 ks: 3,06x4 + 8000 x 0,002x0,025x0,3 x 9 = 13,4 kg"</t>
  </si>
  <si>
    <t>340</t>
  </si>
  <si>
    <t>76799006R</t>
  </si>
  <si>
    <t>Z09 - M+D - Venkovní zábradlí schodiště, kompletní provedení vč. všech detailů a souvisejících dodávek a prací - dle popisu v pd (viz tab. zám.v. a tz)</t>
  </si>
  <si>
    <t>86173197</t>
  </si>
  <si>
    <t xml:space="preserve">Poznámka k položce:
Materiál: žárově zinkovaná ocel
"VENKOVNÍ ZÁBRADLÍ - ÚNIKOVÉ SCHODIŠTĚ
Popis:
Madlo: (1) Uzavřeny profil s obdélníkovým průřezem 40x20x2 mm se zaoblenými hranami včetně zaslepení konce - plech P2
(2) Zábradlí bude svařeno z pásové oceli o rozměrech 30x3mm.
(3) Distanční prvek: prvek svařený z ocelových pásku 
(1ks 70x150x5mm, 2ks 70x80x5mm), Distanční prvek bude kotven mechanickými kotvami do betonu M10 a to ve dvou bodech (PZD deska, ztracené bednění nebo nabetovávka schod. stupně) 
Povrchová úprava: pozinkování
Dodávka včetně spojovacího materiálu a kotevních prvků. Kotvení do konstrukce schodiště z boční strany.
Hmotnost celkem za kus: cca 40 kg"
</t>
  </si>
  <si>
    <t>76799007R</t>
  </si>
  <si>
    <t>Z10 - M+D - Venkovní zábradlí pomocné schodiště, kompletní provedení vč. všech detailů a souvisejících dodávek a prací - dle popisu v pd (viz tab. zám.v. a tz)</t>
  </si>
  <si>
    <t>464980151</t>
  </si>
  <si>
    <t xml:space="preserve">Poznámka k položce:
Materiál: žárově zinkovaná ocel
"VENKOVNÍ ZÁBRADLÍ - POMOCNÉ SCHODIŠTĚ
Popis:
Madlo: (1) Uzavřeny profil s obdélníkovým průřezem 40x20x2 mm se zaoblenými hranami včetně zaslepení konce - plech P2
(2) Zábradlí bude svařeno z pásové oceli o rozměrech 30x3mm.
(3) Distanční prvek: prvek svařený z ocelových pásku 
(1ks 70x150x5mm, 2ks 70x80x5mm), Distanční prvek bude kotven mechanickými kotvami do betonu M10 a to ve dvou bodech (PZD deska, ztracené bednění nebo nabetovávka schod. stupně) 
Povrchová úprava: pozinkování
Dodávka včetně spojovacího materiálu a kotevních prvků. Kotvení do konstrukce schodiště z boční strany.
Hmotnost celkem za kus: cca 69,2 kg"
</t>
  </si>
  <si>
    <t>342</t>
  </si>
  <si>
    <t>76799008R</t>
  </si>
  <si>
    <t>Z11 - M+D - Čistící zóna 1. stupně 1800x3800mm, kompletní provedení vč. všech detailů a souvisejících dodávek a prací - dle popisu v pd (viz tab. zám.v. a tz)</t>
  </si>
  <si>
    <t>-671849827</t>
  </si>
  <si>
    <t xml:space="preserve">Poznámka k položce:
"Popis: 1- Rohož bude zapuštěna do  dlažby/2 - položena na ŽB rampu. Zapuštěný svařovaný rám bude proveden z žárově zinkovaných ocelových L profilů 20x20mm/ po krajích budou nerezové náběhové klíny o výšce 20mm. Materiál rohože je přírodní kaučuk.
Materiál: Přírodní kaučuk, nerezový náběhový profil. 
Provedení rohože dle. přiloženého obrázku. "
</t>
  </si>
  <si>
    <t>76799009R</t>
  </si>
  <si>
    <t>Z12 - M+D - Čistící zóna 2. stupně 1500x2000mm, kompletní provedení vč. všech detailů a souvisejících dodávek a prací - dle popisu v pd (viz tab. zám.v. a tz)</t>
  </si>
  <si>
    <t>714231308</t>
  </si>
  <si>
    <t xml:space="preserve">Poznámka k položce:
"Popis: Rohož je tvořena hustými smyčkami vláken na odolném pryžovém podkladu. Povrch je extrémě pevný, savý a otěru
odolný. Rohož bude lemována zvýšeným reliéfem hrany, který zadrží špínu a vlhkost. Rub rohože bude proveden jako neklouzavý.
Materiál: Kobercová příze 800g/m2
Barva rohože dle přání architekta."
</t>
  </si>
  <si>
    <t>344</t>
  </si>
  <si>
    <t>76799010R</t>
  </si>
  <si>
    <t>Z12 - M+D - Čistící zóna 2. stupně 1500x1500mm, kompletní provedení vč. všech detailů a souvisejících dodávek a prací - dle popisu v pd (viz tab. zám.v. a tz)</t>
  </si>
  <si>
    <t>-1156662095</t>
  </si>
  <si>
    <t>76799011R</t>
  </si>
  <si>
    <t>Z13 - M+D - Mříž - ochrana okna 1900x1700mm , kompletní provedení vč. všech detailů a souvisejících dodávek a prací - dle popisu v pd (viz tab. zám.v. a tz)</t>
  </si>
  <si>
    <t>-1348747055</t>
  </si>
  <si>
    <t xml:space="preserve">Poznámka k položce:
Materiál: žárově zinkovaná ocel
" - ocel 10x10: dl.21m, hmotnost 0,785 x 21 = 16,5 kg
       - ocelový jäckl: 30 x 30 x2 mm, 7,2 m, hmotnost 7,2 x 1,64 = 12 kg
 - kotevní tyče nerez 4x 630 x profil 20mm
        CELKEM VÝROBEK 35 kg/ks"
</t>
  </si>
  <si>
    <t>346</t>
  </si>
  <si>
    <t>76799012R</t>
  </si>
  <si>
    <t>Z14 - M+D - Mříž s dveřmi, kompletní provedení vč. všech detailů a souvisejících dodávek a prací - dle popisu v pd (viz tab. zám.v. a tz)</t>
  </si>
  <si>
    <t>-1041819984</t>
  </si>
  <si>
    <t>76799013R</t>
  </si>
  <si>
    <t>Demontáž a zpětná montáž nárazníkové tyče + L profilu, délky cca 2,5m</t>
  </si>
  <si>
    <t>-944116461</t>
  </si>
  <si>
    <t>348</t>
  </si>
  <si>
    <t>76799014R</t>
  </si>
  <si>
    <t>Šetrná demontáž, uskladnění a zpětná montáž vč. případných úprav a opravy povrchu mříže se skládacími dveřmi 4750x3000mm, komplet</t>
  </si>
  <si>
    <t>-77936772</t>
  </si>
  <si>
    <t>76799015R</t>
  </si>
  <si>
    <t>M+D - Venkovní žaluzie 2600x2500mm, kompletní provedení - dle popisu v pd</t>
  </si>
  <si>
    <t>1311203568</t>
  </si>
  <si>
    <t xml:space="preserve">Poznámka k položce:
"TECHNICKÁ SPECIFIKACE :
Předokenní žaluzie , v exteriéru
LAMELY: hliníkové, Z profil ŠÍŘKY 90mm
POHON: elektromotorem
OVLÁDÁNÍ: žaluzie budou ovládány pomocí tlačítek v příslušné místnosti třídy, dále z centrálního pultu v kabinetu učitelů - č.m. E1.15, pomocí větrného čidla a světelného čidla
BAREVNOST: barva šedá, dle RAL, bude upřesněno na stavbě
STAVEBNÍ PŘIPRAVENOST: žaluzie budou kotveny do stávajícího parapetníh panelů, rozměry otvorů pro osazení žaluzií je nutné ověřit na stavbě!
Box žaluzií bude viditelný a proveden na zateplení. Je třeba počítat, že kotvení je třeba provádět do nosné desky panelu na hloubku cca 500mm. Box bude mít bílou barvu, stejně tak i žaluzie.
Na střeše bude umístěno větrné čidlo,
"					
Dodávka v rámci stavební části bude obsahovat:					
1. Žaluzie ve velikosti a ploše dle výkazu výše. Dodávka včetně motorů a centrální řídící jednotky pro každou žaluzii.					
2. Příplatek za barevné řešení RAL					
3. Veškeré prvky, kotvení pro uchycení a montáž žaluzií.  Dále náklady za montáž.					
4. Veškeré doplňky, které podmiňují funkčnost žaluzie ve zhoršených povětrnostních podmínkách.					
5. Dále pak prvky které umožňují  provedení žaluzie - pouzdra U, vodící lišty, spodní profily , krycí plechy					
(ostatní je uvedeno v části elektro - kabeláž, ovládání a pod.)					
</t>
  </si>
  <si>
    <t>350</t>
  </si>
  <si>
    <t>76799016R</t>
  </si>
  <si>
    <t>M+D - Venkovní žaluzie 5000x2500mm, kompletní provedení - dle popisu v pd</t>
  </si>
  <si>
    <t>-2065939518</t>
  </si>
  <si>
    <t>76799017R</t>
  </si>
  <si>
    <t>M+D - Venkovní žaluzie 5400x2500mm - 2 motory, 2 žaluzie: šířky 3160 + 2240mm, kompletní provedení - dle popisu v pd</t>
  </si>
  <si>
    <t>-1466126321</t>
  </si>
  <si>
    <t>352</t>
  </si>
  <si>
    <t>76799018R</t>
  </si>
  <si>
    <t>M+D - Venkovní žaluzie 5600x2500mm - 2 motory, 2 žaluzie: šířky 3400 + 2200mm, kompletní provedení - dle popisu v pd</t>
  </si>
  <si>
    <t>964733539</t>
  </si>
  <si>
    <t>76799019R</t>
  </si>
  <si>
    <t>M+D - Vnitřní rolety 2500x1200mm, kompletní provedení - dle popisu v pd</t>
  </si>
  <si>
    <t>-1139775180</t>
  </si>
  <si>
    <t xml:space="preserve">Poznámka k položce:
TECHNICKÁ SPECIFIKACE:					
FUNKCE ROLETY: 	Roleta oddělí provoz výdeje a kuchyně od jídelny. Po dobu, kdy nebude fungovat provoz kuchyně. 				
POHON: 	Bude použit centrální pohon, který bude umístěn na tyči. Zařízení bude svěšeno od stropu pod rozvody VZT, kde horní hrana bude max. 2600mm nad podlahou.  Centrální motor je připojen na elektro 230V, a příkon max. 630W. Prvek A02 pro navíjení mříže (tyč s motorem a protor návinu), a to včetně náběhu bude vodotovně a svisle oplechován - uchycení po stranách pod podhledem.  Prvek A02 bude uchycen na stěnu, rovněž pod podhledem - oplechování svisle, vodorovně + bočnice. Barva RAL. 				
MŘÍŽ:	Rolovací mříž bude sestavená z 18mm silných galvanizovaných trubek navzájem propojených sponkou o rozměru 95mm a tl.stěny 1,5mm. P 90 - rozpon mezi vodorovnými trubkami, 9kg/m2. Příklad členění mříže:				
Popis uvažovaného prostoru pro A02:	BR = 400 mm , VR= 2100 mm, SR=5600 mm, V=70 mm				
Popis uvažovaného prostoru pro A03:	BR = 350 mm , VR= 1150 mm, SR=2500 mm, V=70 mm				
OVLÁDÁNÍ: 	Pomocí klíčového zámku 			
BAREVNOST:	barva šedá, dle RAL, bude upřesněno na stavbě			
Dodávka v rámci stavební části bude obsahovat:				
1. Rolety o velikosti a ploše dle výkazu výše. Dodávka včetně motorů a centrální řídící jednotky pro každou žaluzii.				
2. Příplatek za barevné řešení RAL				
3. Veškeré prvky, kotvení pro uchycení a montáž. Budou započítány požadavky na montáž.				
</t>
  </si>
  <si>
    <t>354</t>
  </si>
  <si>
    <t>76799020R</t>
  </si>
  <si>
    <t>M+D - Vnitřní rolety 5600x2600mm, kompletní provedení - dle popisu v pd</t>
  </si>
  <si>
    <t>626011363</t>
  </si>
  <si>
    <t>76799021R</t>
  </si>
  <si>
    <t>M+D - kovová provětrávací řížka v podhledu, barva bílá - odvod SOZ, průtočnost vzduchu min.50%</t>
  </si>
  <si>
    <t>2014889460</t>
  </si>
  <si>
    <t>356</t>
  </si>
  <si>
    <t>767996701</t>
  </si>
  <si>
    <t>Demontáž ostatních zámečnických konstrukcí o hmotnosti jednotlivých dílů řezáním do 50 kg</t>
  </si>
  <si>
    <t>-1543939371</t>
  </si>
  <si>
    <t>"mříže - dle půd. bourání 1.np"</t>
  </si>
  <si>
    <t>"1100x2200 - 2kusy" 25*2</t>
  </si>
  <si>
    <t>"2000x2300 - 1kus" 50</t>
  </si>
  <si>
    <t>"mížky na fasád 800x300" (3+5+8)*6</t>
  </si>
  <si>
    <t>76799670R</t>
  </si>
  <si>
    <t>Demontáž atypických zámečnických konstrukcí - protinárazový plech</t>
  </si>
  <si>
    <t>-1405682629</t>
  </si>
  <si>
    <t>"dle půd. bourání" 4,4</t>
  </si>
  <si>
    <t>358</t>
  </si>
  <si>
    <t>998767202</t>
  </si>
  <si>
    <t>Přesun hmot pro zámečnické konstrukce stanovený procentní sazbou (%) z ceny vodorovná dopravní vzdálenost do 50 m v objektech výšky přes 6 do 12 m</t>
  </si>
  <si>
    <t>-912451193</t>
  </si>
  <si>
    <t>771</t>
  </si>
  <si>
    <t>Podlahy z dlaždic</t>
  </si>
  <si>
    <t>771274113</t>
  </si>
  <si>
    <t>Montáž obkladů schodišť z dlaždic lepených flexibilním lepidlem stupnic hladkých šířky přes 250 do 300 mm</t>
  </si>
  <si>
    <t>2138827864</t>
  </si>
  <si>
    <t>"venk. sch" 6*0,9+4*2,105</t>
  </si>
  <si>
    <t>360</t>
  </si>
  <si>
    <t>771274232</t>
  </si>
  <si>
    <t>Montáž obkladů schodišť z dlaždic lepených flexibilním lepidlem podstupnic hladkých výšky přes 150 do 200 mm</t>
  </si>
  <si>
    <t>-1817491824</t>
  </si>
  <si>
    <t>77147501R</t>
  </si>
  <si>
    <t xml:space="preserve">Obklad soklíků keram.rovných, tmel,výška do 10 cm   </t>
  </si>
  <si>
    <t>-89135040</t>
  </si>
  <si>
    <t>"dle půd. 1.np ns - podlahy a tab. m."</t>
  </si>
  <si>
    <t>"E1.60+43" (31,325+10,15)*2-(1,1*3+1,0*2+0,9*5+0,7+0,8*9+1,8+1,7)</t>
  </si>
  <si>
    <t>"E1.68" (2,645+2,8)*2-0,9</t>
  </si>
  <si>
    <t>"E1.61+64+70" 8,17*2+0,25*2</t>
  </si>
  <si>
    <t>362</t>
  </si>
  <si>
    <t>59761325R</t>
  </si>
  <si>
    <t>sokl podlahový keramický - dle výběru investora</t>
  </si>
  <si>
    <t>450646195</t>
  </si>
  <si>
    <t>88,58*1,1 'Přepočtené koeficientem množství</t>
  </si>
  <si>
    <t>77155411R</t>
  </si>
  <si>
    <t>Montáž podlah z dlaždic betonových, komplet</t>
  </si>
  <si>
    <t>2113056160</t>
  </si>
  <si>
    <t>-(0,9*(0,1833+0,28)*6+2,105*(0,175+0,28)*4)</t>
  </si>
  <si>
    <t>364</t>
  </si>
  <si>
    <t>59761402R</t>
  </si>
  <si>
    <t>venkovní mrazuvzdorná dlažba</t>
  </si>
  <si>
    <t>982356924</t>
  </si>
  <si>
    <t xml:space="preserve">Poznámka k položce:
Betonová dlažba určena pro použití v exteriéru s protiskluzovým povrchem dle požadavku na dlažby, rozměr 400 x 400 x 40 mm, cementová spárovací hmota - vysoce flexibilní s vynikajicími vlastnostmi na bázi jemného křemičitého kameniva a cementového pojiva. Vyhovuje požadavkům EN 13888 (CG2 AW - cementová báze, zlepšená malta s  doplňkovou charakteristikou, vysoká otěruvzdornost, snížená nasákavost vody). </t>
  </si>
  <si>
    <t>"venk. sch" (6*0,9*(0,1833+0,28)+4*2,105*(0,175+0,28))*1,1</t>
  </si>
  <si>
    <t>(17,5-6*0,9*0,28)*1,1</t>
  </si>
  <si>
    <t>(2,57*2,105-2,105*4*0,175)*1,1</t>
  </si>
  <si>
    <t>28,883*1,1 'Přepočtené koeficientem množství</t>
  </si>
  <si>
    <t>77157411R</t>
  </si>
  <si>
    <t xml:space="preserve">Montáž podlah z dlaždic keramických lepených flexibilním lepidlem vč. spárování, průniků apod. </t>
  </si>
  <si>
    <t>223324208</t>
  </si>
  <si>
    <t>"KR1"</t>
  </si>
  <si>
    <t>"Pk1"</t>
  </si>
  <si>
    <t>"KR2"</t>
  </si>
  <si>
    <t xml:space="preserve">"PK2" </t>
  </si>
  <si>
    <t>"E1.46" 10,78</t>
  </si>
  <si>
    <t>2,45*2,35</t>
  </si>
  <si>
    <t>"PK4 - E1.61+64+70" (6,5+5,7+3,99)</t>
  </si>
  <si>
    <t>"P05"</t>
  </si>
  <si>
    <t>"E1.22" 0,95*0,85</t>
  </si>
  <si>
    <t>"E1.26" 3,69</t>
  </si>
  <si>
    <t>"P05b - E1.22" 2,14-0,95*0,85</t>
  </si>
  <si>
    <t>366</t>
  </si>
  <si>
    <t>59761110R</t>
  </si>
  <si>
    <t xml:space="preserve">KR1 - keramická dlažba </t>
  </si>
  <si>
    <t>-603516485</t>
  </si>
  <si>
    <t>279,452528994288*1,1 'Přepočtené koeficientem množství</t>
  </si>
  <si>
    <t>59761111R</t>
  </si>
  <si>
    <t xml:space="preserve">KR2 - keramická dlažba </t>
  </si>
  <si>
    <t>1024135182</t>
  </si>
  <si>
    <t>368</t>
  </si>
  <si>
    <t>771591111</t>
  </si>
  <si>
    <t>Podlahy - ostatní práce penetrace podkladu</t>
  </si>
  <si>
    <t>1191248265</t>
  </si>
  <si>
    <t>77159116R</t>
  </si>
  <si>
    <t xml:space="preserve">Podlahy - ostatní práce profil dilatační </t>
  </si>
  <si>
    <t>-1978097010</t>
  </si>
  <si>
    <t>370</t>
  </si>
  <si>
    <t>77159117R</t>
  </si>
  <si>
    <t>232775844</t>
  </si>
  <si>
    <t>77159118R</t>
  </si>
  <si>
    <t>481227264</t>
  </si>
  <si>
    <t>372</t>
  </si>
  <si>
    <t>998771202</t>
  </si>
  <si>
    <t>Přesun hmot pro podlahy z dlaždic stanovený procentní sazbou (%) z ceny vodorovná dopravní vzdálenost do 50 m v objektech výšky přes 6 do 12 m</t>
  </si>
  <si>
    <t>-174440109</t>
  </si>
  <si>
    <t>775</t>
  </si>
  <si>
    <t>Podlahy skládané</t>
  </si>
  <si>
    <t>775511800</t>
  </si>
  <si>
    <t>Demontáž podlah vlysových s lištami lepených</t>
  </si>
  <si>
    <t>-2030183271</t>
  </si>
  <si>
    <t>"BP10 – STÁVAJÍCÍ PODLAHA, TĚLOCVIČNA - 2.NP - dle tab. m." 290,8*2</t>
  </si>
  <si>
    <t>776</t>
  </si>
  <si>
    <t>Podlahy povlakové</t>
  </si>
  <si>
    <t>374</t>
  </si>
  <si>
    <t>776111117</t>
  </si>
  <si>
    <t>Příprava podkladu broušení podlah stávajícího podkladu pro odstranění nerovností (diamantovým kotoučem)</t>
  </si>
  <si>
    <t>-404223075</t>
  </si>
  <si>
    <t>"E104+E103+E101 - plocha v cad" 334,554-(0,4*0,4*4+0,87*0,63+0,72*0,49+0,55*0,72)</t>
  </si>
  <si>
    <t>776121111</t>
  </si>
  <si>
    <t>Příprava podkladu penetrace vodou ředitelná na savý podklad (válečkováním) ředěná v poměru 1:3 podlah</t>
  </si>
  <si>
    <t>-1105271394</t>
  </si>
  <si>
    <t>"P01"</t>
  </si>
  <si>
    <t>"E1.14" 148,33-(3,0*0,25+2,55*2,85)</t>
  </si>
  <si>
    <t>"E1.20" 1,55*0,85</t>
  </si>
  <si>
    <t>"E1.35" 419,38-(237,73+5,8*1,3+13,133)</t>
  </si>
  <si>
    <t>"E1.72" 21,21</t>
  </si>
  <si>
    <t>"E1.76" 12,81</t>
  </si>
  <si>
    <t>3,625*7,01</t>
  </si>
  <si>
    <t>"P02"</t>
  </si>
  <si>
    <t>"E1.14" 2,55*2,85</t>
  </si>
  <si>
    <t>"E1.20" 1,55*1,4</t>
  </si>
  <si>
    <t>"E1.35" 5,8*1,3+13,133</t>
  </si>
  <si>
    <t>"P03"</t>
  </si>
  <si>
    <t>"E1.20" 2,0*0,25</t>
  </si>
  <si>
    <t>"E1.35" 237,73</t>
  </si>
  <si>
    <t>"E1.77" 25,41</t>
  </si>
  <si>
    <t>"E1.78" 1,89</t>
  </si>
  <si>
    <t>"E1.14" 3,0*0,25</t>
  </si>
  <si>
    <t>"P04"</t>
  </si>
  <si>
    <t>"E1.15" 39,17</t>
  </si>
  <si>
    <t>"E1.16" 77,07</t>
  </si>
  <si>
    <t>"E1.17" 57,84</t>
  </si>
  <si>
    <t>"E1.18" 75,33</t>
  </si>
  <si>
    <t>"E1.19" 78,85</t>
  </si>
  <si>
    <t>"PT1 - tělocvična 2.np - E2.08" 290,8</t>
  </si>
  <si>
    <t>376</t>
  </si>
  <si>
    <t>776141121</t>
  </si>
  <si>
    <t>Příprava podkladu vyrovnání samonivelační stěrkou podlah min.pevnosti 25 MPa, tloušťky do 3 mm</t>
  </si>
  <si>
    <t>1778680116</t>
  </si>
  <si>
    <t>776201812</t>
  </si>
  <si>
    <t>Demontáž povlakových podlahovin lepených ručně s podložkou</t>
  </si>
  <si>
    <t>1089045583</t>
  </si>
  <si>
    <t>Poznámka k položce:
šetrná demontáž k případnému uložení investorem</t>
  </si>
  <si>
    <t>"E104+E103+E101 - plocha v cad" 334,554-(0,4*0,4*4+0,87*0,63+0,72*0,49+0,55*0,72)+4,68*3,17+1,3*4,68+2,4*4,68+1,09*1,095/2+1,6*4,8+1,85*4,68+16,45+15,</t>
  </si>
  <si>
    <t>"dle tab. místností"</t>
  </si>
  <si>
    <t>"E102" 95,7</t>
  </si>
  <si>
    <t>378</t>
  </si>
  <si>
    <t>776221111</t>
  </si>
  <si>
    <t xml:space="preserve">Montáž podlahovin z PVC lepením lepidlem z pásů </t>
  </si>
  <si>
    <t>-992084006</t>
  </si>
  <si>
    <t>28411000R</t>
  </si>
  <si>
    <t>PVC – vinyl</t>
  </si>
  <si>
    <t>-792583384</t>
  </si>
  <si>
    <t xml:space="preserve">Poznámka k položce:
Vysoce odolná homogenní vinylová podlahovina s povrchovou úpravou zajišťujících protiskluzový efekt, vyztužená mřížkou ze skleněného vlákna. Tloušťka krytiny je min.2,0 mm. 
Podlahovina musí být vhodná pro nejširší použití jsou např. technické místnosti, vstupní haly do objektů, restaurace, školy, šatny či výdejny jídel.
Součinitel smykového tření:  μ ≥ 0,5, dle ČSN 74 4505 Podlahy
Krytina musí rovněž splnit normu protiskluz DIN 51130 – R9.
Třída reakce na oheň: B-s1
Dodávka je včetně soklu 60mm, těsnění, hliníkové obvodové hrany, lepidla.
Dle normy EN 13329, požadovaná třída zátěže je 34.
</t>
  </si>
  <si>
    <t>380</t>
  </si>
  <si>
    <t>28411001R</t>
  </si>
  <si>
    <t xml:space="preserve">Sportovní podlahová krytina, PVC </t>
  </si>
  <si>
    <t>722753582</t>
  </si>
  <si>
    <t xml:space="preserve">Poznámka k položce:
Odolná heterogenní vinylová podlahovina s povrchovou úpravou zajišťujících protiskluzový efekt. Vhodná do na sportovní plochy do interiéru. O vlastnostech:
•	vhodná pro míčové sporty do školních tělocvičen – sálový fotbal, basketbal, házená
•	tloušťka krytiny je min. 9,40 mm
•	třída reakce na oheň: Cfl-s1
•	dle normy ISO 24340, požadovaná třída zátěže je 34.
•	absorpce nárazu 35%, dle EN 14904
•	výška odrazu míče 90%, dle EN 12235
•	pvc bude vhodné pro nástřik sportovního značení
•	součinitel smykového tření:  μ = 0,4-0,6, dle EN 14837
•	max.úbytek hmoty 1000mg/1000 cyklů, dle  EN 14904
</t>
  </si>
  <si>
    <t>290,8*1,1 'Přepočtené koeficientem množství</t>
  </si>
  <si>
    <t>776410811</t>
  </si>
  <si>
    <t xml:space="preserve">Demontáž soklíků </t>
  </si>
  <si>
    <t>-1354866700</t>
  </si>
  <si>
    <t>1,155+0,05*-1,8*2</t>
  </si>
  <si>
    <t>"E102" (0,4*4+5,82+0,76+(0,43+0,78)*2+(0,485+0,78)*2+(0,49+0,93)*2+(0,4+0,78)*2+1,655+0,32+9,25+12,0+24,285+0,4*4)</t>
  </si>
  <si>
    <t>"E138" (3,885+6,27)*2-0,8</t>
  </si>
  <si>
    <t>"E145" (4,445+2,72)*2-(0,6+0,8+0,9)</t>
  </si>
  <si>
    <t>"E148" (4,375+2,635)*2-(0,8+0,9+0,6)</t>
  </si>
  <si>
    <t>"E151" (5,6+4,375)*2-0,9</t>
  </si>
  <si>
    <t>"E154" (2,53+2,41+0,25*2)*2-08</t>
  </si>
  <si>
    <t>382</t>
  </si>
  <si>
    <t>776411112</t>
  </si>
  <si>
    <t>Montáž soklíků obvodových</t>
  </si>
  <si>
    <t>-334432649</t>
  </si>
  <si>
    <t>"E1.14" (48,6+3,0+0,725*3+1,55)*2-(1,8*2+0,7*3+0,9*5+0,8*2)</t>
  </si>
  <si>
    <t>"E1.20" (1,75+2,25)*2-0,8</t>
  </si>
  <si>
    <t>"E1.59" (3,55+5,58)*2-(0,8)</t>
  </si>
  <si>
    <t>"E1.55" (4,575+3,55)*2-(0,7+0,8)</t>
  </si>
  <si>
    <t>"E1.56" (3,97+1,1)*2-0,8*2</t>
  </si>
  <si>
    <t>"E1.72" (6,25+3,91)*2-0,8</t>
  </si>
  <si>
    <t>"E1.76" (5,45+2,4)*2-(1,5+1,4)</t>
  </si>
  <si>
    <t>"E1.01" (12,1+12,25+0,715+0,4)*2-(5,6+0,8+2,2+0,7*4+2,2+1,8+0,8)</t>
  </si>
  <si>
    <t>"E1.77" (7,65+3,3+3,45)*2-1,5</t>
  </si>
  <si>
    <t>"E1.78" (1,35+1,4)*2-0,8</t>
  </si>
  <si>
    <t>"E1.15" (6,735+5,885+0,6)*2-0,9</t>
  </si>
  <si>
    <t>"E1.16" (6,6+11,75+0,755+0,525+0,6+0,4)*2-0,9</t>
  </si>
  <si>
    <t>"E1.17" (8,9+6,6+0,515+0,93+0,6+0,4)*2-0,9</t>
  </si>
  <si>
    <t>"E1.18" (11,6+6,6+0,6*2+0,4)*2-0,9</t>
  </si>
  <si>
    <t>"E1.19" (12,15+6,6+0,4*3)*2-0,9</t>
  </si>
  <si>
    <t>"PT1 - tělocvična 2.np - E2.08" (24,1+12,0+0,5+0,4*4+0,3*2)*2-1,4*3</t>
  </si>
  <si>
    <t>(3,95+0,9+3,19+1,1+2,0)*2</t>
  </si>
  <si>
    <t>69751052R</t>
  </si>
  <si>
    <t>sokl - dle výběru investora</t>
  </si>
  <si>
    <t>1289786656</t>
  </si>
  <si>
    <t>384</t>
  </si>
  <si>
    <t>998776202</t>
  </si>
  <si>
    <t>Přesun hmot pro podlahy povlakové stanovený procentní sazbou (%) z ceny vodorovná dopravní vzdálenost do 50 m v objektech výšky přes 6 do 12 m</t>
  </si>
  <si>
    <t>-1689086702</t>
  </si>
  <si>
    <t>777</t>
  </si>
  <si>
    <t>Podlahy lité</t>
  </si>
  <si>
    <t>777511103</t>
  </si>
  <si>
    <t>M+D -  litá podlaha</t>
  </si>
  <si>
    <t>-401839027</t>
  </si>
  <si>
    <t>"P06"</t>
  </si>
  <si>
    <t>"E1.74" 64,57</t>
  </si>
  <si>
    <t>"E1.75" 15,37</t>
  </si>
  <si>
    <t xml:space="preserve"> "vytažení na stěny" 0,1*(16,575+7,85+0,275)*2-1,5*0,1</t>
  </si>
  <si>
    <t>"1.pp" 7,5*5,6+0,1*(7,5+5,6)*2</t>
  </si>
  <si>
    <t>998777202</t>
  </si>
  <si>
    <t>Přesun hmot pro podlahy lité stanovený procentní sazbou (%) z ceny vodorovná dopravní vzdálenost do 50 m v objektech výšky přes 6 do 12 m</t>
  </si>
  <si>
    <t>437361696</t>
  </si>
  <si>
    <t>781</t>
  </si>
  <si>
    <t>Dokončovací práce - obklady</t>
  </si>
  <si>
    <t>78147411R</t>
  </si>
  <si>
    <t>Montáž obkladů vnitřních stěn z dlaždic keramických lepených flexibilním lepidlem, komplet vč. spárování, průniků, apod. - dle popisu v pd</t>
  </si>
  <si>
    <t>528433584</t>
  </si>
  <si>
    <t>"E1.01" 3,74*1,5</t>
  </si>
  <si>
    <t>"E1.22" (2,25+0,95)*2*2,5-0,7*1,97</t>
  </si>
  <si>
    <t>"E1.23" (2,25+0,925)*2*2,0-0,7*1,97</t>
  </si>
  <si>
    <t>"E1.24" (2,0+0,925)*2*2,0-0,7*1,97</t>
  </si>
  <si>
    <t>"E1.29" (2,0+2,025)*2*2,0-0,7*1,97</t>
  </si>
  <si>
    <t>"E1.26-28" (2,7+2,28+0,895)*2*2,0-0,7*1,97</t>
  </si>
  <si>
    <t>"E1.25" (2,28+1,7)*2*2,0-0,7*1,97</t>
  </si>
  <si>
    <t>"E1.30" (2,0+0,95)*2*2,0-0,7*1,97</t>
  </si>
  <si>
    <t>"E1.31" (2,25+2,55)*2*2,0-0,7*1,97</t>
  </si>
  <si>
    <t>"E1.32" (2,25+1,95)*2*2,0-0,7*1,97</t>
  </si>
  <si>
    <t>"E1.21" (1,47+1,0)*2*2,0-0,8*1,97</t>
  </si>
  <si>
    <t>"E1.33" (1,47+0,975)*2*2,0-0,8*1,97</t>
  </si>
  <si>
    <t>"E1.45" (1,7+0,95)*2*2,0-0,7*1,97</t>
  </si>
  <si>
    <t>"E1.44" (1,05+1,9)*2*2,0-0,7*1,97</t>
  </si>
  <si>
    <t>"E1.46" (2,95+3,07)*2*2,0-1,0*1,97</t>
  </si>
  <si>
    <t>"E1.47" (3,7+4,3+0,4*2+0,81+0,56)*2*2,0-1,1*1,97</t>
  </si>
  <si>
    <t>"E1.48" (6,775+3,7+2,4)*2*2,0-1,1*1,97*2</t>
  </si>
  <si>
    <t>"E1.49" (1,625+1,225)*2*2,0-0,8*1,97</t>
  </si>
  <si>
    <t>"E1.50" (1,1+1,625)*2*2,0-0,8*1,97</t>
  </si>
  <si>
    <t>"E1.51" (1,825+1,625)*2*2,0-0,8*1,97</t>
  </si>
  <si>
    <t>"E1.52" (1,1+2,025)*2*2,0-0,8*1,97</t>
  </si>
  <si>
    <t>"E1.54" (2,025+1,9)*2*2,0-0,8*1,97</t>
  </si>
  <si>
    <t>"E1.53" (1,8+3,55)*2*2,0-0,8*1,97</t>
  </si>
  <si>
    <t>"E1.58" (2,77+2,28)*2*2,5-0,7*1,97</t>
  </si>
  <si>
    <t>"E1.57" (1,05+1,7)*2*2,0-0,6*1,97</t>
  </si>
  <si>
    <t>"E1.59" (4,675+0,4)*1,5</t>
  </si>
  <si>
    <t>"E1.15" 1,685*1,5</t>
  </si>
  <si>
    <t>"E1.16" (0,98+1,1+0,6)*1,5</t>
  </si>
  <si>
    <t>"E1.17" (0,38+1,1+0,6)*1,5</t>
  </si>
  <si>
    <t>"E1.18" (1,1+1,1+0,6)*1,5</t>
  </si>
  <si>
    <t>"E1.19" (0,85+1,28+0,6)*1,5</t>
  </si>
  <si>
    <t>"E1.69" (4,25+4,395+0,1)*2*2,0-(0,9*1,97+0,8*1,97*2)</t>
  </si>
  <si>
    <t>"E1.67" (4,15+1,8)*2*2,0-(0,8*1,97*2)</t>
  </si>
  <si>
    <t>"E1.66" (2,28+3,25+0,38+2,28+6,25)*2,0-(0,9*1,97*3+1,06*1,0)</t>
  </si>
  <si>
    <t>"E1.65" (7,97+3,05+0,4+0,2)*2*2,0-(0,9*1,97+1,0*2,0)</t>
  </si>
  <si>
    <t>"E1.39" (12,8+11,7+1,0+0,4*3+0,755+0,8+0,73)*2*2,0-(1,8*1,97+1,0*2,09+2,34*0,6+2,4*0,6+4,8*0,6+0,9*1,97*2+1,2*2,0*2+1,1*2,0)</t>
  </si>
  <si>
    <t>"E1.40+41" (8,85+2,5+0,2*2+0,5+1,305)*2*2,0-(0,9*1,97+1,2*2,0+1,1*2,0)</t>
  </si>
  <si>
    <t xml:space="preserve">"E1.42" (3,55+2,5+0,2)*2*2,0-(1,2*2,0+0,9*1,97) </t>
  </si>
  <si>
    <t>"E1.38" (5,85+4,7)*2*2,5-(2,5*1,14+1,6*2,5)</t>
  </si>
  <si>
    <t>"E1.37" (6,0+13,15+1,0*2+1,55+0,25+0,4+0,15*2)*2,5-(0,9*1,97*3+1,6*2,5+1,0*1,97)</t>
  </si>
  <si>
    <t>59761251R</t>
  </si>
  <si>
    <t>keramický obklad - dle výběru investora</t>
  </si>
  <si>
    <t>1775911345</t>
  </si>
  <si>
    <t xml:space="preserve">781101210R00 </t>
  </si>
  <si>
    <t>Ostatní prvky ostatní práce penetrace podkladu</t>
  </si>
  <si>
    <t>-1323740361</t>
  </si>
  <si>
    <t>781491011</t>
  </si>
  <si>
    <t>Montáž zrcadel lepených silikonovým tmelem na podkladní omítku, plochy do 1 m2</t>
  </si>
  <si>
    <t>-443403021</t>
  </si>
  <si>
    <t xml:space="preserve">"dle tab. ost. v." </t>
  </si>
  <si>
    <t>"O01" 0,8*0,6*4</t>
  </si>
  <si>
    <t>"O04" 0,6*0,8*6</t>
  </si>
  <si>
    <t>"O05" 0,6*1,5</t>
  </si>
  <si>
    <t>634651240</t>
  </si>
  <si>
    <t>zrcadlo nemontované čiré tl. 4 mm, max. rozměr 3210 x 2250 mm</t>
  </si>
  <si>
    <t>52332397</t>
  </si>
  <si>
    <t xml:space="preserve">Poznámka k položce:
Zrcadlo pro nalepení mezi obklady. Rozměr zasklení je 600 (šířka) x 800 (výška) mm. Tl. 4mm, hrany budou zbroušeny pro vložení mezi obklady stěny. Vodorovná osa zrcadla 1,6m nad podlahou. Zrcadlo vycentrováno na umyvadlo.
</t>
  </si>
  <si>
    <t>5,7*1,1 'Přepočtené koeficientem množství</t>
  </si>
  <si>
    <t>781491012</t>
  </si>
  <si>
    <t>Montáž zrcadel lepených silikonovým tmelem na podkladní omítku, plochy přes 1 m2</t>
  </si>
  <si>
    <t>351699808</t>
  </si>
  <si>
    <t>"O02" 2,0*0,6</t>
  </si>
  <si>
    <t>"O03" 2,2*0,6</t>
  </si>
  <si>
    <t>-1729577502</t>
  </si>
  <si>
    <t xml:space="preserve">Poznámka k položce:
Zrcadlo pro nalepení mezi obklady. Rozměr zasklení je 2200 (šířka) x 800 (výška) mm (může být rozděleno na 3 díly  - bude upřesněno před zahájením výroby).
 Tl. 4mm, hrany budou zbroušeny pro vložení mezi obklady stěny. Vodorovná osa zrcadla 1,6m nad podlahou. Zrcadlo vycentrováno na umyvadlo.
</t>
  </si>
  <si>
    <t>2,52*1,1 'Přepočtené koeficientem množství</t>
  </si>
  <si>
    <t>78149451R</t>
  </si>
  <si>
    <t>Ostatní prvky nerezové profily ukončovací a dilatační lepené flexibilním lepidlem ukončovací</t>
  </si>
  <si>
    <t>1898988360</t>
  </si>
  <si>
    <t>"dle tab. zám. výr. - Z07" 20</t>
  </si>
  <si>
    <t>998781202</t>
  </si>
  <si>
    <t>Přesun hmot pro obklady keramické stanovený procentní sazbou (%) z ceny vodorovná dopravní vzdálenost do 50 m v objektech výšky přes 6 do 12 m</t>
  </si>
  <si>
    <t>695461579</t>
  </si>
  <si>
    <t>784</t>
  </si>
  <si>
    <t>Dokončovací práce - malby a tapety</t>
  </si>
  <si>
    <t>784111001</t>
  </si>
  <si>
    <t>Oprášení (ometení) podkladu v místnostech výšky do 3,80 m</t>
  </si>
  <si>
    <t>-357090541</t>
  </si>
  <si>
    <t>-(5,36*2,34+5,34*2,34+2,05*2,34+4,8*1,45+5,12*2,34+5,4*2,34-6*4)</t>
  </si>
  <si>
    <t>-(5,4*2,34+4,8*2,34+2,4*2,34+5,4*2,34*2+5,2*2,34+2,325*2,34*2+2,2*2,0*2+5,38*2,34+5,37*2,34+5,32*2,34-13*4)</t>
  </si>
  <si>
    <t>"odpočet tam kde se otlouká" -104,11</t>
  </si>
  <si>
    <t>"2.np"</t>
  </si>
  <si>
    <t>290,88</t>
  </si>
  <si>
    <t>(24,1+12,0+0,5+0,4*4+0,3*2)*2*7,4-(3,6*1,8+12,0*6,0+3,6*1,8-4*3)</t>
  </si>
  <si>
    <t>784121001</t>
  </si>
  <si>
    <t>Oškrabání malby v místnostech výšky do 3,80 m</t>
  </si>
  <si>
    <t>1058229304</t>
  </si>
  <si>
    <t xml:space="preserve">784191101R00 </t>
  </si>
  <si>
    <t xml:space="preserve">Penetrace podkladu univerzální </t>
  </si>
  <si>
    <t>-1903738732</t>
  </si>
  <si>
    <t xml:space="preserve">"stěny omyv. n." </t>
  </si>
  <si>
    <t>"E1.01"</t>
  </si>
  <si>
    <t>(0,715*2+0,625+7,35+2,135+0,4*2+11,95+4,9+12,25)*3,0-(2,2*2,0*2-8)</t>
  </si>
  <si>
    <t>"E1.14" (48,6+3,0+0,725*3+1,55)*2*2,5</t>
  </si>
  <si>
    <t>"E1.76+77" (5,845+7,7+3,75)*2*3,0</t>
  </si>
  <si>
    <t>"E1.74" (8,225+7,85+8,225+5,975)*3,45</t>
  </si>
  <si>
    <t>"E1.55" (4,575+3,55)*2*2,5</t>
  </si>
  <si>
    <t>"E1.56" (3,97+1,1)*2*2,5</t>
  </si>
  <si>
    <t>"E1.60+43" (31,325+10,15)*2*2,4</t>
  </si>
  <si>
    <t>"malby na stěny"</t>
  </si>
  <si>
    <t>((2,84+1,5+0,05+0,425+4,025+2,825+0,9+1,17+12,5+13,0+8,12+1,65+3,15+2,0+3,15+2,535+2,375)*3,45)*2</t>
  </si>
  <si>
    <t>((5,6*4+0,2*4+1,93+10,8+8,45+7,53+2,2+6,47+0,85*8)*3,45)*2</t>
  </si>
  <si>
    <t>(2,39+5,3+2,215)*3,45+0,15*(1,5*4+1,7+2,2*4+2,1)</t>
  </si>
  <si>
    <t>27,911*2</t>
  </si>
  <si>
    <t>"malba - odpočet omyv. n." -873,419</t>
  </si>
  <si>
    <t>25*2+500</t>
  </si>
  <si>
    <t>784195412R00</t>
  </si>
  <si>
    <t>Malby z malířských směsí otěruvzdorných za sucha dvojnásobné, za sucha otěruvzdorné dobře v místnostech výšky do 3,80 m</t>
  </si>
  <si>
    <t>-52600978</t>
  </si>
  <si>
    <t>784195412R01</t>
  </si>
  <si>
    <t>Malby z malířských směsí otěruvzdorných za mokra dvojnásobné, bílé za mokra otěruvzdorné výborně v místnostech výšky do 3,80 m</t>
  </si>
  <si>
    <t>1544288703</t>
  </si>
  <si>
    <t>D1.4a - ZDRAVOTNĚ TECHNICKÉ INSTALACE</t>
  </si>
  <si>
    <t xml:space="preserve">    8 - Trubní vedení</t>
  </si>
  <si>
    <t xml:space="preserve">    722 - Zdravotechnika - vnitřní vodovod</t>
  </si>
  <si>
    <t xml:space="preserve">    726 - Zdravotechnika - předstěnové instalace</t>
  </si>
  <si>
    <t>HZS - Hodinové zúčtovací sazby</t>
  </si>
  <si>
    <t>VRN - Vedlejší rozpočtové náklady</t>
  </si>
  <si>
    <t xml:space="preserve">    VRN1 - Průzkumné, geodetické a projektové práce</t>
  </si>
  <si>
    <t>30% z výkopku</t>
  </si>
  <si>
    <t>f0</t>
  </si>
  <si>
    <t>15*0,3 "Přepočtené koeficientem množství</t>
  </si>
  <si>
    <t>132201202</t>
  </si>
  <si>
    <t>Hloubení zapažených i nezapažených rýh šířky přes 600 do 2 000 mm  s urovnáním dna do předepsaného profilu a spádu v hornině tř. 3 přes 100 do 1 000 m3</t>
  </si>
  <si>
    <t>472*0,8*1,0</t>
  </si>
  <si>
    <t>Hloubení zapažených i nezapažených rýh šířky přes 600 do 2 000 mm  s urovnáním dna do předepsaného profilu a spádu v hornině tř. 3 Příplatek k cenám za lepivost horniny tř. 3</t>
  </si>
  <si>
    <t>f10</t>
  </si>
  <si>
    <t>377,6*0,3 "Přepočtené koeficientem množství</t>
  </si>
  <si>
    <t>161101101</t>
  </si>
  <si>
    <t>Svislé přemístění výkopku  bez naložení do dopravní nádoby avšak s vyprázdněním dopravní nádoby na hromadu nebo do dopravního prostředku z horniny tř. 1 až 4, při hloubce výkopu přes 1 do 2,5 m</t>
  </si>
  <si>
    <t>162301101</t>
  </si>
  <si>
    <t>Vodorovné přemístění výkopku nebo sypaniny po suchu  na obvyklém dopravním prostředku, bez naložení výkopku, avšak se složením bez rozhrnutí z horniny tř. 1 až 4 na vzdálenost přes 50 do 500 m</t>
  </si>
  <si>
    <t>Vodorovné přemístění výkopku nebo sypaniny po suchu  na obvyklém dopravním prostředku, bez naložení výkopku, avšak se složením bez rozhrnutí z horniny tř. 1 až 4 na vzdálenost přes 9 000 do 10 000 m</t>
  </si>
  <si>
    <t>167101102</t>
  </si>
  <si>
    <t>Nakládání, skládání a překládání neulehlého výkopku nebo sypaniny  nakládání, množství přes 100 m3, z hornin tř. 1 až 4</t>
  </si>
  <si>
    <t>Uložení sypaniny  na skládky</t>
  </si>
  <si>
    <t>171201211</t>
  </si>
  <si>
    <t>Poplatek za uložení stavebního odpadu na skládce (skládkovné) zeminy a kameniva zatříděného do Katalogu odpadů pod kódem 170 504</t>
  </si>
  <si>
    <t>f4</t>
  </si>
  <si>
    <t>213,68*2 "Přepočtené koeficientem množství</t>
  </si>
  <si>
    <t>Zásyp sypaninou z jakékoliv horniny  s uložením výkopku ve vrstvách se zhutněním jam, šachet, rýh nebo kolem objektů v těchto vykopávkách</t>
  </si>
  <si>
    <t>175151101</t>
  </si>
  <si>
    <t>Obsypání potrubí strojně sypaninou z vhodných hornin tř. 1 až 4 nebo materiálem připraveným podél výkopu ve vzdálenosti do 3 m od jeho kraje, pro jakoukoliv hloubku výkopu a míru zhutnění bez prohození sypaniny</t>
  </si>
  <si>
    <t>472*0,8*0,45</t>
  </si>
  <si>
    <t>58337303</t>
  </si>
  <si>
    <t>štěrkopísek frakce 0-8</t>
  </si>
  <si>
    <t>f2</t>
  </si>
  <si>
    <t>386131116</t>
  </si>
  <si>
    <t>Montáž odlučovačů  tuků a olejů polyetylenových, průtoku 10 l/s</t>
  </si>
  <si>
    <t>594321R1</t>
  </si>
  <si>
    <t>lapák tuků samonosný plastový, průtok 10 l/s, tř.zatížení B125, pachotěsný, základní</t>
  </si>
  <si>
    <t>451573111</t>
  </si>
  <si>
    <t>Lože pod potrubí, stoky a drobné objekty v otevřeném výkopu z písku a štěrkopísku do 63 mm</t>
  </si>
  <si>
    <t>472*0,8*0,1</t>
  </si>
  <si>
    <t>Trubní vedení</t>
  </si>
  <si>
    <t>894812315</t>
  </si>
  <si>
    <t>Revizní a čistící šachta z polypropylenu PP pro hladké trouby DN 600 šachtové dno (DN šachty / DN trubního vedení) DN 600/200 průtočné</t>
  </si>
  <si>
    <t>894812317</t>
  </si>
  <si>
    <t>Revizní a čistící šachta z polypropylenu PP pro hladké trouby DN 600 šachtové dno (DN šachty / DN trubního vedení) DN 600/200 s přítokem tvaru T</t>
  </si>
  <si>
    <t>894812332</t>
  </si>
  <si>
    <t>Revizní a čistící šachta z polypropylenu PP pro hladké trouby DN 600 roura šachtová korugovaná, světlé hloubky 2 000 mm</t>
  </si>
  <si>
    <t>894812339</t>
  </si>
  <si>
    <t>Revizní a čistící šachta z polypropylenu PP pro hladké trouby DN 600 Příplatek k cenám 2331 - 2334 za uříznutí šachtové roury</t>
  </si>
  <si>
    <t>894812357</t>
  </si>
  <si>
    <t>Revizní a čistící šachta z polypropylenu PP pro hladké trouby DN 600 poklop (mříž) litinový pro třídu zatížení B125 s teleskopickým adaptérem</t>
  </si>
  <si>
    <t>998276101</t>
  </si>
  <si>
    <t>Přesun hmot pro trubní vedení hloubené z trub z plastických hmot nebo sklolaminátových pro vodovody nebo kanalizace v otevřeném výkopu dopravní vzdálenost do 15 m</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</si>
  <si>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</si>
  <si>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</si>
  <si>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28377101</t>
  </si>
  <si>
    <t>izolace tepelná potrubí z pěnového polyetylenu 18 x 9 mm</t>
  </si>
  <si>
    <t>28377103</t>
  </si>
  <si>
    <t>izolace tepelná potrubí z pěnového polyetylenu 22 x 9 mm</t>
  </si>
  <si>
    <t>28377112</t>
  </si>
  <si>
    <t>izolace tepelná potrubí z pěnového polyetylenu 28 x 13 mm</t>
  </si>
  <si>
    <t>28377052</t>
  </si>
  <si>
    <t>izolace tepelná potrubí z pěnového polyetylenu 32 x 13 mm</t>
  </si>
  <si>
    <t>28377119</t>
  </si>
  <si>
    <t>izolace tepelná potrubí z pěnového polyetylenu 45 x 13 mm</t>
  </si>
  <si>
    <t>28377123</t>
  </si>
  <si>
    <t>izolace tepelná potrubí z pěnového polyetylenu 54 x 13 mm</t>
  </si>
  <si>
    <t>28377122</t>
  </si>
  <si>
    <t>izolace tepelná potrubí z pěnového polyetylenu 63 x 13 mm</t>
  </si>
  <si>
    <t>28377071</t>
  </si>
  <si>
    <t>izolace tepelná potrubí z pěnového polyetylenu 76 x 13 mm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</si>
  <si>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</si>
  <si>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</si>
  <si>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63154530</t>
  </si>
  <si>
    <t>pouzdro izolační potrubní s jednostrannou Al fólií max. 250/100 °C 22/30 mm</t>
  </si>
  <si>
    <t>63154531</t>
  </si>
  <si>
    <t>pouzdro izolační potrubní s jednostrannou Al fólií max. 250/100 °C 28/30 mm</t>
  </si>
  <si>
    <t>63154532</t>
  </si>
  <si>
    <t>pouzdro izolační potrubní s jednostrannou Al fólií max. 250/100 °C 35/30 mm</t>
  </si>
  <si>
    <t>63154573</t>
  </si>
  <si>
    <t>pouzdro izolační potrubní s jednostrannou Al fólií max. 250/100 °C 42/40 mm</t>
  </si>
  <si>
    <t>63154022</t>
  </si>
  <si>
    <t>pouzdro izolační potrubní s jednostrannou Al fólií max. 250/100 °C 54/50 mm</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</si>
  <si>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</si>
  <si>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</si>
  <si>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63154030</t>
  </si>
  <si>
    <t>pouzdro izolační potrubní s jednostrannou Al fólií max. 250/100 °C 64/60 mm</t>
  </si>
  <si>
    <t>63154032</t>
  </si>
  <si>
    <t>pouzdro izolační potrubní s jednostrannou Al fólií max. 250/100 °C 76/60 mm</t>
  </si>
  <si>
    <t>63154517</t>
  </si>
  <si>
    <t>pouzdro izolační potrubní s jednostrannou Al fólií max. 250/100 °C 76/20 mm</t>
  </si>
  <si>
    <t>63154520</t>
  </si>
  <si>
    <t>pouzdro izolační potrubní s jednostrannou Al fólií max. 250/100 °C 108/20 mm</t>
  </si>
  <si>
    <t>998713201</t>
  </si>
  <si>
    <t>Přesun hmot pro izolace tepelné stanovený procentní sazbou (%) z ceny vodorovná dopravní vzdálenost do 50 m v objektech výšky do 6 m</t>
  </si>
  <si>
    <t>721171914</t>
  </si>
  <si>
    <t>Opravy odpadního potrubí plastového  propojení dosavadního potrubí DN 75</t>
  </si>
  <si>
    <t>721171915</t>
  </si>
  <si>
    <t>Opravy odpadního potrubí plastového  propojení dosavadního potrubí DN 110</t>
  </si>
  <si>
    <t>721171916</t>
  </si>
  <si>
    <t>Opravy odpadního potrubí plastového  propojení dosavadního potrubí DN 125</t>
  </si>
  <si>
    <t>721173316</t>
  </si>
  <si>
    <t>Potrubí z plastových trub PVC SN4 dešťové DN 125</t>
  </si>
  <si>
    <t>721173317</t>
  </si>
  <si>
    <t>Potrubí z plastových trub PVC SN4 dešťové DN 160</t>
  </si>
  <si>
    <t>721173401</t>
  </si>
  <si>
    <t>Potrubí z plastových trub PVC SN4 svodné (ležaté) DN 110</t>
  </si>
  <si>
    <t>721173402</t>
  </si>
  <si>
    <t>Potrubí z plastových trub PVC SN4 svodné (ležaté) DN 125</t>
  </si>
  <si>
    <t>7211734R1</t>
  </si>
  <si>
    <t>Potrubí z plastových trub PVC KG 2000 svodné (ležaté) DN 110</t>
  </si>
  <si>
    <t>7211734R2</t>
  </si>
  <si>
    <t>Potrubí z plastových trub PVC KG 2000 svodné (ležaté) DN 125</t>
  </si>
  <si>
    <t>721173R90</t>
  </si>
  <si>
    <t>Chránička DN 250</t>
  </si>
  <si>
    <t>721174024</t>
  </si>
  <si>
    <t>Potrubí z plastových trub polypropylenové odpadní (svislé) DN 75</t>
  </si>
  <si>
    <t>721174025</t>
  </si>
  <si>
    <t>Potrubí z plastových trub polypropylenové odpadní (svislé) DN 110</t>
  </si>
  <si>
    <t>721174042</t>
  </si>
  <si>
    <t>Potrubí z plastových trub polypropylenové připojovací DN 40</t>
  </si>
  <si>
    <t>721174041</t>
  </si>
  <si>
    <t>Potrubí z plastových trub polypropylenové připojovací DN 32</t>
  </si>
  <si>
    <t>721174043</t>
  </si>
  <si>
    <t>Potrubí z plastových trub polypropylenové připojovací DN 50</t>
  </si>
  <si>
    <t>721174045</t>
  </si>
  <si>
    <t>Potrubí z plastových trub polypropylenové připojovací DN 110</t>
  </si>
  <si>
    <t>721174056</t>
  </si>
  <si>
    <t>Potrubí z plastových trub polypropylenové dešťové DN 125</t>
  </si>
  <si>
    <t>721175204</t>
  </si>
  <si>
    <t>Potrubí z plastových trub polypropylenové tlumící zvuk třívrstvé připojovací DN 75</t>
  </si>
  <si>
    <t>721175205</t>
  </si>
  <si>
    <t>Potrubí z plastových trub polypropylenové tlumící zvuk třívrstvé připojovací DN 110</t>
  </si>
  <si>
    <t>721194105</t>
  </si>
  <si>
    <t>Vyměření přípojek na potrubí vyvedení a upevnění odpadních výpustek DN 40/50</t>
  </si>
  <si>
    <t>721194109</t>
  </si>
  <si>
    <t>Vyměření přípojek na potrubí vyvedení a upevnění odpadních výpustek DN 100</t>
  </si>
  <si>
    <t>721194R01</t>
  </si>
  <si>
    <t>Vyvedení a zaslepení vývodu pro kuchyň DN 50</t>
  </si>
  <si>
    <t>721194R02</t>
  </si>
  <si>
    <t>Vyvedení a zaslepení vývodu pro kuchyň, příprava pro 2. NP, DN 75</t>
  </si>
  <si>
    <t>721194R03</t>
  </si>
  <si>
    <t>Vyvedení a zaslepení vývodu pro kuchyň DN 100</t>
  </si>
  <si>
    <t>721211422</t>
  </si>
  <si>
    <t>Podlahové vpusti se svislým odtokem DN 50/75/110 mřížka nerez 138x138</t>
  </si>
  <si>
    <t>Poznámka k položce:
Poznámka k položce:, HL310NPr</t>
  </si>
  <si>
    <t>72121142R</t>
  </si>
  <si>
    <t>Nerezová vpusť 200x200</t>
  </si>
  <si>
    <t>32294425</t>
  </si>
  <si>
    <t xml:space="preserve">Poznámka k položce:
vpusť bude napojena na 2 úrovních na hydroizolaci. Vpusť bude mít okraj pro napojení hydroizolační epoxidové stěrky tl. 2mm, druhá úroveň vpustě se napojí na hlavní hydroizolační vrstvu stavby, drskladba každé vpusti:
•	ROŠT 200x200mm 
•	Hyg.vpusť 142 s napojením na potrubí DN 100, tavná příruba s napojení na epoxidovou hydroizolační stěrku
•	Mezidíl pro vpusť 142, dlouhá, poziční příruba, napojení na asfaltovou hydroizolaci
•	Mezidíl pro vpusť 142, poziční příruba
•	Kalový koš VP 142 teleskop, hyg.žl. 200, O=0,4
•	Rošt mřížkový 168x168mm, L15, protiskluzný
•	Tloušťka podlahy 250mm od povrchu po hlavní stavební hydroizolaci
•	Odvod vody svislý
</t>
  </si>
  <si>
    <t>72121143R</t>
  </si>
  <si>
    <t>Nerezový žlab strojovny VZT</t>
  </si>
  <si>
    <t>2081632434</t>
  </si>
  <si>
    <t xml:space="preserve">Poznámka k položce:
•	Rozměr žlabu šířky 150mm, hloubka 100mm
•	Pochozí rošt pro bodové 5kN/m2
•	Délka 3000mm
•	Vpusť bude mít rozšířený lem pro napojení hydroizolační stěrky, která bude pod dlažbou tl. 9mm, druhá úroveň vpustě se napojí na hlavní hydroizolační vrstvu stavby
•	Odvod vody svislý
</t>
  </si>
  <si>
    <t>721211R01</t>
  </si>
  <si>
    <t>Nerezová podlahová čistící tvarovka</t>
  </si>
  <si>
    <t>721226511</t>
  </si>
  <si>
    <t>Zápachové uzávěrky podomítkové (Pe) s krycí deskou pro pračku a myčku DN 40/50</t>
  </si>
  <si>
    <t>Poznámka k položce:
Poznámka k položce:, HL405</t>
  </si>
  <si>
    <t>721273153</t>
  </si>
  <si>
    <t>Ventilační hlavice z polypropylenu (PP) DN 110</t>
  </si>
  <si>
    <t>Poznámka k položce:
Poznámka k položce:, HL810</t>
  </si>
  <si>
    <t>722</t>
  </si>
  <si>
    <t>Zdravotechnika - vnitřní vodovod</t>
  </si>
  <si>
    <t>722130233</t>
  </si>
  <si>
    <t>Potrubí z ocelových trubek pozinkovaných  závitových svařovaných běžných DN 25</t>
  </si>
  <si>
    <t>722174R01</t>
  </si>
  <si>
    <t>Potrubí z plastových trubek z polypropylenu PP-RCT svařovaných polyfuzně PN 16 (SDR 7,4) D 16 x 2,2</t>
  </si>
  <si>
    <t>722174R02</t>
  </si>
  <si>
    <t>Potrubí z plastových trubek z polypropylenu PP-RCT svařovaných polyfuzně PN 16 (SDR 7,4) D 20 x 2,8</t>
  </si>
  <si>
    <t>722174R03</t>
  </si>
  <si>
    <t>Potrubí z plastových trubek z polypropylenu PP-RCT svařovaných polyfuzně PN 16 (SDR 7,4) D 25 x 3,5</t>
  </si>
  <si>
    <t>722174R04</t>
  </si>
  <si>
    <t>Potrubí z plastových trubek z polypropylenu PP-RCT svařovaných polyfuzně PN 16 (SDR 7,4) D 32 x 4,4</t>
  </si>
  <si>
    <t>722174R05</t>
  </si>
  <si>
    <t>Potrubí z plastových trubek z polypropylenu PP-RCT svařovaných polyfuzně PN 16 (SDR 7,4) D 40 x 5,5</t>
  </si>
  <si>
    <t>722174R06</t>
  </si>
  <si>
    <t>Potrubí z plastových trubek z polypropylenu PP-RCT svařovaných polyfuzně PN 16 (SDR 7,4) D 50 x 6,9</t>
  </si>
  <si>
    <t>722174R07</t>
  </si>
  <si>
    <t>Potrubí z plastových trubek z polypropylenu PP-RCT svařovaných polyfuzně PN 16 (SDR 7,4) D 63 x 8,6</t>
  </si>
  <si>
    <t>722174R08</t>
  </si>
  <si>
    <t>Potrubí z plastových trubek z polypropylenu PP-RCT svařovaných polyfuzně PN 16 (SDR 7,4) D 75 x 8,4</t>
  </si>
  <si>
    <t>722190R01</t>
  </si>
  <si>
    <t>Vyvedení a zaslepení vývodu pro kuchyň</t>
  </si>
  <si>
    <t>722232043</t>
  </si>
  <si>
    <t>Armatury se dvěma závity kulové kohouty PN 42 do 185 °C přímé vnitřní závit G 1/2</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</si>
  <si>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</si>
  <si>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</si>
  <si>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</si>
  <si>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</si>
  <si>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</si>
  <si>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</si>
  <si>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734220100</t>
  </si>
  <si>
    <t>Ventily regulační závitové vyvažovací přímé PN 20 do 100°C G 1/2</t>
  </si>
  <si>
    <t>7222501R1</t>
  </si>
  <si>
    <t>Požární příslušenství a armatury  hydrantový systém s tvarově stálou hadicí celoplechový D 19 x 30 m</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</si>
  <si>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</si>
  <si>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</si>
  <si>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</si>
  <si>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</si>
  <si>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</si>
  <si>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</si>
  <si>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998722201</t>
  </si>
  <si>
    <t>Přesun hmot pro vnitřní vodovod  stanovený procentní sazbou (%) z ceny vodorovná dopravní vzdálenost do 50 m v objektech výšky do 6 m</t>
  </si>
  <si>
    <t>725112022</t>
  </si>
  <si>
    <t>Zařízení záchodů klozety keramické závěsné na nosné stěny s hlubokým splachováním odpad vodorovný</t>
  </si>
  <si>
    <t>725121525</t>
  </si>
  <si>
    <t>Pisoárové záchodky keramické automatické s radarovým senzorem</t>
  </si>
  <si>
    <t>725211603</t>
  </si>
  <si>
    <t>Umyvadla keramická bílá bez výtokových armatur připevněná na stěnu šrouby bez sloupu nebo krytu na sifon</t>
  </si>
  <si>
    <t>725211701</t>
  </si>
  <si>
    <t>Umyvadla keramická bílá bez výtokových armatur připevněná na stěnu šrouby malá (umývátka) stěnová</t>
  </si>
  <si>
    <t>725231203</t>
  </si>
  <si>
    <t>Bidety bez výtokových armatur se zápachovou uzávěrkou keramické závěsné</t>
  </si>
  <si>
    <t>725241142</t>
  </si>
  <si>
    <t>Sprchové vaničky akrylátové čtvrtkruhové 900x900 mm</t>
  </si>
  <si>
    <t>725244103</t>
  </si>
  <si>
    <t>Sprchové dveře a zástěny dveře sprchové do niky rámové se skleněnou výplní tl. 5 mm otvíravé jednokřídlové, na vaničku šířky 900 mm</t>
  </si>
  <si>
    <t>725244813</t>
  </si>
  <si>
    <t>Sprchové dveře a zástěny zástěny sprchové rohové čtvrtkruhové rámové se skleněnou výplní tl. 4 a 5 mm dveře posuvné dvoudílné, vstup z oblouku, navaničku 900x900 mm</t>
  </si>
  <si>
    <t>725311121</t>
  </si>
  <si>
    <t>Dřezy bez výtokových armatur jednoduché nerezové</t>
  </si>
  <si>
    <t>725331111</t>
  </si>
  <si>
    <t>Výlevky bez výtokových armatur a splachovací nádrže keramické se sklopnou plastovou mřížkou 425 mm</t>
  </si>
  <si>
    <t>725813111</t>
  </si>
  <si>
    <t>Ventily rohové bez připojovací trubičky nebo flexi hadičky G 1/2</t>
  </si>
  <si>
    <t>725813112</t>
  </si>
  <si>
    <t>Ventily rohové bez připojovací trubičky nebo flexi hadičky pračkové G 3/4</t>
  </si>
  <si>
    <t>72581311R</t>
  </si>
  <si>
    <t>Ventily rohové bez připojovací trubičky nebo flexi hadičky G 3/4</t>
  </si>
  <si>
    <t>725821311</t>
  </si>
  <si>
    <t>Baterie dřezové nástěnné pákové s otáčivým kulatým ústím a délkou ramínka 200 mm, pro výlevku</t>
  </si>
  <si>
    <t>725821326</t>
  </si>
  <si>
    <t>Baterie dřezové stojánkové pákové s otáčivým ústím a délkou ramínka 265 mm</t>
  </si>
  <si>
    <t>725822612</t>
  </si>
  <si>
    <t>Baterie umyvadlové stojánkové pákové s výpustí</t>
  </si>
  <si>
    <t>725823122</t>
  </si>
  <si>
    <t>Baterie bidetové stojánkové klasické s výpustí</t>
  </si>
  <si>
    <t>725841333</t>
  </si>
  <si>
    <t>Baterie sprchové podomítkové (zápustné) s přepínačem a pevnou sprchou</t>
  </si>
  <si>
    <t>725861102</t>
  </si>
  <si>
    <t>Zápachové uzávěrky zařizovacích předmětů pro umyvadla DN 40</t>
  </si>
  <si>
    <t>725862103</t>
  </si>
  <si>
    <t>Zápachové uzávěrky zařizovacích předmětů pro dřezy DN 40/50</t>
  </si>
  <si>
    <t>725865311</t>
  </si>
  <si>
    <t>Zápachové uzávěrky zařizovacích předmětů pro vany sprchových koutů s kulovým kloubem na odtoku DN 40/50</t>
  </si>
  <si>
    <t>998725201</t>
  </si>
  <si>
    <t>Přesun hmot pro zařizovací předměty  stanovený procentní sazbou (%) z ceny vodorovná dopravní vzdálenost do 50 m v objektech výšky do 6 m</t>
  </si>
  <si>
    <t>726</t>
  </si>
  <si>
    <t>Zdravotechnika - předstěnové instalace</t>
  </si>
  <si>
    <t>726131011</t>
  </si>
  <si>
    <t>Předstěnové instalační systémy do lehkých stěn s kovovou konstrukcí pro bidety stavební výška 1120 mm</t>
  </si>
  <si>
    <t>726131041</t>
  </si>
  <si>
    <t>Předstěnové instalační systémy do lehkých stěn s kovovou konstrukcí pro závěsné klozety ovládání zepředu, stavební výšky 1120 mm</t>
  </si>
  <si>
    <t>726191001</t>
  </si>
  <si>
    <t>Ostatní příslušenství instalačních systémů  zvukoizolační souprava pro WC a bidet</t>
  </si>
  <si>
    <t>998726211</t>
  </si>
  <si>
    <t>Přesun hmot pro instalační prefabrikáty  stanovený procentní sazbou (%) z ceny vodorovná dopravní vzdálenost do 50 m v objektech výšky do 6 m</t>
  </si>
  <si>
    <t>HZS</t>
  </si>
  <si>
    <t>Hodinové zúčtovací sazby</t>
  </si>
  <si>
    <t>HZS2491</t>
  </si>
  <si>
    <t>Hodinové zúčtovací sazby profesí PSV  zednické výpomoci a pomocné práce PSV dělník zednických výpomocí, sekání drážek a prostupů, hrubé zapravení</t>
  </si>
  <si>
    <t>hod</t>
  </si>
  <si>
    <t>VRN</t>
  </si>
  <si>
    <t>Vedlejší rozpočtové náklady</t>
  </si>
  <si>
    <t>VRN1</t>
  </si>
  <si>
    <t>Průzkumné, geodetické a projektové práce</t>
  </si>
  <si>
    <t>013254000</t>
  </si>
  <si>
    <t>Dokumentace skutečného provedení stavby</t>
  </si>
  <si>
    <t xml:space="preserve">D1.4b - VYTÁPĚNÍ </t>
  </si>
  <si>
    <t>731.1 - Strojovna UT</t>
  </si>
  <si>
    <t>731.2 - Směšovaci uzel u VZT jednotky</t>
  </si>
  <si>
    <t xml:space="preserve">    D1 - VZT 1.01</t>
  </si>
  <si>
    <t xml:space="preserve">    D2 - VZT 2.01</t>
  </si>
  <si>
    <t xml:space="preserve">    D3 - VZT 3.1</t>
  </si>
  <si>
    <t xml:space="preserve">    D4 - VZT 3.2</t>
  </si>
  <si>
    <t xml:space="preserve">    D5 - VZT 4</t>
  </si>
  <si>
    <t xml:space="preserve">    D6 - VZT 10</t>
  </si>
  <si>
    <t>731.3 - Armatury pro otopná tělesa</t>
  </si>
  <si>
    <t>731.4 - Otopná tělesa</t>
  </si>
  <si>
    <t>731.5 - Rozvody potrubí</t>
  </si>
  <si>
    <t>731.6 - Izolace potrubí</t>
  </si>
  <si>
    <t xml:space="preserve">    D7 - Potrubní pouzdra z minerální izolace s Alu fólií</t>
  </si>
  <si>
    <t xml:space="preserve">    D8 - Izolace z pěnového polyetylenu na potrubi</t>
  </si>
  <si>
    <t>731.7 - Společné položky</t>
  </si>
  <si>
    <t>731.1</t>
  </si>
  <si>
    <t>Strojovna UT</t>
  </si>
  <si>
    <t>1.01</t>
  </si>
  <si>
    <t>Oběhové čerpadlo s elektronicky řízenými otáčkami UT 3.01, Q= 4,3 m3/h, H=10 m</t>
  </si>
  <si>
    <t>ks</t>
  </si>
  <si>
    <t>1.02</t>
  </si>
  <si>
    <t>Oběhové čerpadlo s elektronicky řízenými otáčkami UT 3.02, Q= 5,2 m3/h, H=10 m</t>
  </si>
  <si>
    <t>1.03</t>
  </si>
  <si>
    <t>Oběhové čerpadlo s elektronicky řízenými otáčkami UT 3.03, Q= 6,6 m3/h, H=6 m</t>
  </si>
  <si>
    <t>1.04</t>
  </si>
  <si>
    <t>Gumový kompenzátor do potrubí DN 50</t>
  </si>
  <si>
    <t>1.05</t>
  </si>
  <si>
    <t>Gumový kompenzátor do potrubí DN 65 vč. protipřírub</t>
  </si>
  <si>
    <t>1.06</t>
  </si>
  <si>
    <t>Závitový zpětný ventil DN 50</t>
  </si>
  <si>
    <t>1.07</t>
  </si>
  <si>
    <t>Mezipřírubová zpětná klapka DN 65</t>
  </si>
  <si>
    <t>1.08</t>
  </si>
  <si>
    <t>Závitový kulový kouhout DN 50</t>
  </si>
  <si>
    <t>1.09</t>
  </si>
  <si>
    <t>Mezipřírubová uzavírací klapka  DN 65</t>
  </si>
  <si>
    <t>1.10</t>
  </si>
  <si>
    <t>Filtr závitový DN 50</t>
  </si>
  <si>
    <t>1.11</t>
  </si>
  <si>
    <t>Filtr přírubový DN 65</t>
  </si>
  <si>
    <t>1.12</t>
  </si>
  <si>
    <t>Třícestný regulační ventil vč. servopohonu 24V, řízení 0-10V, DN 32, Kv=16, vč. těsnění</t>
  </si>
  <si>
    <t>1.13</t>
  </si>
  <si>
    <t>Ruční vyvažovací ventil s vnitřním závitem a měřícími koncovkami, DN 40</t>
  </si>
  <si>
    <t>1.14</t>
  </si>
  <si>
    <t>Ruční vyvažovací ventil s vnitřním závitem a měřícími koncovkami, DN 50</t>
  </si>
  <si>
    <t>1.15</t>
  </si>
  <si>
    <t>Teploměr 0-120°C</t>
  </si>
  <si>
    <t>1.16</t>
  </si>
  <si>
    <t>Manometr 0-1 Mpa</t>
  </si>
  <si>
    <t>1.17</t>
  </si>
  <si>
    <t>Kulový vypouštěcí kohout DN 20 s hadicovou vývodkou a zátkou</t>
  </si>
  <si>
    <t>1.18</t>
  </si>
  <si>
    <t>Úprava stávajícího rozdělovače a sběrače v místnosti E0.06</t>
  </si>
  <si>
    <t>kpl</t>
  </si>
  <si>
    <t>731.2</t>
  </si>
  <si>
    <t>Směšovaci uzel u VZT jednotky</t>
  </si>
  <si>
    <t>D1</t>
  </si>
  <si>
    <t>VZT 1.01</t>
  </si>
  <si>
    <t>2.01</t>
  </si>
  <si>
    <t>Závitový kulový kouhout DN 25</t>
  </si>
  <si>
    <t>2.02</t>
  </si>
  <si>
    <t>Filtr závitový DN 25</t>
  </si>
  <si>
    <t>2.04</t>
  </si>
  <si>
    <t>Závitový zpětný ventil DN 25</t>
  </si>
  <si>
    <t>2.05</t>
  </si>
  <si>
    <t>Ruční vyvažovací ventil s vnitřním závitem a měřícími koncovkami, DN 25</t>
  </si>
  <si>
    <t>2.06</t>
  </si>
  <si>
    <t>Automatický regulátor průtoku kombinovaný s reg. ventilem DN 25 vč. servopohonu 24V, řízení 0-10V</t>
  </si>
  <si>
    <t>2.07</t>
  </si>
  <si>
    <t>Oběhové čerpadlo s elektronicky řízenými otáčkami UT 4.02  Q=1,10  m3/h H=3 m</t>
  </si>
  <si>
    <t>2.08</t>
  </si>
  <si>
    <t>Teploměry, manometry, vypušteci ventil , ovzdušneni ventil</t>
  </si>
  <si>
    <t>D2</t>
  </si>
  <si>
    <t>VZT 2.01</t>
  </si>
  <si>
    <t>2.09</t>
  </si>
  <si>
    <t>Závitový kulový kouhout DN 15</t>
  </si>
  <si>
    <t>2.10</t>
  </si>
  <si>
    <t>Filtr závitový DN 15</t>
  </si>
  <si>
    <t>2.11</t>
  </si>
  <si>
    <t>Závitový zpětný ventil DN 15</t>
  </si>
  <si>
    <t>2.12</t>
  </si>
  <si>
    <t>Ruční vyvažovací ventil s vnitřním závitem a měřícími koncovkami, DN 15</t>
  </si>
  <si>
    <t>2.13</t>
  </si>
  <si>
    <t>Automatický regulátor průtoku kombinovaný s reg. ventilem DN 15 vč. servopohonu 24V, řízení 0-10V</t>
  </si>
  <si>
    <t>2.14</t>
  </si>
  <si>
    <t>Oběhové čerpadlo s elektronicky řízenými otáčkami UT 4.03  Q=0,22  m3/h H=3 m</t>
  </si>
  <si>
    <t>2.15</t>
  </si>
  <si>
    <t>D3</t>
  </si>
  <si>
    <t>VZT 3.1</t>
  </si>
  <si>
    <t>2.16</t>
  </si>
  <si>
    <t>Závitový kulový kouhout DN 32</t>
  </si>
  <si>
    <t>2.17</t>
  </si>
  <si>
    <t>Filtr závitový DN 32</t>
  </si>
  <si>
    <t>2.18</t>
  </si>
  <si>
    <t>Závitový zpětný ventil DN 32</t>
  </si>
  <si>
    <t>2.19</t>
  </si>
  <si>
    <t>Ruční vyvažovací ventil s vnitřním závitem a měřícími koncovkami, DN 32</t>
  </si>
  <si>
    <t>2.20</t>
  </si>
  <si>
    <t>Automatický regulátor průtoku kombinovaný s reg. ventilem DN 32 vč. servopohonu 24V, řízení 0-10V</t>
  </si>
  <si>
    <t>2.21</t>
  </si>
  <si>
    <t>Oběhové čerpadlo s elektronicky řízenými otáčkami UT 4.04 Q=1,60 m3/h, H=3 m</t>
  </si>
  <si>
    <t>2.22</t>
  </si>
  <si>
    <t>D4</t>
  </si>
  <si>
    <t>VZT 3.2</t>
  </si>
  <si>
    <t>2.23</t>
  </si>
  <si>
    <t>2.24</t>
  </si>
  <si>
    <t>2.25</t>
  </si>
  <si>
    <t>2.26</t>
  </si>
  <si>
    <t>2.27</t>
  </si>
  <si>
    <t>2.28</t>
  </si>
  <si>
    <t>Oběhové čerpadlo s elektronicky řízenými otáčkami UT 4.05 Q=1,90 m3/h, H=3 m</t>
  </si>
  <si>
    <t>2.29</t>
  </si>
  <si>
    <t>D5</t>
  </si>
  <si>
    <t>VZT 4</t>
  </si>
  <si>
    <t>2.30</t>
  </si>
  <si>
    <t>Závitový kulový kouhout DN 20</t>
  </si>
  <si>
    <t>2.31</t>
  </si>
  <si>
    <t>Filtr závitový DN 20</t>
  </si>
  <si>
    <t>2.32</t>
  </si>
  <si>
    <t>2.33</t>
  </si>
  <si>
    <t>Závitový zpětný ventil DN 20</t>
  </si>
  <si>
    <t>2.34</t>
  </si>
  <si>
    <t>2.35</t>
  </si>
  <si>
    <t>2.36</t>
  </si>
  <si>
    <t>Oběhové čerpadlo s elektronicky řízenými otáčkami UT 4.06 Q=0,40 m3/h, H=3 m</t>
  </si>
  <si>
    <t>2.37</t>
  </si>
  <si>
    <t>D6</t>
  </si>
  <si>
    <t>VZT 10</t>
  </si>
  <si>
    <t>2.38</t>
  </si>
  <si>
    <t>2.39</t>
  </si>
  <si>
    <t>2.40</t>
  </si>
  <si>
    <t>2.41</t>
  </si>
  <si>
    <t>2.42</t>
  </si>
  <si>
    <t>2.43</t>
  </si>
  <si>
    <t>2.44</t>
  </si>
  <si>
    <t>2.45</t>
  </si>
  <si>
    <t>Oběhové čerpadlo s elektronicky řízenými otáčkami UT 4.01 Q=1,50 m3/h, H=3 m</t>
  </si>
  <si>
    <t>2.46</t>
  </si>
  <si>
    <t>731.3</t>
  </si>
  <si>
    <t>Armatury pro otopná tělesa</t>
  </si>
  <si>
    <t>3.01</t>
  </si>
  <si>
    <t>Radiátorové H šroubení rohové s možností uzavření a vypuštění tělesa, DN 15</t>
  </si>
  <si>
    <t>3.02</t>
  </si>
  <si>
    <t>Termostatická hlavice s převlečnou maticí se západkou proti odcizení pro veřejné budovy</t>
  </si>
  <si>
    <t>3.03</t>
  </si>
  <si>
    <t>Termopohon pro termostatický ventil na otopném tělese, on/off, 24V</t>
  </si>
  <si>
    <t>731.4</t>
  </si>
  <si>
    <t>Otopná tělesa</t>
  </si>
  <si>
    <t>4.01</t>
  </si>
  <si>
    <t>Ocelové deskové těleso s integrovaným termostatickým ventilem, spodní připojení na rozvod topné vody, vývody s vnitřním závitem G 1/2 vč. navrtávacích konzol, odvzdušňovací zátky a zaslepovacích zátek. Základní barevný odstín RAL 9016, topný výkon 0,46 kW při teplotním spádu 70/55°C, výška 600 mm, délka 600 mm</t>
  </si>
  <si>
    <t>4.02</t>
  </si>
  <si>
    <t>Ocelové deskové těleso s integrovaným termostatickým ventilem, spodní připojení na rozvod topné vody, vývody s vnitřním závitem G 1/2 vč. navrtávacích konzol, odvzdušňovací zátky a zaslepovacích zátek. Základní barevný odstín RAL 9016, topný výkon 0,74 kW při teplotním spádu 70/55°C, výška 600 mm, délka 800 mm</t>
  </si>
  <si>
    <t>4.03</t>
  </si>
  <si>
    <t>Ocelové deskové těleso s integrovaným termostatickým ventilem, spodní připojení na rozvod topné vody, vývody s vnitřním závitem G 1/2 vč. navrtávacích konzol, odvzdušňovací zátky a zaslepovacích zátek. Základní barevný odstín RAL 9016, topný výkon 0,89 kW při teplotním spádu 70/55°C, výška 600 mm, délka 1000 mm</t>
  </si>
  <si>
    <t>4.04</t>
  </si>
  <si>
    <t>Ocelové deskové těleso s integrovaným termostatickým ventilem, spodní připojení na rozvod topné vody, vývody s vnitřním závitem G 1/2 vč. navrtávacích konzol, odvzdušňovací zátky a zaslepovacích zátek. Základní barevný odstín RAL 9016, topný výkon 0,93 kW při teplotním spádu 70/55°C, výška 600 mm, délka 1200 mm</t>
  </si>
  <si>
    <t>4.05</t>
  </si>
  <si>
    <t>Ocelové deskové těleso s integrovaným termostatickým ventilem, spodní připojení na rozvod topné vody, vývody s vnitřním závitem G 1/2 vč. navrtávacích konzol, odvzdušňovací zátky a zaslepovacích zátek. Základní barevný odstín RAL 9016, topný výkon 1,09 kW při teplotním spádu 70/55°C, výška 600 mm, délka 1400 mm</t>
  </si>
  <si>
    <t>4.06</t>
  </si>
  <si>
    <t>Ocelové deskové těleso s integrovaným termostatickým ventilem, spodní připojení na rozvod topné vody, vývody s vnitřním závitem G 1/2 vč. navrtávacích konzol, odvzdušňovací zátky a zaslepovacích zátek. Základní barevný odstín RAL 9016, topný výkon 2,10 kW při teplotním spádu 70/55°C, výška 600 mm, délka 1600 mm</t>
  </si>
  <si>
    <t>4.07</t>
  </si>
  <si>
    <t>Ocelové deskové těleso s integrovaným termostatickým ventilem, spodní připojení na rozvod topné vody, vývody s vnitřním závitem G 1/2 vč. navrtávacích konzol, odvzdušňovací zátky a zaslepovacích zátek. Základní barevný odstín RAL 9016, topný výkon 1,55 kW při teplotním spádu 70/55°C, výška 600 mm, délka 2000 mm</t>
  </si>
  <si>
    <t>4.08</t>
  </si>
  <si>
    <t>Ocelové deskové těleso s integrovaným termostatickým ventilem, spodní připojení na rozvod topné vody, vývody s vnitřním závitem G 1/2 vč. navrtávacích konzol, odvzdušňovací zátky a zaslepovacích zátek. Základní barevný odstín RAL 9016, topný výkon 0,68 kW při teplotním spádu 70/55°C, výška 900 mm, délka 500 mm</t>
  </si>
  <si>
    <t>4.09</t>
  </si>
  <si>
    <t>Ocelové deskové těleso s integrovaným termostatickým ventilem, spodní připojení na rozvod topné vody, vývody s vnitřním závitem G 1/2 vč. navrtávacích konzol, odvzdušňovací zátky a zaslepovacích zátek. Základní barevný odstín RAL 9016, topný výkon 1,92 kW při teplotním spádu 70/55°C, výška 400 mm, délka 2000 mm</t>
  </si>
  <si>
    <t>4.10</t>
  </si>
  <si>
    <t>Ocelové deskové těleso s integrovaným termostatickým ventilem v hygienickém provedení, spodní připojení na rozvod topné vody, vývody s vnitřním závitem G 1/2 vč. navrtávacích konzol, odvzdušňovací zátky a zaslepovacích zátek. Základní barevný odstín RAL 9016, topný výkon 1,22 kW při teplotním spádu 70/55°C, výška 700 mm, délka 1400 mm</t>
  </si>
  <si>
    <t>4.11</t>
  </si>
  <si>
    <t>Ocelové deskové těleso s integrovaným termostatickým ventilem v hygienickém provedení, spodní připojení na rozvod topné vody, vývody s vnitřním závitem G 1/2 vč. navrtávacích konzol, odvzdušňovací zátky a zaslepovacích zátek. Základní barevný odstín RAL 9016, topný výkon 1,75 kW při teplotním spádu 70/55°C, výška 700 mm, délka 2000 mm</t>
  </si>
  <si>
    <t>4.12</t>
  </si>
  <si>
    <t>Ocelové trubkové těleso, spodní připojení na rozvod topné vody, vývody s vnitřním závitem G 1/2 vč. navrtávacích konzol, odvzdušňovací zátky a zaslepovacích zátek. Základní barevný odstín RAL 9016, topný výkon 0,57 kW při teplotním spádu 70/55°C, výška 1500 mm, šířka 600 mm</t>
  </si>
  <si>
    <t>731.5</t>
  </si>
  <si>
    <t>Rozvody potrubí</t>
  </si>
  <si>
    <t>5.01</t>
  </si>
  <si>
    <t>Ocelové potrubí 76x3.2 (DN65) včetně oblouků a kolen</t>
  </si>
  <si>
    <t>bm</t>
  </si>
  <si>
    <t>5.02</t>
  </si>
  <si>
    <t>Ocelové potrubí 57x2.9 (DN50) včetně oblouků a kolen</t>
  </si>
  <si>
    <t>5.03</t>
  </si>
  <si>
    <t>Ocelové potrubí 44.5x2.6 (DN40) včetně oblouků a kolen</t>
  </si>
  <si>
    <t>5.04</t>
  </si>
  <si>
    <t>Ocelové potrubí 38x2.6 (DN32) včetně oblouků a kolen</t>
  </si>
  <si>
    <t>5.05</t>
  </si>
  <si>
    <t>Ocelové potrubí 32x2.6 (DN25) včetně oblouků a kolen</t>
  </si>
  <si>
    <t>5.06</t>
  </si>
  <si>
    <t>Ocelové potrubí 25x2.6 (DN20) včetně oblouků a kolen</t>
  </si>
  <si>
    <t>5.07</t>
  </si>
  <si>
    <t>Ocelové potrubí 21x2.6 (DN15) včetně oblouků a kolen</t>
  </si>
  <si>
    <t>5.08</t>
  </si>
  <si>
    <t>Měděné potrubí 54x1,5 včetně oblouků a kolen</t>
  </si>
  <si>
    <t>5.09</t>
  </si>
  <si>
    <t>Měděné potrubí 42x1,5 včetně oblouků a kolen</t>
  </si>
  <si>
    <t>5.10</t>
  </si>
  <si>
    <t>Měděné potrubí 35x1,5 včetně oblouků a kolen</t>
  </si>
  <si>
    <t>5.11</t>
  </si>
  <si>
    <t>Měděné potrubí 28x1,5 včetně oblouků a kolen</t>
  </si>
  <si>
    <t>5.12</t>
  </si>
  <si>
    <t>Měděné potrubí 22x1 včetně oblouků a kolen</t>
  </si>
  <si>
    <t>5.13</t>
  </si>
  <si>
    <t>Měděné potrubí 18x1 včetně oblouků a kolen</t>
  </si>
  <si>
    <t>5.14</t>
  </si>
  <si>
    <t>Měděné potrubí 15x1 včetně oblouků a kolen</t>
  </si>
  <si>
    <t>731.6</t>
  </si>
  <si>
    <t>Izolace potrubí</t>
  </si>
  <si>
    <t>D7</t>
  </si>
  <si>
    <t>Potrubní pouzdra z minerální izolace s Alu fólií</t>
  </si>
  <si>
    <t>6.01</t>
  </si>
  <si>
    <t>76x3.2 (DN65) včetně oblouků a kolen tl. izolační vrstvy 60 mm, ? = min 0.038 W/(mK)</t>
  </si>
  <si>
    <t>6.02</t>
  </si>
  <si>
    <t>57x2.9 (DN50) včetně oblouků a kolen tl. izolační vrstvy 50 mm, ? = min 0.038 W/(mK)</t>
  </si>
  <si>
    <t>6.03</t>
  </si>
  <si>
    <t>44.5x2.6 (DN40) včetně oblouků a kolen tl. izolační vrstvy 40 mm, ? = min 0.038 W/(mK)</t>
  </si>
  <si>
    <t>6.04</t>
  </si>
  <si>
    <t>38x2.6 (DN32) včetně oblouků a kolen tl. izolační vrstvy 40 mm, ? = min 0.038 W/(mK)</t>
  </si>
  <si>
    <t>6.05</t>
  </si>
  <si>
    <t>32x2.6 (DN25) včetně oblouků a kolen tl. izolační vrstvy 30 mm, ? = min 0.038 W/(mK)</t>
  </si>
  <si>
    <t>6.06</t>
  </si>
  <si>
    <t>25x2.6 (DN20) včetně oblouků a kolen tl. izolační vrstvy 30 mm, ? = min 0.038 W/(mK)</t>
  </si>
  <si>
    <t>6.07</t>
  </si>
  <si>
    <t>21x2.6 (DN15) včetně oblouků a kolen tl. izolační vrstvy 30 mm, ? = min 0.038 W/(mK)</t>
  </si>
  <si>
    <t>6.08</t>
  </si>
  <si>
    <t>potrubí 54x1,5  včetně oblouků a kolen tl. izolační vrstvy 50 mm, ? = min 0.038 W/(mK)</t>
  </si>
  <si>
    <t>6.09</t>
  </si>
  <si>
    <t>potrubí 42x1,5  včetně oblouků a kolen tl. izolační vrstvy 50 mm, ? = min 0.038 W/(mK)</t>
  </si>
  <si>
    <t>6.10</t>
  </si>
  <si>
    <t>potrubí 35x1,5  včetně oblouků a kolen tl. izolační vrstvy 50 mm, ? = min 0.038 W/(mK)</t>
  </si>
  <si>
    <t>6.11</t>
  </si>
  <si>
    <t>potrubí 28x1,5 včetně oblouků a kolen tl. izolační vrstvy 30 mm, ? = min 0.038 W/(mK)</t>
  </si>
  <si>
    <t>6.12</t>
  </si>
  <si>
    <t>potrubí 22x1 včetně oblouků a kolen tl. izolační vrstvy 30 mm, ? = min 0.038 W/(mK)</t>
  </si>
  <si>
    <t>6.13</t>
  </si>
  <si>
    <t>potrubí 18x1 včetně oblouků a kolen tl. izolační vrstvy 30 mm, ? = min 0.038 W/(mK)</t>
  </si>
  <si>
    <t>6.14</t>
  </si>
  <si>
    <t>potrubí 15x1 včetně oblouků a kolen tl. izolační vrstvy 30 mm, ? = min 0.038 W/(mK)</t>
  </si>
  <si>
    <t>D8</t>
  </si>
  <si>
    <t>Izolace z pěnového polyetylenu na potrubi</t>
  </si>
  <si>
    <t>6.15</t>
  </si>
  <si>
    <t>18x1 včetně oblouků a kolen tl. izolační vrstvy 30 mm, ? = min 0.038 W/(mK)</t>
  </si>
  <si>
    <t>6.16</t>
  </si>
  <si>
    <t>15x1 včetně oblouků a kolen tl. izolační vrstvy 30 mm, ? = min 0.038 W/(mK)</t>
  </si>
  <si>
    <t>731.7</t>
  </si>
  <si>
    <t>Společné položky</t>
  </si>
  <si>
    <t>7.01</t>
  </si>
  <si>
    <t>Montáž vytápění</t>
  </si>
  <si>
    <t>7.02</t>
  </si>
  <si>
    <t>Zpracování výrobně dodavatelské dokumentace</t>
  </si>
  <si>
    <t>7.03</t>
  </si>
  <si>
    <t>Dokumentace skutečného provedení</t>
  </si>
  <si>
    <t>7.04</t>
  </si>
  <si>
    <t>Provozní dokumentace</t>
  </si>
  <si>
    <t>7.05</t>
  </si>
  <si>
    <t>Uvedení do provozů</t>
  </si>
  <si>
    <t>7.06</t>
  </si>
  <si>
    <t>Doprava materiálu</t>
  </si>
  <si>
    <t>7.07</t>
  </si>
  <si>
    <t>Zařízení staveniště</t>
  </si>
  <si>
    <t>7.08</t>
  </si>
  <si>
    <t>Pomocné ocelové konstrukce</t>
  </si>
  <si>
    <t>7.09</t>
  </si>
  <si>
    <t>Provedení komplexních zkoušek (včetně tlakové a topné zkoušky)</t>
  </si>
  <si>
    <t>7.10</t>
  </si>
  <si>
    <t>Vyvážení dle vyhl. 193/2007 sb.včetně protokolu</t>
  </si>
  <si>
    <t>7.11</t>
  </si>
  <si>
    <t>Dvojnásobný proplach systému a náplň upravenou vodou</t>
  </si>
  <si>
    <t>7.12</t>
  </si>
  <si>
    <t>Štítky a popisy potrubí a zařízení</t>
  </si>
  <si>
    <t>7.13</t>
  </si>
  <si>
    <t>Spojovací, těsnící a kotvící materiál</t>
  </si>
  <si>
    <t>7.14</t>
  </si>
  <si>
    <t>Zaškolení obsluhy</t>
  </si>
  <si>
    <t>D1.4c - VZDUCHOTECHNIKA A CHLAZENÍ</t>
  </si>
  <si>
    <t>D1 - ZAŘÍZENÍ č.1 - Větrání jídelny</t>
  </si>
  <si>
    <t xml:space="preserve">    D2 - Tlumiče hluku</t>
  </si>
  <si>
    <t xml:space="preserve">    D3 - Potrubí kruhové</t>
  </si>
  <si>
    <t xml:space="preserve">    D4 - Potrubí čtyřhranné</t>
  </si>
  <si>
    <t xml:space="preserve">    D5 - Požární klapky</t>
  </si>
  <si>
    <t xml:space="preserve">    D6 - Izolace</t>
  </si>
  <si>
    <t xml:space="preserve">    D7 - Koncové prvky</t>
  </si>
  <si>
    <t xml:space="preserve">    D8 - Regulační prvky</t>
  </si>
  <si>
    <t xml:space="preserve">    D9 - Ostatní</t>
  </si>
  <si>
    <t>D10 - ZAŘÍZENÍ č. 2 - Větrání učeben a sociálního zařízení</t>
  </si>
  <si>
    <t>D11 - ZAŘÍZENÍ č.3 - Větrání varny</t>
  </si>
  <si>
    <t>D12 - ZAŘÍZENÍ č.4 - Větrání zázemí kuchyně</t>
  </si>
  <si>
    <t>D13 - Společné sání a výfuk pro zařízení 2, 3 a 4</t>
  </si>
  <si>
    <t>D14 - ZAŘÍZENÍ č.5 - Odvětrání skladu odpadků</t>
  </si>
  <si>
    <t>D15 - ZAŘÍZENÍ č.6 - Stávající odvětrání WC 2.NP</t>
  </si>
  <si>
    <t>D16 - Demontáže</t>
  </si>
  <si>
    <t>D17 - Ostatní položky</t>
  </si>
  <si>
    <t>ZAŘÍZENÍ č.1 - Větrání jídelny</t>
  </si>
  <si>
    <t>Dplx8000</t>
  </si>
  <si>
    <t>Větrací jednotka 8000 s rotačním výměníkem (detaily viz tech. Specifikace), Qp=7000 m3/h, Qo=7500 m3/h (400 Pa), - Vodní ohřívač, přímý chladič, filtrace G4, EC motory - vč. autonomní regulace s možnéstí ovládání přes webové rozhraní. Regulace systému VZT i chlazení je komplet součástí dodávky včetně oživení zařízení.</t>
  </si>
  <si>
    <t>KJ1</t>
  </si>
  <si>
    <t>Kondenzační jednotka  pro přímý výpar Qchl=32 kW, Qtop=29kW Včetně příslušentsví pro napojení na VZT jednotku, potrubí, chladiva, komunikačního kabelu a regulace</t>
  </si>
  <si>
    <t>Cu1225</t>
  </si>
  <si>
    <t>Cu izolovaná dvojtrubka 12,7/25,4 mm</t>
  </si>
  <si>
    <t>OdvKond</t>
  </si>
  <si>
    <t>Odvod kondenzátu VZT jednotky do kanalizace (vzdálenost do 2m)</t>
  </si>
  <si>
    <t>OdvKond.1</t>
  </si>
  <si>
    <t>Vyhřívaný odvod kondenzátu kondenzační jednotky na střechu</t>
  </si>
  <si>
    <t>Tlumiče hluku</t>
  </si>
  <si>
    <t>TH12040300</t>
  </si>
  <si>
    <t>THKU 1200.400.3000, 6xKTH 100.400.3000, (vč. náběhových a odtokových hran)</t>
  </si>
  <si>
    <t>TH50100300</t>
  </si>
  <si>
    <t>THKU 500.1000.3000, 3xKTH 100.500.3000, (vč. náběhových a odtokových hran)</t>
  </si>
  <si>
    <t>TH7075300</t>
  </si>
  <si>
    <t>THKU 700.750.3000, 3xKTH 100.750.3000, (vč. náběhových a odtokových hran)</t>
  </si>
  <si>
    <t>Potrubí kruhové</t>
  </si>
  <si>
    <t>SPIRO250</t>
  </si>
  <si>
    <t>Potrubí spiro DN 250 vč. těsných tvarovek (25%)</t>
  </si>
  <si>
    <t>SPIRO200</t>
  </si>
  <si>
    <t>Potrubí spiro DN 200 vč. těsných tvarovek (25%)</t>
  </si>
  <si>
    <t>SPIRO100</t>
  </si>
  <si>
    <t>Potrubí spiro DN 100 vč. těsných tvarovek (25%)</t>
  </si>
  <si>
    <t>SONO250</t>
  </si>
  <si>
    <t>Flexibilní hadice se zvuk. Izolací (25 mm) typu Sono DN 250</t>
  </si>
  <si>
    <t>SONO200</t>
  </si>
  <si>
    <t>Flexibilní hadice se zvuk. Izolací (25 mm) typu Sono DN 200</t>
  </si>
  <si>
    <t>Potrubí čtyřhranné</t>
  </si>
  <si>
    <t>4hrskIB06</t>
  </si>
  <si>
    <t>Čtyřhranné potrubí (sk. I z pozinkovaného ocelového plechu tl. 0,6 mm s třídou vzduchotěsnosti B) do rozměru hrany 500 mm vč. tvarovek 30%</t>
  </si>
  <si>
    <t>4hrskIB08</t>
  </si>
  <si>
    <t>Čtyřhranné potrubí (sk. I z pozinkovaného ocelového plechu tl. 0,8 mm s třídou vzduchotěsnosti B) do rozměru hrany 710 mm vč. tvarovek 30%</t>
  </si>
  <si>
    <t>4hrskIB09</t>
  </si>
  <si>
    <t>Čtyřhranné potrubí (sk. I z pozinkovaného ocelového plechu tl. 0,9 mm s třídou vzduchotěsnosti B) do rozměru hrany 1600 mm vč. tvarovek 30%</t>
  </si>
  <si>
    <t>4hrskIB06.1</t>
  </si>
  <si>
    <t>Čtyřhranné potrubí (sk. I z pozinkovaného ocelového plechu tl. 0,6 mm, vodotěsné provedení) do rozměru hrany 500 mm vč. tvarovek 30%</t>
  </si>
  <si>
    <t>4hrskIB08.1</t>
  </si>
  <si>
    <t>Čtyřhranné potrubí (sk. I z pozinkovaného ocelového plechu tl. 0,8 mm, vodotěsné provedení) do rozměru hrany 710 mm vč. tvarovek 30%</t>
  </si>
  <si>
    <t>4hrskIB09.1</t>
  </si>
  <si>
    <t>Čtyřhranné potrubí (sk. I z pozinkovaného ocelového plechu tl. 0,9 mm, vodotěsné provedení) do rozměru hrany 1600 mm vč. tvarovek 30%</t>
  </si>
  <si>
    <t>Poznámka k položce:
.</t>
  </si>
  <si>
    <t>Požární klapky</t>
  </si>
  <si>
    <t>PK01</t>
  </si>
  <si>
    <t>Požární klapka čtyřhranná 900x500, se servopohonem 24 V (ovládá EPS), koncový spínač "otevřeno" a "zavřeno", EIS 30</t>
  </si>
  <si>
    <t>PK02</t>
  </si>
  <si>
    <t>Požární klapka čtyřhranná 1200x400, se servopohonem 24 V (ovládá EPS), koncový spínač "otevřeno" a "zavřeno", EIS 30</t>
  </si>
  <si>
    <t>PK03</t>
  </si>
  <si>
    <t>Požární klapka čtyřhranná 1200x315, se servopohonem 24 V (ovládá EPS), koncový spínač "otevřeno" a "zavřeno", EIS 30</t>
  </si>
  <si>
    <t>Izolace</t>
  </si>
  <si>
    <t>TI50</t>
  </si>
  <si>
    <t>Tepelná izolace z kamenné vlny s hliníkovou folií na trny, tl. 50 mm, ?=0,04W/mK</t>
  </si>
  <si>
    <t>TI25</t>
  </si>
  <si>
    <t>Tepelná izolace z kamenné vlny s hliníkovou folií na trny, tl. 25 mm, ?=0,04W/mK</t>
  </si>
  <si>
    <t>TIL25</t>
  </si>
  <si>
    <t>Tepelná izolace lamelová z kamenné vlny s hliníkovou folií na trny, tl. 25 mm ?=0,04W/mK</t>
  </si>
  <si>
    <t>PI60</t>
  </si>
  <si>
    <t>Požární izolace pro potrubí typu B, EI 30, (o-i)S z kamenné vlny na pletivu s hliníkovou folií, tl.60 mm</t>
  </si>
  <si>
    <t>Koncové prvky</t>
  </si>
  <si>
    <t>VHL660560</t>
  </si>
  <si>
    <t>Výfuková hlavice 660x560 mm</t>
  </si>
  <si>
    <t>R230001</t>
  </si>
  <si>
    <t>Talířový ventil odtah vzduchu KO 100 - včetně rámečku</t>
  </si>
  <si>
    <t>R230101</t>
  </si>
  <si>
    <t>Talířový ventil přívod vzduchu KI 100 - včetně rámečku</t>
  </si>
  <si>
    <t>AN600p</t>
  </si>
  <si>
    <t>Anemostat přívodní vč. plenum boxu a regulační klapky, velikost 600, počet lamel 48,  čelní deska čvercová, vstup do boxu vodorovný DN 250, V=583 m3/h</t>
  </si>
  <si>
    <t>AN500o</t>
  </si>
  <si>
    <t>Anemostat odvodní vč. plenum boxu a regulační klapky, velikost 500, počet lamel 24,  čelní deska čvercová, vstup do boxu vodorovný DN 200, V=300 m3/h</t>
  </si>
  <si>
    <t>DIG05</t>
  </si>
  <si>
    <t>Nerezová digestoř 2000x900x440 mm, vč. osvětlení a tukových filtrů nákres viz specifikace zařízení</t>
  </si>
  <si>
    <t>DIG06</t>
  </si>
  <si>
    <t>Nerezová digestoř 1600x1400x440 mm, vč. osvětlení a tukových filtrů nákres viz specifikace zařízení</t>
  </si>
  <si>
    <t>DIG07</t>
  </si>
  <si>
    <t>Nerezová digestoř 1300x1200x440 mm, vč. osvětlení a tukových filtrů nákres viz specifikace zařízení</t>
  </si>
  <si>
    <t>DIG08</t>
  </si>
  <si>
    <t>Nerezová digestoř 2200x700x440 mm, vč. osvětlení a tukových filtrů nákres viz specifikace zařízení</t>
  </si>
  <si>
    <t>DIG09</t>
  </si>
  <si>
    <t>Nerezová digestoř 1600x700x440 mm, vč. osvětlení a tukových filtrů nákres viz specifikace zařízení</t>
  </si>
  <si>
    <t>Regulační prvky</t>
  </si>
  <si>
    <t>ŠKR250</t>
  </si>
  <si>
    <t>Škrtící klapka ruční DN 250</t>
  </si>
  <si>
    <t>ŠKR200</t>
  </si>
  <si>
    <t>Škrtící klapka ruční DN 200</t>
  </si>
  <si>
    <t>D9</t>
  </si>
  <si>
    <t>Ostatní</t>
  </si>
  <si>
    <t>OPLECHiZ</t>
  </si>
  <si>
    <t>Oplechování izolace v exteriéru budovy</t>
  </si>
  <si>
    <t>Požucp</t>
  </si>
  <si>
    <t>Požární ucpávky</t>
  </si>
  <si>
    <t>sou</t>
  </si>
  <si>
    <t>OSTMAT</t>
  </si>
  <si>
    <t>Montážní, upevňovací, těsnící a  pomocný materiál, příruby, šrouby, konzoly, závitové tyče, objímky, antivibrační vložky, podložky a závěsy, těsnící tmely, lepící pásky, regulační vložky</t>
  </si>
  <si>
    <t>D10</t>
  </si>
  <si>
    <t>ZAŘÍZENÍ č. 2 - Větrání učeben a sociálního zařízení</t>
  </si>
  <si>
    <t>Dplx4500</t>
  </si>
  <si>
    <t>Větrací jednotka 4500 s deskovým výměníkem (detaily viz tech. Specifikace), Qp=3605 m3/h, Qo=3605 m3/h (400 Pa) - Vodní ohřívač, přímý chladič, filtrace G4, EC motory - vč. autonomní regulace s možnéstí ovládání přes webové rozhraní. Regulace systému VZT i chlazení je komplet součástí dodávky včetně oživení zařízení.</t>
  </si>
  <si>
    <t>Router</t>
  </si>
  <si>
    <t>Router+switch pro ovládání VAV boxů</t>
  </si>
  <si>
    <t>VAV160</t>
  </si>
  <si>
    <t>VAV box DN 160 dělený, vč. regulační skříně</t>
  </si>
  <si>
    <t>VAV250</t>
  </si>
  <si>
    <t>VAV box DN 250 dělený, vč. regulační skříně</t>
  </si>
  <si>
    <t>KJ2</t>
  </si>
  <si>
    <t>Kondenzační jednotka  pro přímý výpar Qchl=20kW, Qtop=22kW</t>
  </si>
  <si>
    <t>Cu1016</t>
  </si>
  <si>
    <t>ChladR410</t>
  </si>
  <si>
    <t>Doplnění chladiva R410A</t>
  </si>
  <si>
    <t>CO2</t>
  </si>
  <si>
    <t>THKU5050150</t>
  </si>
  <si>
    <t>THKU 500.500.1500, 2xKTH 100.500.1500, (vč. náběhových a odtokových hran)</t>
  </si>
  <si>
    <t>THKU5050150.1</t>
  </si>
  <si>
    <t>THKU 500.500.1000, 2xKTH 100.500.1000, (vč. náběhových a odtokových hran)</t>
  </si>
  <si>
    <t>TH2501000</t>
  </si>
  <si>
    <t>Tlumič hluku kruhový DN 250, L=1000mm</t>
  </si>
  <si>
    <t>SPIRO315</t>
  </si>
  <si>
    <t>SPIRO200.1</t>
  </si>
  <si>
    <t>SPIRO160</t>
  </si>
  <si>
    <t>Potrubí spiro DN 160 vč. těsných tvarovek (25%)</t>
  </si>
  <si>
    <t>SPIRO100.1</t>
  </si>
  <si>
    <t>SONO160</t>
  </si>
  <si>
    <t>Flexibilní hadice se zvuk. Izolací (25 mm) typu Sono DN 160</t>
  </si>
  <si>
    <t>SONO125</t>
  </si>
  <si>
    <t>Flexibilní hadice se zvuk. Izolací (25 mm) typu Sono DN 125</t>
  </si>
  <si>
    <t>SONO100</t>
  </si>
  <si>
    <t>Flexibilní hadice se zvuk. Izolací (25 mm) typu Sono DN 100</t>
  </si>
  <si>
    <t>PK08</t>
  </si>
  <si>
    <t>Požární klapka čtyřhranná 500x500, se servopohonem 24 V (ovládá EPS), koncový spínač "otevřeno" a "zavřeno", EIS 30</t>
  </si>
  <si>
    <t>PK09</t>
  </si>
  <si>
    <t>PMN280150</t>
  </si>
  <si>
    <t>Vyústka nastavitelná 2 řadá 280x150 mm, Sef=0,033m2, barva dle arch.</t>
  </si>
  <si>
    <t>SMM500250</t>
  </si>
  <si>
    <t>Vyústka 1 řadá, lamely 45°,  500x250 mm, Sef=0,09m2, barva dle arch.</t>
  </si>
  <si>
    <t>VVM600p</t>
  </si>
  <si>
    <t>Anemostat přívodní vč. plenum boxu a regulační klapky, velikost 600, počet lamel 24,  čelní deska čvercová, vstup do boxu vodorovný DN 250, V=400m3/h</t>
  </si>
  <si>
    <t>AN500p</t>
  </si>
  <si>
    <t>Anemostat přívodní vč. plenum boxu a regulační klapky, velikost 500, počet lamel 24,  čelní deska čvercová, vstup do boxu vodorovný DN 200, V=200 m3/h</t>
  </si>
  <si>
    <t>AN500o.1</t>
  </si>
  <si>
    <t>Anemostat odvodní vč. plenum boxu a regulační klapky, velikost 500, počet lamel 24,  čelní deska čvercová, vstup do boxu vodorovný DN 200, V=200 m3/h</t>
  </si>
  <si>
    <t>R230003</t>
  </si>
  <si>
    <t>Talířový ventil odtah vzduchu KO 160 - včetně rámečku</t>
  </si>
  <si>
    <t>R230002</t>
  </si>
  <si>
    <t>Talířový ventil odtah vzduchu KO 125 - včetně rámečku</t>
  </si>
  <si>
    <t>SM500100</t>
  </si>
  <si>
    <t>Stěnová mřížka s roztečí lamel 12,5mm,  500x100 mm, barva dle arch.</t>
  </si>
  <si>
    <t>D11</t>
  </si>
  <si>
    <t>ZAŘÍZENÍ č.3 - Větrání varny</t>
  </si>
  <si>
    <t>Dplx10100</t>
  </si>
  <si>
    <t>Větrací jednotka 10100 s křížovým výměníkem (detaily viz tech. Specifikace) Qp=6500 m3/h, Qo=7000 m3/h (300 Pa) - Vodní ohřívač, přímý chladič, filtrace G4, EC motory - vč. autonomní regulace s možnéstí ovládání přes webové rozhraní. Regulace systému VZT i chlazení je komplet součástí dodávky včetně oživení zařízení.</t>
  </si>
  <si>
    <t>KJ1.1</t>
  </si>
  <si>
    <t>Kondenzační jednotka  pro přímý výpar Qchl=40kW, Qtop=45kW</t>
  </si>
  <si>
    <t>Dplx10100.1</t>
  </si>
  <si>
    <t>Větrací jednotka 10100 s křížovým výměníkem (detaily viz tech. Specifikace) Qp=8100 m3/h, Qo=8600 m3/h (300 Pa) - Vodní ohřívač, přímý chladič, filtrace G4, EC motory - vč. autonomní regulace s možnéstí ovládání přes webové rozhraní. Regulace systému VZT i chlazení je komplet součástí dodávky včetně oživení zařízení.</t>
  </si>
  <si>
    <t>KJ1.2</t>
  </si>
  <si>
    <t>Kondenzační jednotka  pro přímý výpar Qchl=45kW, Qtop=50kW</t>
  </si>
  <si>
    <t>Cu1016.1</t>
  </si>
  <si>
    <t>Cu izolovaná dvojtrubka 15,88/31,8 mm</t>
  </si>
  <si>
    <t>THKU15070300</t>
  </si>
  <si>
    <t>THKU 1500.700.3000, 7xKTH 100.700.3000</t>
  </si>
  <si>
    <t>THKU15070200</t>
  </si>
  <si>
    <t>THKU 1500.700.2000, 7xKTH 100.700.2000</t>
  </si>
  <si>
    <t>PK04</t>
  </si>
  <si>
    <t>Požární klapka čtyřhranná 1000x630, se servopohonem 24 V (ovládá EPS), koncový spínač "otevřeno" a "zavřeno", EIS 30</t>
  </si>
  <si>
    <t>PK05</t>
  </si>
  <si>
    <t>Požární klapka čtyřhranná 1000x630, se servopohonem 24 V (ovládá EPS), koncový spínač "otevřeno" a "zavřeno", EIS 30, osazena mimo kci - s osazovacím rámem</t>
  </si>
  <si>
    <t>TV750400</t>
  </si>
  <si>
    <t>Textilní vyústka DN 750 a 400, nákres viz specifikace zařízení</t>
  </si>
  <si>
    <t>DIG01</t>
  </si>
  <si>
    <t>Nerezová digestoř 3500x2500x600 mm, vč. osvětlení a tukových filtrů nákres viz specifikace zařízení</t>
  </si>
  <si>
    <t>DIG02</t>
  </si>
  <si>
    <t>Nerezová digestoř 3350x2500x600 mm, vč. osvětlení a tukových filtrů nákres viz specifikace zařízení</t>
  </si>
  <si>
    <t>ŠKR1000355</t>
  </si>
  <si>
    <t>Škrtící klapka ruční 1000x355</t>
  </si>
  <si>
    <t>ŠKR1200355</t>
  </si>
  <si>
    <t>Škrtící klapka ruční 1200x355</t>
  </si>
  <si>
    <t>D12</t>
  </si>
  <si>
    <t>ZAŘÍZENÍ č.4 - Větrání zázemí kuchyně</t>
  </si>
  <si>
    <t>Dplx5500</t>
  </si>
  <si>
    <t>Větrací jednotka 5500 s deskovým výměníkem (detaily viz tech. Specifikace), Qp=5000 m3/h, Qo=4820 m3/h (400 Pa) - Vodní ohřívač, přímý chladič, filtrace G4, EC motory - vč. autonomní regulace s možnéstí ovládání přes webové rozhraní. Regulace systému VZT i chlazení je komplet součástí dodávky včetně oživení zařízení.</t>
  </si>
  <si>
    <t>KJ1.3</t>
  </si>
  <si>
    <t>Kondenzační jednotka  pro přímý výpar Qchl=15 kW, Qtop=17kW Včetně příslušentsví pro napojení na VZT jednotku, potrubí, chladiva, komunikačního kabelu a regulace</t>
  </si>
  <si>
    <t>Cu1016.2</t>
  </si>
  <si>
    <t>Cu izolovaná dvojtrubka 9,52/15,88 mm</t>
  </si>
  <si>
    <t>TH8040200</t>
  </si>
  <si>
    <t>THKU 800.400.2000, 4xKTH 100.400.2000, (vč. náběhových a odtokových hran)</t>
  </si>
  <si>
    <t>TH8040300</t>
  </si>
  <si>
    <t>THKU 800.400.3000, 4xKTH 100.400.3000, (vč. náběhových a odtokových hran)</t>
  </si>
  <si>
    <t>SPIRO125</t>
  </si>
  <si>
    <t>Potrubí spiro DN 125 vč. těsných tvarovek (35%)</t>
  </si>
  <si>
    <t>PK06</t>
  </si>
  <si>
    <t>Požární klapka čtyřhranná 800x355, se servopohonem 24 V (ovládá EPS), koncový spínač "otevřeno" a "zavřeno", EIS 30</t>
  </si>
  <si>
    <t>PK07</t>
  </si>
  <si>
    <t>TV400</t>
  </si>
  <si>
    <t>Textilní vyústka DN 400, nákres viz specifikace zařízení</t>
  </si>
  <si>
    <t>R230102</t>
  </si>
  <si>
    <t>Talířový ventil přívod vzduchu KI 125 - včetně rámečku</t>
  </si>
  <si>
    <t>R230004</t>
  </si>
  <si>
    <t>Talířový ventil odtah vzduchu KO 200 - včetně rámečku</t>
  </si>
  <si>
    <t>AN500p.1</t>
  </si>
  <si>
    <t>Anemostat přívodní vč. plenum boxu a regulační klapky, velikost 500, počet lamel 24,  čelní deska čvercová, vstup do boxu vodorovný DN 200, V=300 m3/h</t>
  </si>
  <si>
    <t>DIG03</t>
  </si>
  <si>
    <t>Nerezová digestoř 2600x1500x600 mm, vč. osvětlení a tukových filtrů nákres viz specifikace zařízení</t>
  </si>
  <si>
    <t>DIG04</t>
  </si>
  <si>
    <t>Nerezová digestoř 1400x1500x600 mm, vč. osvětlení a tukových filtrů nákres viz specifikace zařízení</t>
  </si>
  <si>
    <t>DIG10</t>
  </si>
  <si>
    <t>Nerezová digestoř 1600x1500x600 mm, vč. osvětlení a tukových filtrů nákres viz specifikace zařízení</t>
  </si>
  <si>
    <t>SM900125</t>
  </si>
  <si>
    <t>Stěnová mřížka s roztečí lamel 12,5mm,  900x125 mm, barva dle arch.</t>
  </si>
  <si>
    <t>ŠKR160</t>
  </si>
  <si>
    <t>Škrtící klapka ruční DN 160</t>
  </si>
  <si>
    <t>D13</t>
  </si>
  <si>
    <t>Společné sání a výfuk pro zařízení 2, 3 a 4</t>
  </si>
  <si>
    <t>TH140100200</t>
  </si>
  <si>
    <t>THKU 1400.1000.2000, 6xKTH 100.1000.2000, (vč. náběhových a odtokových hran)</t>
  </si>
  <si>
    <t>PŽ63100</t>
  </si>
  <si>
    <t>Protidešťová žaluzie 3200x1250mm, Sef=3,0 m2, síť proti ptákům (barva dle arch.)</t>
  </si>
  <si>
    <t>VHL140100</t>
  </si>
  <si>
    <t>Výfuková hlavice 1400x1000 mm</t>
  </si>
  <si>
    <t>D14</t>
  </si>
  <si>
    <t>ZAŘÍZENÍ č.5 - Odvětrání skladu odpadků</t>
  </si>
  <si>
    <t>VEN125</t>
  </si>
  <si>
    <t>Tichý axiální ventilátor DN 125, 100 m3/h (100 Pa)</t>
  </si>
  <si>
    <t>SPIRO125.1</t>
  </si>
  <si>
    <t>Potrubí spiro DN 125 vč. těsných  tvarovek (15%)</t>
  </si>
  <si>
    <t>D15</t>
  </si>
  <si>
    <t>ZAŘÍZENÍ č.6 - Stávající odvětrání WC 2.NP</t>
  </si>
  <si>
    <t>VEN160</t>
  </si>
  <si>
    <t>Tichý axiální ventilátor DN 160, 300 m3/h (150 Pa)</t>
  </si>
  <si>
    <t>UPRP</t>
  </si>
  <si>
    <t>Úprava stávajícího potrubí pro napojení nového ventilátoru</t>
  </si>
  <si>
    <t>ZASP</t>
  </si>
  <si>
    <t>Zaslepení potrubí vedoucího do 1.NP</t>
  </si>
  <si>
    <t>ELZ</t>
  </si>
  <si>
    <t>Úprava a el. zapojení nového ventilátoru na stávající rozvody</t>
  </si>
  <si>
    <t>D16</t>
  </si>
  <si>
    <t>Demontáže</t>
  </si>
  <si>
    <t>DMTJED</t>
  </si>
  <si>
    <t>Demontáž stávajících jednotek (dle dokumetnace stávajícího stavu) vč. rozřezání, odvozu a ekologické likvidace odpadu Demontované jednotky: 1.01, 1.03, 2.01, 2.03, 3.02, 4.02, 7.01, 8.01, 8.02 (Dokumentace stávajícího stavu v el. podobě na vyžádání od zadavatele)</t>
  </si>
  <si>
    <t>DMTC</t>
  </si>
  <si>
    <t>Demontáž čtyřhranného potrubí vč. vyústek, závěsů, přírub, případné izolace apod.</t>
  </si>
  <si>
    <t>ODOD</t>
  </si>
  <si>
    <t>Odvoz a ekologická likvidace odpadu</t>
  </si>
  <si>
    <t>D17</t>
  </si>
  <si>
    <t>Ostatní položky</t>
  </si>
  <si>
    <t>PKZR</t>
  </si>
  <si>
    <t>Provozní a komplexní zkoušky, revize</t>
  </si>
  <si>
    <t>DSS</t>
  </si>
  <si>
    <t>Vypracování dokumentace skutečného provedení</t>
  </si>
  <si>
    <t>ZS</t>
  </si>
  <si>
    <t>Zaregulování systému</t>
  </si>
  <si>
    <t>ZBB</t>
  </si>
  <si>
    <t>Zaregulování VAV boxů</t>
  </si>
  <si>
    <t>ZJ</t>
  </si>
  <si>
    <t>Zaregulování VZT jednotek</t>
  </si>
  <si>
    <t>ZV</t>
  </si>
  <si>
    <t>Zaregulování systémů s odtahovými ventilátory</t>
  </si>
  <si>
    <t>ZBPE</t>
  </si>
  <si>
    <t>zapojení VAV boxů na připravenou elektronstalaci</t>
  </si>
  <si>
    <t>ZO</t>
  </si>
  <si>
    <t>PPR</t>
  </si>
  <si>
    <t>Provozní předpisy a řády</t>
  </si>
  <si>
    <t>MZ</t>
  </si>
  <si>
    <t>Montáž zařízení</t>
  </si>
  <si>
    <t>SOP</t>
  </si>
  <si>
    <t>Štítky a označení potrubí</t>
  </si>
  <si>
    <t>ZS.1</t>
  </si>
  <si>
    <t>JER</t>
  </si>
  <si>
    <t>Jeřábnické práce</t>
  </si>
  <si>
    <t>PHM</t>
  </si>
  <si>
    <t>DP</t>
  </si>
  <si>
    <t>Doprava</t>
  </si>
  <si>
    <t>Poznámka k položce:
.; .; V rozpočtu není zahrnuta doprava materiálu ani pracovníků na stavbu.;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</si>
  <si>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D1.4d - SILNOPROUDÁ ELEKTROTECHNIKA</t>
  </si>
  <si>
    <t>741.1 - Elektroinstalace</t>
  </si>
  <si>
    <t>741.2 - Osvětlení</t>
  </si>
  <si>
    <t>741.3 - Vedlejší náklady</t>
  </si>
  <si>
    <t>741.1</t>
  </si>
  <si>
    <t>Elektroinstalace</t>
  </si>
  <si>
    <t>7410000R1</t>
  </si>
  <si>
    <t>Zásuvka 230V/16A, podomítková, IP20</t>
  </si>
  <si>
    <t>7410000R2</t>
  </si>
  <si>
    <t>Zásuvka 230V/16A, na povrch, IP20</t>
  </si>
  <si>
    <t>7410000R3</t>
  </si>
  <si>
    <t>Zásuvka 230V/16A, podomítková, IP20 dvojnásobná</t>
  </si>
  <si>
    <t>7410000R4</t>
  </si>
  <si>
    <t>Zásuvka 400V/16A, IP44</t>
  </si>
  <si>
    <t>7410000R5</t>
  </si>
  <si>
    <t>Vypínač ř.1 IP20</t>
  </si>
  <si>
    <t>7410000R6</t>
  </si>
  <si>
    <t>Vypínač ř.5 IP20</t>
  </si>
  <si>
    <t>7410000R7</t>
  </si>
  <si>
    <t>Vypínač ř.6 IP20</t>
  </si>
  <si>
    <t>7410000R8</t>
  </si>
  <si>
    <t>Vypínač ř.7 IP20</t>
  </si>
  <si>
    <t>7410000R9</t>
  </si>
  <si>
    <t>Vypínač ř.1 IP44</t>
  </si>
  <si>
    <t>741000R10</t>
  </si>
  <si>
    <t>Vypínač ř. 6 IP44</t>
  </si>
  <si>
    <t>741000R11</t>
  </si>
  <si>
    <t>Ovladač žaluziový</t>
  </si>
  <si>
    <t>741000R12</t>
  </si>
  <si>
    <t>Ovladač pro rolety ve výdeji</t>
  </si>
  <si>
    <t>741000R13</t>
  </si>
  <si>
    <t>Tlačítko TOTAL STOP</t>
  </si>
  <si>
    <t>741000R14</t>
  </si>
  <si>
    <t>Tlačítko CENTRAL STOP</t>
  </si>
  <si>
    <t>741000R15</t>
  </si>
  <si>
    <t>Havarijní vypínač GASTRO - hříbek</t>
  </si>
  <si>
    <t>741000R16</t>
  </si>
  <si>
    <t>Ovládací skříň osvětlení</t>
  </si>
  <si>
    <t>741000R17</t>
  </si>
  <si>
    <t>Montážní krabice hluboká</t>
  </si>
  <si>
    <t>741000R18</t>
  </si>
  <si>
    <t>Montážní krbaice odbočná</t>
  </si>
  <si>
    <t>741000R19</t>
  </si>
  <si>
    <t>Vypínač 3f</t>
  </si>
  <si>
    <t>741000R20</t>
  </si>
  <si>
    <t>Pohybové/přítomnostní čidlo</t>
  </si>
  <si>
    <t>741000R21</t>
  </si>
  <si>
    <t>Pohybové čidlo se senzorem intenzity osvětlení</t>
  </si>
  <si>
    <t>741000R22</t>
  </si>
  <si>
    <t>Kabel CXKH-R 3Jx1,5</t>
  </si>
  <si>
    <t>741000R23</t>
  </si>
  <si>
    <t>Kabel CXKH-R 3Jx2,5</t>
  </si>
  <si>
    <t>741000R24</t>
  </si>
  <si>
    <t>Kabel CXKH-R 5Jx1,5</t>
  </si>
  <si>
    <t>741000R25</t>
  </si>
  <si>
    <t>Kabel CXKH-R 5Jx2,5</t>
  </si>
  <si>
    <t>741000R26</t>
  </si>
  <si>
    <t>Kabel CXKH-R 5Jx6</t>
  </si>
  <si>
    <t>741000R27</t>
  </si>
  <si>
    <t>Kabel CXKH-R 5Jx10</t>
  </si>
  <si>
    <t>741000R28</t>
  </si>
  <si>
    <t>Kabel CXKH-R 5Jx16</t>
  </si>
  <si>
    <t>741000R29</t>
  </si>
  <si>
    <t>Kabel CXKH-R 5Jx25</t>
  </si>
  <si>
    <t>741000R30</t>
  </si>
  <si>
    <t>Kabel CXKH-R 4x50</t>
  </si>
  <si>
    <t>741000R31</t>
  </si>
  <si>
    <t>Kabel CXKH-R 4x70</t>
  </si>
  <si>
    <t>741000R32</t>
  </si>
  <si>
    <t>Kabel CXKH-R 4x185</t>
  </si>
  <si>
    <t>741000R33</t>
  </si>
  <si>
    <t>Kabel CXKH-V 3Jx2,5</t>
  </si>
  <si>
    <t>741000R34</t>
  </si>
  <si>
    <t>Kabel CXKH-V 5Jx4</t>
  </si>
  <si>
    <t>741000R35</t>
  </si>
  <si>
    <t>Kabel CYKY 3Jx1,5</t>
  </si>
  <si>
    <t>741000R36</t>
  </si>
  <si>
    <t>Kabel CYKY 3Jx2,5</t>
  </si>
  <si>
    <t>741000R37</t>
  </si>
  <si>
    <t>Kabel CYKY 5Jx25</t>
  </si>
  <si>
    <t>741000R38</t>
  </si>
  <si>
    <t>Kabel 1-CYKY 4x10</t>
  </si>
  <si>
    <t>741000R39</t>
  </si>
  <si>
    <t>Sběrnice pro řízení žaluzií</t>
  </si>
  <si>
    <t>741000R40</t>
  </si>
  <si>
    <t>Kabelový žlab 100x50 vč. závitových tyčí a vinglů pro uchycení</t>
  </si>
  <si>
    <t>741000R41</t>
  </si>
  <si>
    <t>Kabelový žlab 150x100 vč. závitových tyčí a vinglů pro uchycení</t>
  </si>
  <si>
    <t>741000R42</t>
  </si>
  <si>
    <t>Kabelový žlab 200x100 vč. závitových tyčí a vinglů pro uchycení</t>
  </si>
  <si>
    <t>741000R43</t>
  </si>
  <si>
    <t>Kabelová trasa s funkční integritou při požáru dle PD</t>
  </si>
  <si>
    <t>741000R44</t>
  </si>
  <si>
    <t>Chránička d=25mm v podlaze</t>
  </si>
  <si>
    <t>741000R45</t>
  </si>
  <si>
    <t>Napojení spotřebičů</t>
  </si>
  <si>
    <t>741000R46</t>
  </si>
  <si>
    <t>Zakončení kabelů do průřezu 2,5mm v rozvaděči</t>
  </si>
  <si>
    <t>741000R47</t>
  </si>
  <si>
    <t>Zakončení kabelů do průřezu 16mm v rozvaděči</t>
  </si>
  <si>
    <t>741000R48</t>
  </si>
  <si>
    <t>Zakončení kabelů do průřezu 25mm v rozvaděči</t>
  </si>
  <si>
    <t>741000R49</t>
  </si>
  <si>
    <t>Požární ucpávka</t>
  </si>
  <si>
    <t>741000R50</t>
  </si>
  <si>
    <t>Úprava rozvaděče RH</t>
  </si>
  <si>
    <t>741000R51</t>
  </si>
  <si>
    <t>Rozvaděč R.17.1 vč. Montáže a vyzbrojení dle schéma rozvaděče</t>
  </si>
  <si>
    <t>741000R52</t>
  </si>
  <si>
    <t>Rozvaděč R.17.2 vč. Montáže a vyzbrojení dle schéma rozvaděče</t>
  </si>
  <si>
    <t>741000R53</t>
  </si>
  <si>
    <t>Rozvaděč R.VZT vč. Montáže a vyzbrojení dle schéma rozvaděče</t>
  </si>
  <si>
    <t>741000R54</t>
  </si>
  <si>
    <t>Rozvaděč R.GASTRO vč. Montáže a vyzbrojení dle schéma rozvaděče</t>
  </si>
  <si>
    <t>741000R55</t>
  </si>
  <si>
    <t>Rozvaděč UPFD vč. záložního zdroje</t>
  </si>
  <si>
    <t>741000R56</t>
  </si>
  <si>
    <t>Svorky, spojky a další pomocný materiál</t>
  </si>
  <si>
    <t>741.2</t>
  </si>
  <si>
    <t>Osvětlení</t>
  </si>
  <si>
    <t>741000R57</t>
  </si>
  <si>
    <t>Svítidlo A1</t>
  </si>
  <si>
    <t>741000R58</t>
  </si>
  <si>
    <t>Svítidlo A2</t>
  </si>
  <si>
    <t>741000R59</t>
  </si>
  <si>
    <t>Svítidlo A3</t>
  </si>
  <si>
    <t>741000R60</t>
  </si>
  <si>
    <t>Svítidlo B1</t>
  </si>
  <si>
    <t>741000R61</t>
  </si>
  <si>
    <t>Svítidlo B2</t>
  </si>
  <si>
    <t>741000R62</t>
  </si>
  <si>
    <t>Svítidlo C1</t>
  </si>
  <si>
    <t>741000R63</t>
  </si>
  <si>
    <t>Svítidlo C2</t>
  </si>
  <si>
    <t>741000R64</t>
  </si>
  <si>
    <t>Svítidlo D1</t>
  </si>
  <si>
    <t>741000R65</t>
  </si>
  <si>
    <t>Nouzové svítidlo</t>
  </si>
  <si>
    <t>741000R66</t>
  </si>
  <si>
    <t>Nouzové svítidlo do venkovního prostředí</t>
  </si>
  <si>
    <t>741000R67</t>
  </si>
  <si>
    <t>Nouzové svítidlo s piktogramem</t>
  </si>
  <si>
    <t>741000R68</t>
  </si>
  <si>
    <t>Označení místa s hasícím přístrojem</t>
  </si>
  <si>
    <t>741.3</t>
  </si>
  <si>
    <t>Vedlejší náklady</t>
  </si>
  <si>
    <t>741000R69</t>
  </si>
  <si>
    <t>Zajištění průběžné kontroly, fotodokumentace a výchozí revize</t>
  </si>
  <si>
    <t>741000R70</t>
  </si>
  <si>
    <t>Termovize rozvaděčů</t>
  </si>
  <si>
    <t>741000R71</t>
  </si>
  <si>
    <t>Zjištění skutečného stavu elektroinstalace před montáží</t>
  </si>
  <si>
    <t>741000R72</t>
  </si>
  <si>
    <t>Bourací, stavební práce a další pomocné práce</t>
  </si>
  <si>
    <t>741000R74</t>
  </si>
  <si>
    <t>Koordinace prací s ostatními profesemi</t>
  </si>
  <si>
    <t>D1.4e - SLABOPROUDÁ ELEKTROTECHNIKA A EPS</t>
  </si>
  <si>
    <t>742.1 - Elektrická požární signalizace - EPS</t>
  </si>
  <si>
    <t>742.2 - Evakuační rozhlas - ERO</t>
  </si>
  <si>
    <t>742.3 - Strukturovaná kabeláž - SK</t>
  </si>
  <si>
    <t>742.4 - Poplachový zabezpečovací a tísňový systém - PZTS</t>
  </si>
  <si>
    <t>742.5 - Kamerový systém - CCTV</t>
  </si>
  <si>
    <t>742.6 - Domácí telefon + přístupový systém - DT + ACS</t>
  </si>
  <si>
    <t>742.7 - Jednotný čas - JČ</t>
  </si>
  <si>
    <t>742.8 - Stravovací systém</t>
  </si>
  <si>
    <t>742.9 - Ostatní</t>
  </si>
  <si>
    <t>742.1</t>
  </si>
  <si>
    <t>Elektrická požární signalizace - EPS</t>
  </si>
  <si>
    <t>7420000R1</t>
  </si>
  <si>
    <t>Ústředna analogová 1 kruhová linka 128 adres, možnost rozšíření na 256 adres. Obsahuje desku systémovou, desku ovládání, zdroj, grafický displej, 2 aku 12V/12Ah, dodávka a montáž</t>
  </si>
  <si>
    <t>7420000R2</t>
  </si>
  <si>
    <t>linkový modul - 128 adres, dodávka a montáž</t>
  </si>
  <si>
    <t>7420000R3</t>
  </si>
  <si>
    <t>Záložní akumulátor 12V/12Ah, dodávka a montáž</t>
  </si>
  <si>
    <t>7420000R4</t>
  </si>
  <si>
    <t>Externí síťový zdroj 5A/24VDC 40Ah EN 54-4, dodávka a montáž</t>
  </si>
  <si>
    <t>7420000R5</t>
  </si>
  <si>
    <t>Akumulátor 12 V DC / 38 Ah, dodávka a montáž</t>
  </si>
  <si>
    <t>7420000R6</t>
  </si>
  <si>
    <t>Tablo obsluhy k ústředně, dodávka a montáž</t>
  </si>
  <si>
    <t>7420000R7</t>
  </si>
  <si>
    <t>OPPO - obslužné pole požární ochrany, včetně příslušenství, dodávka a montáž</t>
  </si>
  <si>
    <t>7420000R8</t>
  </si>
  <si>
    <t>KTPO - klíčový trezor požární ochrany, dodávka a montáž</t>
  </si>
  <si>
    <t>7420000R9</t>
  </si>
  <si>
    <t>napájecí zdroj vyhřívání KTPO, dodávka a montáž</t>
  </si>
  <si>
    <t>742000R10</t>
  </si>
  <si>
    <t>Zábleskový maják, IP54, dodávka a montáž</t>
  </si>
  <si>
    <t>742000R11</t>
  </si>
  <si>
    <t>Maják s vestavěným modulem, dodávka a montáž</t>
  </si>
  <si>
    <t>742000R12</t>
  </si>
  <si>
    <t>Jednotka vstupně/výstupní (8xIN/8xOUT) v krabici, dodávka a montáž</t>
  </si>
  <si>
    <t>742000R13</t>
  </si>
  <si>
    <t>Vstupní prvek čtyřnásobný, v krabici, 4xIN, v krabici, dodávka a montáž</t>
  </si>
  <si>
    <t>742000R14</t>
  </si>
  <si>
    <t>vyhodnocovací jednotka lineárního teplotního hlásiče, dodávka a montáž</t>
  </si>
  <si>
    <t>742000R15</t>
  </si>
  <si>
    <t>Detekční kabel lineárního teplotního hlásiče, včetně montážního příslušenství, dodávka a montáž</t>
  </si>
  <si>
    <t>742000R16</t>
  </si>
  <si>
    <t>modul pro síťování ústředen a tabel, dodávka a montáž</t>
  </si>
  <si>
    <t>742000R17</t>
  </si>
  <si>
    <t>modul pro připojení nadstavby, ZDP, OPPO, dodávka a montáž</t>
  </si>
  <si>
    <t>742000R18</t>
  </si>
  <si>
    <t>Hlásič kouře optický interaktivní s izolátorem, dodávka a montáž</t>
  </si>
  <si>
    <t>742000R19</t>
  </si>
  <si>
    <t>Hlásič multisensorový interaktivní s izolátorem, dodávka a montáž</t>
  </si>
  <si>
    <t>742000R20</t>
  </si>
  <si>
    <t>Zásuvka pro adresovatelné a interaktivní hlásiče, dodávka a montáž</t>
  </si>
  <si>
    <t>742000R21</t>
  </si>
  <si>
    <t>štítek pro popis, označení hlásičů, dodávka a montáž</t>
  </si>
  <si>
    <t>742000R22</t>
  </si>
  <si>
    <t>Hlásič tlačítkový adresovatelný, dodávka a montáž</t>
  </si>
  <si>
    <t>742000R23</t>
  </si>
  <si>
    <t>Tlačítkový hlásič speciální 4 LED-pro požární odvětrání, dodávka a montáž</t>
  </si>
  <si>
    <t>742000R24</t>
  </si>
  <si>
    <t>připojení návazných zařízení na EPS</t>
  </si>
  <si>
    <t>742000R25</t>
  </si>
  <si>
    <t>SHKFH-R 1x2x0,8, včetně příchytek, dodávka a montáž</t>
  </si>
  <si>
    <t>742000R26</t>
  </si>
  <si>
    <t>SSKFH-V180 P60-R 1x2x0,8, včetně příchytek s požární odolností, zkouška kabelové trasy dle ZP-27/2008, dodávka a montáž</t>
  </si>
  <si>
    <t>742000R27</t>
  </si>
  <si>
    <t>SSKFH-V180 P60-R 2x2x0,8, včetně příchytek s požární odolností, zkouška kabelové trasy dle ZP-27/2008, dodávka a montáž</t>
  </si>
  <si>
    <t>742000R28</t>
  </si>
  <si>
    <t>SSKFH-V180 P60-R 5x2x0,8, včetně příchytek s požární odolností, zkouška kabelové trasy dle ZP-27/2008, dodávka a montáž</t>
  </si>
  <si>
    <t>742000R29</t>
  </si>
  <si>
    <t>CSKH-V180 P60-R P60-R 2x2,5, včetně příchytek s požární odolností, zkouška kabelové trasy dle ZP-27/2008, dodávka a montáž</t>
  </si>
  <si>
    <t>742000R30</t>
  </si>
  <si>
    <t>CSKH-V180 P60-R P60-R 4x1,5, včetně příchytek s požární odolností, zkouška kabelové trasy dle ZP-27/2008, dodávka a montáž</t>
  </si>
  <si>
    <t>742000R31</t>
  </si>
  <si>
    <t>zařízení dálkového přenosu ZDP</t>
  </si>
  <si>
    <t>742000R32</t>
  </si>
  <si>
    <t>instalace kabelové trasy od ústředny EPS do vrátnice ve stávajících prostorech objektu, včetně demontáže a montáže stávajících podhledů, zhotovení průtazů atd.</t>
  </si>
  <si>
    <t>742000R33</t>
  </si>
  <si>
    <t>Vytvoření skupin hlásičů a návazností pro naprogramování ústředny a ovládaných zařízení, programovací tabulky a další potřebné podklady pro naprogramování systému</t>
  </si>
  <si>
    <t>742.2</t>
  </si>
  <si>
    <t>Evakuační rozhlas - ERO</t>
  </si>
  <si>
    <t>742000R34</t>
  </si>
  <si>
    <t>Digitální ústředna evakuačního rozhlasu dle EN54-16 v kompaktním nástěnném provedení All-In-One bez instalace do 19" rozváděče. Pracovní výkon 200W + 200W záložní zesilovače, 2 zóny s možností rozšíření přídavnými zónovými moduly až na 12 zón. 2 audio kanály s digitálním zpracováním signálu, nezávislé nastavení úrovně a ekvalizace pro každý audio kanál. Interní paměť pro 16 audio zpráv o celkové kapacitě až 16 minut, možnost současné reprodukce různých zpráv do různých zón. 3 digitální sběrnice L-Net pro připojení celkem až 16 mikrofonních stanic a dalších periferních zařízení s možností redundantní kruhové topologie, 2 digitální sběrnice G-Net pro sesíťování ústředen s kruhovou topologií, garantovaná délka trasy každé sběrnice L-Net i G-Net až 250m při použití metalického stíněného kabelu Cat5e nebo vyšší resp. 2km při použití MM optického vedení, 6+2 evakuačních řídicích vstupů s dohledem, 2 stavové řídicí výstupy, 8+8 univerzálních řídicích vstupů/výstupů, 2 audio vstupy pro připojení evakuačního mikrofonu a/nebo zdroje hudby. Ovládací panel s ručním evakuačním mikrofonem a veškerými povinnými indikacemi dle EN54-16 na předním krytu. Kompletní dohledové funkce dle EN54-16 i EN60849 včetně dohledu a dobíjení interních záložních akumulátorů, certifikace dle EN54-16 číslo 0560-CPR-152190001-00 včetně fázované evakuace (čl. 7.5) a manuálního umlčení / nulování stavu Hlasový poplach (čl. 7.6.2 a 7.7.2). Kryt ocel + ABS, IP30, rozměry (ŠxVxH) 520x800x280mm, hmotnost bez akumulátorů 23,6kg, prostor pro 2ks akumulátorů 10-55Ah á max. 230x138x207, celková max. hmotnost akumulátorů 32,6kg., dodávka a montáž</t>
  </si>
  <si>
    <t>742000R35</t>
  </si>
  <si>
    <t>Výchozí SW konfigurace pro komponenty ústředny ve výše uvedené sestavě - vše se rozumí u dodavatele, nikoliv na místě instalace, dodávka a montáž</t>
  </si>
  <si>
    <t>742000R36</t>
  </si>
  <si>
    <t>Bezúdržbový ventilem řízený olověný akumulátor 12V / 26Ah, dodávka a montáž</t>
  </si>
  <si>
    <t>742000R37</t>
  </si>
  <si>
    <t>Modul zakončení reproduktorové linky, 2vodičové připojení, nastavitelné zatížení linky ve 4 stupních, dodávka a montáž</t>
  </si>
  <si>
    <t>742000R38</t>
  </si>
  <si>
    <t>742000R39</t>
  </si>
  <si>
    <t>742000R40</t>
  </si>
  <si>
    <t>742000R41</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</si>
  <si>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</si>
  <si>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742000R42</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</si>
  <si>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</si>
  <si>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742000R43</t>
  </si>
  <si>
    <t>CSKH-V180 2x1,5, včetně příchytek s požární odolností, zkouška kabelové trasy dle ZP-27/2008, dodávka a montáž</t>
  </si>
  <si>
    <t>742.3</t>
  </si>
  <si>
    <t>Strukturovaná kabeláž - SK</t>
  </si>
  <si>
    <t>742000R44</t>
  </si>
  <si>
    <t>Nástěnný rozvaděč 18U, dodávka a montáž</t>
  </si>
  <si>
    <t>742000R45</t>
  </si>
  <si>
    <t>Nástěnný rozvaděč 12U, dodávka a montáž</t>
  </si>
  <si>
    <t>742000R46</t>
  </si>
  <si>
    <t>přepojovací panel 24 portů RJ45, výška 1U, včetně plného osazení konektory, nestíněné konektory třída E, dodávka a montáž</t>
  </si>
  <si>
    <t>742000R47</t>
  </si>
  <si>
    <t>19" vyvazovací panel, 5x kovové oko 60mm, výška 1U, dodávka a montáž</t>
  </si>
  <si>
    <t>742000R48</t>
  </si>
  <si>
    <t>Napájecí panel 19", 8xČSN, 1xC14,10A,1U, kabel 2m, vypínač, přěpěťová ochrana, tepelná pojistka, dodávka a montáž</t>
  </si>
  <si>
    <t>742000R49</t>
  </si>
  <si>
    <t>Datová zásuvka pro 2x RJ45, včetně rámečku a krabice, včetně modul 2xRJ45 nestíněný, 1 Gb, třída E, dodávka a montáž</t>
  </si>
  <si>
    <t>742000R50</t>
  </si>
  <si>
    <t>Datová zásuvka pro 1x RJ45, včetně rámečku a krabice, včetně modul 1xRJ45 nestíněný, 1 Gb, třída E, dodávka a montáž</t>
  </si>
  <si>
    <t>742000R51</t>
  </si>
  <si>
    <t>datový vývod s keystone modulem RJ45 nestíněný, 1 Gb, třída E, zakončení v elektroinstalančí krabici,, včetně krabice s víčkem, dodávka a montáž</t>
  </si>
  <si>
    <t>742000R52</t>
  </si>
  <si>
    <t>datový vývod s konektorem RJ45 nestíněný, 1 Gb, třída E, zakončení v elektroinstalančí krabici,, včetně krabice s víčkem, dodávka a montáž</t>
  </si>
  <si>
    <t>742000R53</t>
  </si>
  <si>
    <t>měření metalických datových kabelů, včetně vypracování měřícího protokolu</t>
  </si>
  <si>
    <t>742000R54</t>
  </si>
  <si>
    <t>propojovací patch kabel RJ45 cat. 6, 1 metr, dodávka a montáž</t>
  </si>
  <si>
    <t>742000R55</t>
  </si>
  <si>
    <t>propojovací patch kabel RJ45 cat. 6, 2 metr, dodávka a montáž</t>
  </si>
  <si>
    <t>742000R56</t>
  </si>
  <si>
    <t>nestíněný kabel CAT6 s LSOHFR pláštěm a třídou reakce na oheň B2cas1d1a1, dodávka a montáž</t>
  </si>
  <si>
    <t>742000R57</t>
  </si>
  <si>
    <t>1–CXKH–R 4x1,5 RE, B2cas1d1a1, dodávka a montáž</t>
  </si>
  <si>
    <t>742000R58</t>
  </si>
  <si>
    <t>Elektroinstalační trubka 25mm - pevná nebo ohebná, bezhalogenová, včetně příchytek, dodávka a montáž</t>
  </si>
  <si>
    <t>742000R59</t>
  </si>
  <si>
    <t>Elektroinstalační trubka 40mm - pevná nebo ohebná, bezhalogenová, včetně příchytek, dodávka a montáž</t>
  </si>
  <si>
    <t>742000R60</t>
  </si>
  <si>
    <t>Ethernetový přepínač 24 portů 10/100/1000Base-T, PoE+, řízený switch, 24x RJ-45 port, 2x combo mini-GBIC slot, 10/100/1000, PoE+, dodávka a montáž</t>
  </si>
  <si>
    <t>742000R61</t>
  </si>
  <si>
    <t>Ethernetový přepínač 48 portů 10/100/1000Base-T, PoE+, řízený switch, 48x RJ-45 port, 4x combo mini-GBIC slot, 10/100/1000 , PoE+, dodávka a montáž</t>
  </si>
  <si>
    <t>742000R62</t>
  </si>
  <si>
    <t>AP/Hotspot 2,4/5 GHz, 802.11ac, MIMO 3×3 - vnitřní, Přenosová rychlost až (Mbps) 1317, LAN port 1 x RJ45 10/100/1000, včetně zdroje PoE 24V/0.5A GigE, dodávka a montáž</t>
  </si>
  <si>
    <t>742000R63</t>
  </si>
  <si>
    <t>Kontrolér pro centrální správu Accesspointů, dodávka a montáž</t>
  </si>
  <si>
    <t>742.4</t>
  </si>
  <si>
    <t>Poplachový zabezpečovací a tísňový systém - PZTS</t>
  </si>
  <si>
    <t>742000R64</t>
  </si>
  <si>
    <t>koncentrátor, 8x vstup, 1x výstup 30V/1A, 1x analog IN a OUT 0-10V, dodávka a montáž</t>
  </si>
  <si>
    <t>742000R65</t>
  </si>
  <si>
    <t>systémový zdroj 12V/5A v boxu rozměru 444x444x140mm, vybavený se zdroji, včetně akumulátoru 12V/26 Ah, dodávka a montáž</t>
  </si>
  <si>
    <t>742000R66</t>
  </si>
  <si>
    <t>dotykový ovládací panel, RGBW, černá, 4x vstup, hliníkové provedení, montáž na povrch, dodávka a montáž</t>
  </si>
  <si>
    <t>742000R67</t>
  </si>
  <si>
    <t>pohybový detektor, dodávka a montáž</t>
  </si>
  <si>
    <t>742000R68</t>
  </si>
  <si>
    <t>magnetický kontakt, zápustný, dodávka a montáž</t>
  </si>
  <si>
    <t>742000R69</t>
  </si>
  <si>
    <t>zapojovací krabice se sabotážním kontaktem , dodávka a montáž</t>
  </si>
  <si>
    <t>742000R70</t>
  </si>
  <si>
    <t>Kabel F/UTP Cat.5e, dodávka a montáž</t>
  </si>
  <si>
    <t>742000R71</t>
  </si>
  <si>
    <t>CXKH–R 2x1,5, dodávka a montáž</t>
  </si>
  <si>
    <t>742000R72</t>
  </si>
  <si>
    <t>SHKFH–R 2x2x0,5, dodávka a montáž</t>
  </si>
  <si>
    <t>742000R73</t>
  </si>
  <si>
    <t>SHKFH–R 3x2x0,5, dodávka a montáž</t>
  </si>
  <si>
    <t>742000R74</t>
  </si>
  <si>
    <t>742000R75</t>
  </si>
  <si>
    <t>742.5</t>
  </si>
  <si>
    <t>Kamerový systém - CCTV</t>
  </si>
  <si>
    <t>742000R76</t>
  </si>
  <si>
    <t>Venkovní IP bullet kamera, 2MP, 3.2-10mm, WDR 120dB, VF objektiv se záběrem 101.6° až 31.3°, IR do 30m, záznam na microSD kartu aj. Napájení PoE (802.3af), provedení kamery IP66, dodávka a montáž</t>
  </si>
  <si>
    <t>742000R77</t>
  </si>
  <si>
    <t>Vnitřní IP dome kamera, 2MP, 3mm, WDR 120dB, objektiv se záběrem 102°, IR do 20m, záznam na microSD kartu aj. Napájení PoE (802.3af), dodávka a montáž</t>
  </si>
  <si>
    <t>742000R78</t>
  </si>
  <si>
    <t>Výkonný NVR pro 16 IP kamer až 12MP, 16xPoE, HDMI, H.245/265, až 4 HDD, bez HDD, dodávka a montáž</t>
  </si>
  <si>
    <t>742000R79</t>
  </si>
  <si>
    <t>pevný disk o kapacitě 6TB, dodávka a montáž</t>
  </si>
  <si>
    <t>742000R80</t>
  </si>
  <si>
    <t>zobrazovací monitor pro záznamové zařízení, dodávka a montáž</t>
  </si>
  <si>
    <t>742000R81</t>
  </si>
  <si>
    <t>On-line UPS 1/1fáze, 1500VA/13500W, IEC zásuvky, Rack provedení, on-line dvojitou konverzí v Rack provedení, účinnost až 95%, doba zálohy minimálně 10 minut při zatížení 900W, včetně karty pro TCP/IP komunikaci pro dálkový dohled, včetně montážního příslu, dodávka a montáž</t>
  </si>
  <si>
    <t>742000R82</t>
  </si>
  <si>
    <t>dvoustupňová přepěťová ochrana Ethernetu v kombinaci s ochranou napájení po této lince, instalace na vstupu do objektu v blízkosti chráněného zařízení, na rozhraní zón LPZ 0 a LPZ 1 a vyšších, k ochraně linky Ethernet Cat. 6 s PoE, dodávka a montáž</t>
  </si>
  <si>
    <t>742000R83</t>
  </si>
  <si>
    <t>krabice pro přepěťovou ochranu s DIN lištou, dodávka a montáž</t>
  </si>
  <si>
    <t>742.6</t>
  </si>
  <si>
    <t>Domácí telefon + přístupový systém - DT + ACS</t>
  </si>
  <si>
    <t>742000R84</t>
  </si>
  <si>
    <t>Venkovní dveřní komunikátor, černé provedení, základní jednotka 1 tl., s kamerou, včetně bezpečnostního relé, Napájení: PoE: 802.3af, 48 V / 380 mA DC, Tlačítka rychlé volby: průhledná tlačítka s bílým podsvícením a lehce vyměnitelnou jmenovkou,  Mikrofon, dodávka a montáž</t>
  </si>
  <si>
    <t>742000R85</t>
  </si>
  <si>
    <t>13.56MHz čtečka RFID karet, příprava pro NFC, čte UID, dodávka a montáž</t>
  </si>
  <si>
    <t>742000R86</t>
  </si>
  <si>
    <t>Rám pro instalaci do zdi, 3 moduly, dodávka a montáž</t>
  </si>
  <si>
    <t>742000R87</t>
  </si>
  <si>
    <t>krabice pro instalaci do zdi, 3 moduly, dodávka a montáž</t>
  </si>
  <si>
    <t>742000R88</t>
  </si>
  <si>
    <t>VoIP telefon s LCD displejem, dodávka a montáž</t>
  </si>
  <si>
    <t>742000R89</t>
  </si>
  <si>
    <t>licence pro 5 zařízení</t>
  </si>
  <si>
    <t>742000R90</t>
  </si>
  <si>
    <t>licence pro 25 uživatelů (docházka)</t>
  </si>
  <si>
    <t>742000R91</t>
  </si>
  <si>
    <t>modul 5 tlačítek, dodávka a montáž</t>
  </si>
  <si>
    <t>742000R92</t>
  </si>
  <si>
    <t>externí RFID čtečka 13.56MHz + 125kHz (USB rozhraní)</t>
  </si>
  <si>
    <t>742000R93</t>
  </si>
  <si>
    <t>RFID Čipová karta  Mifare 13.56MHz</t>
  </si>
  <si>
    <t>742000R94</t>
  </si>
  <si>
    <t>zálohovaný napájecí zdroj pro elektromechanické zámky 200W, dodávka a montáž</t>
  </si>
  <si>
    <t>742000R95</t>
  </si>
  <si>
    <t>akumulátor 12V/24Ah, dodávka a montáž</t>
  </si>
  <si>
    <t>742000R96</t>
  </si>
  <si>
    <t>elektromechanický zámek, samozamykací, včetně příslušenství, dodávka a montáž</t>
  </si>
  <si>
    <t>742000R97</t>
  </si>
  <si>
    <t>742000R98</t>
  </si>
  <si>
    <t>742.7</t>
  </si>
  <si>
    <t>Jednotný čas - JČ</t>
  </si>
  <si>
    <t>742000R99</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</si>
  <si>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28 cm - vypouklé akrylátové krycí sklo - samostavitelný hodinový strojek - číselník C2, dodávka a montáž</t>
  </si>
  <si>
    <t>74200R100</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</si>
  <si>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40 cm - vypouklé akrylátové krycí sklo - samostavitelný hodinový strojek - číselník C2 - v módu unicast se hodiny získávají z DHCP serveru IP adresu, adresu(y) NTP serveru a adresu SNMP manažeru. Pro manuální nastavení (byť jen některého z parametrů) je potřeba SW, dodávka a montáž</t>
  </si>
  <si>
    <t>74200R101</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</si>
  <si>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40 cm - vypouklé akrylátové krycí sklo - samostavitelný hodinový strojek - číselník C2 - v módu unicast se hodiny získávají z DHCP serveru IP adresu, adresu(y) NTP serveru a adresu SNMP manažeru. Pro manuální nastavení (byť jen některého z parametrů) je potřeba SW - použití jako oboustranné hodiny, dodávka a montáž</t>
  </si>
  <si>
    <t>74200R102</t>
  </si>
  <si>
    <t>kabel pro propojení 2 ks strojku - délka 100cm - nutný pro oboustranné hodiny do LAN sítě, dodávka a montáž</t>
  </si>
  <si>
    <t>74200R103</t>
  </si>
  <si>
    <t>konfigurační software pro NTP podružné hodiny a další koncová zařízení - podpora unicast nebo multicast - pro max. 50 podružných hodin (strojků) - pro max. 2 hlavních hodin, dodávka a montáž</t>
  </si>
  <si>
    <t>74200R104</t>
  </si>
  <si>
    <t>IP modul pro řízení zvonků školního zvonění, dodávka a montáž, reléový výstup</t>
  </si>
  <si>
    <t>74200R105</t>
  </si>
  <si>
    <t>napájecí zdroj školnního zvonění, dodávka a montáž</t>
  </si>
  <si>
    <t>74200R106</t>
  </si>
  <si>
    <t>zvonek školního zvonění, dodávka a montáž</t>
  </si>
  <si>
    <t>742.8</t>
  </si>
  <si>
    <t>Stravovací systém</t>
  </si>
  <si>
    <t>74200R108</t>
  </si>
  <si>
    <t>demonráž stávajícího stravovacího systému</t>
  </si>
  <si>
    <t>74200R109</t>
  </si>
  <si>
    <t>opětovná montáž stávajícího stravovacího systému na novou kabeláž</t>
  </si>
  <si>
    <t>74200R110</t>
  </si>
  <si>
    <t>potřebné úpravy stávajícího stravovacího systému pro připojení na novou kabeláž dle požadavků uživatele</t>
  </si>
  <si>
    <t>74200R111</t>
  </si>
  <si>
    <t>dodávka potřebného materiálu stravovacího systému pro nový provoz</t>
  </si>
  <si>
    <t>742.9</t>
  </si>
  <si>
    <t>74200R113</t>
  </si>
  <si>
    <t>protipožární ucpávka pro kabelové rozvody, pro tloušťku zdiva do 700mm, průměr prostupu do 50mm</t>
  </si>
  <si>
    <t>74200R114</t>
  </si>
  <si>
    <t>protipožární ucpávka pro kabelové rozvody, pro tloušťku zdiva do 700mm, průměr prostupu do 150mm</t>
  </si>
  <si>
    <t>74200R115</t>
  </si>
  <si>
    <t>označení kabelů</t>
  </si>
  <si>
    <t>74200R116</t>
  </si>
  <si>
    <t>progamování ústředen, řídících jednotek</t>
  </si>
  <si>
    <t>74200R117</t>
  </si>
  <si>
    <t>Výchozí revize, zkoušky, certifikáty</t>
  </si>
  <si>
    <t>74200R118</t>
  </si>
  <si>
    <t>Zpracování projektu skutečného provedení (3xtištěné+DIGI)</t>
  </si>
  <si>
    <t>74200R119</t>
  </si>
  <si>
    <t>Koordinace s ostatními profesemi</t>
  </si>
  <si>
    <t>74200R120</t>
  </si>
  <si>
    <t>Provozní zkoušky</t>
  </si>
  <si>
    <t>74200R121</t>
  </si>
  <si>
    <t>kamerové zkoušky</t>
  </si>
  <si>
    <t>74200R122</t>
  </si>
  <si>
    <t>Frézování drážky 5x5cm  ve zdivu</t>
  </si>
  <si>
    <t>74200R123</t>
  </si>
  <si>
    <t>Frézování drážky 10x5cm  ve zdivu</t>
  </si>
  <si>
    <t>74200R124</t>
  </si>
  <si>
    <t>Vrtání otvoru do průměru 50mm zdivem tloušťky do 300mm, začitění včetně odvozu odpadu</t>
  </si>
  <si>
    <t>74200R125</t>
  </si>
  <si>
    <t>Vrtání otvoru do průměru 50mm zdivem tloušťky do 700mm, začitění včetně odvozu odpadu</t>
  </si>
  <si>
    <t>74200R126</t>
  </si>
  <si>
    <t>Vrtání otvoru do průměru 150mm zdivem tloušťky do 300mm, začitění včetně odvozu odpadu</t>
  </si>
  <si>
    <t>74200R127</t>
  </si>
  <si>
    <t>Začištění po drážkování</t>
  </si>
  <si>
    <t>D1.4g - ZAŘÍZENÍ PRO ODVOD KOUŘE A TEPLA (SOZ)</t>
  </si>
  <si>
    <t>SOZ - ZAŘÍZENÍ PRO ODVOD TEPLA A KOUŘE - SOZ</t>
  </si>
  <si>
    <t xml:space="preserve">    1. - AXIÁLNÍ POŽÁRNÍ VENTILÁTOR, 200°C, 120 min</t>
  </si>
  <si>
    <t xml:space="preserve">    2. - ODVODNÍ POTRUBÍ Z OCELOVÉHO POZINK. PLECHU, klasifikační třída požární odolnosti E 300 60 (ve - ho) </t>
  </si>
  <si>
    <t xml:space="preserve">    3. - VYÚSTKY V POTRUBÍ</t>
  </si>
  <si>
    <t xml:space="preserve">    4. - KLAPKA PRO ODVOD TEPLA A KOUŘE DO POTRUBÍ, klasifikační třída požární odolnosti E 300 (ve-ho) S 500 </t>
  </si>
  <si>
    <t xml:space="preserve">    5. - TEPELNÁ IZOLACE POTRUBÍ SOZ ze skelných vláken tl. 60 mm, kotvena navařovacími trny, opatřena oplech</t>
  </si>
  <si>
    <t xml:space="preserve">    6. - OSTATNÍ</t>
  </si>
  <si>
    <t>SOZ</t>
  </si>
  <si>
    <t>ZAŘÍZENÍ PRO ODVOD TEPLA A KOUŘE - SOZ</t>
  </si>
  <si>
    <t>1.</t>
  </si>
  <si>
    <t>AXIÁLNÍ POŽÁRNÍ VENTILÁTOR, 200°C, 120 min</t>
  </si>
  <si>
    <t>1.1</t>
  </si>
  <si>
    <t>Axiální požární ventilátor s výkonem Vo = 3,40 m3/s; dP,stat = 400 Pa, s klasifikační třídou požární odolnosti F200 120, v sestavě sada montážních konzol pro horizontální montáž, silentbloků a 2 x pružný přechodový kus</t>
  </si>
  <si>
    <t>2.</t>
  </si>
  <si>
    <t xml:space="preserve">ODVODNÍ POTRUBÍ Z OCELOVÉHO POZINK. PLECHU, klasifikační třída požární odolnosti E 300 60 (ve - ho) </t>
  </si>
  <si>
    <t>2.1</t>
  </si>
  <si>
    <t>1000 / 300 mm</t>
  </si>
  <si>
    <t>3.</t>
  </si>
  <si>
    <t>VYÚSTKY V POTRUBÍ</t>
  </si>
  <si>
    <t>3.1</t>
  </si>
  <si>
    <t>Ocelová sací vyústka 600 / 200 mm s regulací se vzájemně posouvatelnými otvory, včetně mřížky, rámu a kotevního materiálu</t>
  </si>
  <si>
    <t>3.2</t>
  </si>
  <si>
    <t>ocelová fasádní protidešťová žaluzie, min. volná plocha 0,43 m2, např. 900 / 950 mm, při propustnosti 50%, včetně rámečku a kotvících prvků, RAL. dle investora</t>
  </si>
  <si>
    <t>4.</t>
  </si>
  <si>
    <t xml:space="preserve">KLAPKA PRO ODVOD TEPLA A KOUŘE DO POTRUBÍ, klasifikační třída požární odolnosti E 300 (ve-ho) S 500 </t>
  </si>
  <si>
    <t>4.1</t>
  </si>
  <si>
    <t>5.</t>
  </si>
  <si>
    <t>TEPELNÁ IZOLACE POTRUBÍ SOZ ze skelných vláken tl. 60 mm, kotvena navařovacími trny, opatřena oplech</t>
  </si>
  <si>
    <t>5.1</t>
  </si>
  <si>
    <t>izolace potrubí 1000 / 300 mm</t>
  </si>
  <si>
    <t>6.</t>
  </si>
  <si>
    <t>OSTATNÍ</t>
  </si>
  <si>
    <t>6.1</t>
  </si>
  <si>
    <t>Revizní a funkční zkoušky</t>
  </si>
  <si>
    <t>6.2</t>
  </si>
  <si>
    <t>Popisky na zařízení SOZ</t>
  </si>
  <si>
    <t>6.3</t>
  </si>
  <si>
    <t>Proškolení obsluhy, návody na provozování zařízení</t>
  </si>
  <si>
    <t>D1.4h - MĚŘENÍ A REGULACE</t>
  </si>
  <si>
    <t>D1 - PERIFÉRIE</t>
  </si>
  <si>
    <t xml:space="preserve">    D2 - ÚT - topné okruhy</t>
  </si>
  <si>
    <t xml:space="preserve">    D3 - VZT 1 - JÍDELNA</t>
  </si>
  <si>
    <t xml:space="preserve">    D4 - VZT 2 - UČEBNY</t>
  </si>
  <si>
    <t xml:space="preserve">    D5 - VZT 3.1 - VARNA</t>
  </si>
  <si>
    <t xml:space="preserve">    D6 - VZT 3.2 - VARNA</t>
  </si>
  <si>
    <t xml:space="preserve">    D7 - VZT 4 - VARNA</t>
  </si>
  <si>
    <t xml:space="preserve">    D8 - VZT 5 - SKLAD ODPADKŮ</t>
  </si>
  <si>
    <t xml:space="preserve">    D9 - PROSTOROVÁ REGULACE - JÍDELNA</t>
  </si>
  <si>
    <t xml:space="preserve">    D10 - PROSTOROVÁ REGULACE - VARNA</t>
  </si>
  <si>
    <t>D11 - Řídící jednotka</t>
  </si>
  <si>
    <t xml:space="preserve">    D12 - ROZVODNICE RA-01</t>
  </si>
  <si>
    <t>D13 - Kabeláž</t>
  </si>
  <si>
    <t xml:space="preserve">    D14 - ROZVODNICE RA-02</t>
  </si>
  <si>
    <t xml:space="preserve">    D15 - ROZVODNICE RA-11</t>
  </si>
  <si>
    <t>D16 - Rozvodnice</t>
  </si>
  <si>
    <t>D17 - PRÁCE</t>
  </si>
  <si>
    <t>PERIFÉRIE</t>
  </si>
  <si>
    <t>ÚT - topné okruhy</t>
  </si>
  <si>
    <t>UT.1, UT.4</t>
  </si>
  <si>
    <t>Trojcestný regulační ventil,    servopohon 24V AC/ 0-10V, 1 ks, DODÁVKA ÚT</t>
  </si>
  <si>
    <t>UT.2, UT.5, UT.7</t>
  </si>
  <si>
    <t>Oběhové čerpadlo, 3 ks, DODÁVKA ÚT</t>
  </si>
  <si>
    <t>UT.3, UT.6</t>
  </si>
  <si>
    <t>Snímač teploty Ni1000, 5000ppm,    příložné provedení s hlavicí</t>
  </si>
  <si>
    <t>UT.8</t>
  </si>
  <si>
    <t>Snímač teploty, venkovní provedení,    Ni1000, TK 5000 ppm, IP65</t>
  </si>
  <si>
    <t>VZT 1 - JÍDELNA</t>
  </si>
  <si>
    <t>VZT jednotka, 1 ks, DODÁVKA ÚT</t>
  </si>
  <si>
    <t>1.2</t>
  </si>
  <si>
    <t>Oběhové čerpadlo, 1 ks, DODÁVKA ÚT</t>
  </si>
  <si>
    <t>1.3</t>
  </si>
  <si>
    <t>1.4</t>
  </si>
  <si>
    <t>Chladící jednotka, 1 ks, DODÁVKA ÚT</t>
  </si>
  <si>
    <t>O.1a</t>
  </si>
  <si>
    <t>Ovladač VZT jednotky, 1 ks, DODÁVKA VZT</t>
  </si>
  <si>
    <t>VZT 2 - UČEBNY</t>
  </si>
  <si>
    <t>2.2</t>
  </si>
  <si>
    <t>2.3</t>
  </si>
  <si>
    <t>2.4</t>
  </si>
  <si>
    <t>Pol1</t>
  </si>
  <si>
    <t>SMARTBOX, 6 ks, DODÁVKA VZT</t>
  </si>
  <si>
    <t>RP2.1-12</t>
  </si>
  <si>
    <t>Regulátor variabilního průtoku vzduchu, 12 ks, DODÁVKA VZT</t>
  </si>
  <si>
    <t>CO.1-6</t>
  </si>
  <si>
    <t>Čidlo CO2, 6 ks, DODÁVKA VZT</t>
  </si>
  <si>
    <t>O.2</t>
  </si>
  <si>
    <t>VZT 3.1 - VARNA</t>
  </si>
  <si>
    <t>3.1.1</t>
  </si>
  <si>
    <t>3.1.2</t>
  </si>
  <si>
    <t>3.1.3</t>
  </si>
  <si>
    <t>3.1.4</t>
  </si>
  <si>
    <t>O.3.1</t>
  </si>
  <si>
    <t>VZT 3.2 - VARNA</t>
  </si>
  <si>
    <t>3.2.1</t>
  </si>
  <si>
    <t>3.2.2</t>
  </si>
  <si>
    <t>3.2.3</t>
  </si>
  <si>
    <t>3.2.4</t>
  </si>
  <si>
    <t>O.3.2</t>
  </si>
  <si>
    <t>VZT 4 - VARNA</t>
  </si>
  <si>
    <t>4.2</t>
  </si>
  <si>
    <t>4.3</t>
  </si>
  <si>
    <t>4.4</t>
  </si>
  <si>
    <t>O.4</t>
  </si>
  <si>
    <t>VZT 5 - SKLAD ODPADKŮ</t>
  </si>
  <si>
    <t>Odtahový ventilátor, 1 ks, DODÁVKA ÚT</t>
  </si>
  <si>
    <t>PROSTOROVÁ REGULACE - JÍDELNA</t>
  </si>
  <si>
    <t>VR.1-11</t>
  </si>
  <si>
    <t>Radiátorvý ventil + pohon 24V, NC, 11 ks, DODÁVKA ÚT</t>
  </si>
  <si>
    <t>0.1b</t>
  </si>
  <si>
    <t>Pokojový ovladač, komunikativní, displej 60 x 60 mm, otočný knoflík s tlačítkem, , Modbus / RS485</t>
  </si>
  <si>
    <t>T.1</t>
  </si>
  <si>
    <t>Interierový teploměr s komunikací ModbusRTU</t>
  </si>
  <si>
    <t>PROSTOROVÁ REGULACE - VARNA</t>
  </si>
  <si>
    <t>VR.12-14</t>
  </si>
  <si>
    <t>Radiátorvý ventil + pohon 24V, NC, 3 ks, DODÁVKA ÚT</t>
  </si>
  <si>
    <t>0.3a</t>
  </si>
  <si>
    <t>T.2</t>
  </si>
  <si>
    <t>Řídící jednotka</t>
  </si>
  <si>
    <t>ROZVODNICE RA-01</t>
  </si>
  <si>
    <t>Pol2</t>
  </si>
  <si>
    <t>Kombinovaný I/O modul s řídící deskou,    88 I/O, bez displeje, ,    2x RS232, 2x RS485,</t>
  </si>
  <si>
    <t>Pol3</t>
  </si>
  <si>
    <t>Ovládací panel,    LCD displej 4 x 20 znaků, ,    komunikace Ethernet, ,    napájení 10..35 V ss / 24V st,    Montáž do dveří rozvaděče, IP65,</t>
  </si>
  <si>
    <t>Kabeláž</t>
  </si>
  <si>
    <t>Pol4</t>
  </si>
  <si>
    <t>Kabel pro řídící a automatizační systémy. , Pro pevné uložení, stínění, měděné jádro, vnější plášť PVC, jmenovité napětí 250V.</t>
  </si>
  <si>
    <t>Pol5</t>
  </si>
  <si>
    <t>Pol6</t>
  </si>
  <si>
    <t>Sdělovací kabel</t>
  </si>
  <si>
    <t>Pol7</t>
  </si>
  <si>
    <t>Pol8</t>
  </si>
  <si>
    <t>Pol9</t>
  </si>
  <si>
    <t>Nosný a ostatní montážní materiál</t>
  </si>
  <si>
    <t>ROZVODNICE RA-02</t>
  </si>
  <si>
    <t>Pol10</t>
  </si>
  <si>
    <t>Pol11</t>
  </si>
  <si>
    <t>ROZVODNICE RA-11</t>
  </si>
  <si>
    <t>Pol12</t>
  </si>
  <si>
    <t>Komunikační kabel</t>
  </si>
  <si>
    <t>Pol13</t>
  </si>
  <si>
    <t>Pol14</t>
  </si>
  <si>
    <t>Rozvodnice</t>
  </si>
  <si>
    <t>Pol15</t>
  </si>
  <si>
    <t>Rozvodnice  RA-01 - materiál celkem, Oceloplechový nástěnný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800x800x250, včetně přístrojové náplně: jistící a spínací prvky, přepínače, trafa a napájecí zdroje, ..., Včetně instalačního příslušenství: DIN lišty, žlaby, dráty,.., předjištění: 25A/3f, silové vývody: viz. tabulka připojených spotřebičů, okruhy MaR: viz, tabulka IO bodů</t>
  </si>
  <si>
    <t>Pol16</t>
  </si>
  <si>
    <t>Rozvodnice  RA-02 - materiál celkem, rozměr: 400x400x210, předjištění: 25A/3f, silové vývody: viz. tabulka připojených spotřebičů</t>
  </si>
  <si>
    <t>Pol17</t>
  </si>
  <si>
    <t>Rozvodnice  RA-11 - materiál celkem, Oceloplechový skříňový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1800x800x350, včetně přístrojové náplně: jistící a spínací prvky, přepínače, trafa a napájecí zdroje, ..., Včetně instalačního příslušenství: DIN lišty, žlaby, dráty,..předjištění: 100A/3f, silové vývody: viz. tabulka připojených spotřebičů</t>
  </si>
  <si>
    <t>PRÁCE</t>
  </si>
  <si>
    <t>Pol18</t>
  </si>
  <si>
    <t>Výroba rozvodnic</t>
  </si>
  <si>
    <t>Pol19</t>
  </si>
  <si>
    <t>Zpracování uživatelských programů</t>
  </si>
  <si>
    <t>Pol20</t>
  </si>
  <si>
    <t>Montážní práce</t>
  </si>
  <si>
    <t>Pol21</t>
  </si>
  <si>
    <t>Oživení regulace a provedení zkoušek</t>
  </si>
  <si>
    <t>Pol22</t>
  </si>
  <si>
    <t>Revizní zprávy</t>
  </si>
  <si>
    <t>Pol23</t>
  </si>
  <si>
    <t>Engineering</t>
  </si>
  <si>
    <t>Pol24</t>
  </si>
  <si>
    <t>Projektová dokumentace</t>
  </si>
  <si>
    <t>D2.1 - GASTROTECHNOLOGIE</t>
  </si>
  <si>
    <t>D1 - E1.69, E1.70 – ODPADKY, MYTÍ NÁDOB</t>
  </si>
  <si>
    <t>D2 - E1.68 – SKLAD DKP</t>
  </si>
  <si>
    <t>D3 - E1.67 – SKLAD ZELENINY</t>
  </si>
  <si>
    <t>D4 - E1.63, E1.64, E1.66 – HRUBÁ PŘÍPRAVNA ZELENINY</t>
  </si>
  <si>
    <t>D5 - E1.65 – STUDENÁ KUCHYŇ A ČISTÁ PŘÍPRAVNA ZELENINY</t>
  </si>
  <si>
    <t>D6 - E1.61, E1.62 – CHLAZENÝ A MRAZENÝ SKLAD MASA</t>
  </si>
  <si>
    <t>D7 - E1.39 – VARNA</t>
  </si>
  <si>
    <t>D8 - Přípravna masa a vajec</t>
  </si>
  <si>
    <t>D9 - Přípravna těsta</t>
  </si>
  <si>
    <t>D10 - E1.38 – UMÝVÁRNA STOLNÍHO NÁDOBÍ</t>
  </si>
  <si>
    <t>D11 - E1.40 – UMÝVÁRNA PROVOZNÍHO NÁDOBÍ</t>
  </si>
  <si>
    <t>D12 - E1.41 – MYTÍ VOZÍKŮ</t>
  </si>
  <si>
    <t>D13 - E1.46 – SKLAD CHLAZENÝCH A MRAZENÝCH POTRAVIN</t>
  </si>
  <si>
    <t>D14 - E1.36, E1.37 – VÝDEJ JÍDEL</t>
  </si>
  <si>
    <t>D15 - E1.42 – DENNÍ SKLAD POTRAVIN</t>
  </si>
  <si>
    <t>D16 - E1.48 – SUCHÝ SKLAD</t>
  </si>
  <si>
    <t>D17 - E1.47 – SKLAD KONZERV</t>
  </si>
  <si>
    <t>D18 - E1.49 – TECHNICKÉ ZÁZEMÍ – ÚPRAVNA VODY</t>
  </si>
  <si>
    <t>D19 - E1.51 – SKLAD ČISTICÍCH PROSTŘEDKŮ</t>
  </si>
  <si>
    <t>D20 - E1.54 – SKLAD ČISTÉHO PRÁDLA</t>
  </si>
  <si>
    <t>E1.69, E1.70 – ODPADKY, MYTÍ NÁDOB</t>
  </si>
  <si>
    <t>R1</t>
  </si>
  <si>
    <t>Umyvadlo nerez se stojánkovou směšovací baterií a sifonem, ovládání vodovod. baterie kolenem</t>
  </si>
  <si>
    <t>Poznámka k položce:
Poznámka k položce:, 470 × 370 × 225</t>
  </si>
  <si>
    <t>R2</t>
  </si>
  <si>
    <t>Sanitační hadice 5m, samonavíjecí na bubnu vč. vodní rozprašovací pistole; vodovodní baterie dodávkou ZTI</t>
  </si>
  <si>
    <t>Poznámka k položce:
Poznámka k položce:, Vodovodní páková baterie dodávkou ZTI</t>
  </si>
  <si>
    <t>R3</t>
  </si>
  <si>
    <t>Chladicí místnost bez podlahy, 0 °C / +8 °C, bez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</si>
  <si>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2200 × 1700 × 2275, příkon 1,0kW</t>
  </si>
  <si>
    <t>R4</t>
  </si>
  <si>
    <t>Plastová nádoba s uchy a víkem, objem 60 l</t>
  </si>
  <si>
    <t>Poznámka k položce:
Poznámka k položce:, O 450 × 570</t>
  </si>
  <si>
    <t>E1.68 – SKLAD DKP</t>
  </si>
  <si>
    <t>R5</t>
  </si>
  <si>
    <t>Skladový regál pětipolicový, kovový, lakovaný</t>
  </si>
  <si>
    <t>Poznámka k položce:
Poznámka k položce:, 1400 × 400 × 1800</t>
  </si>
  <si>
    <t>R6</t>
  </si>
  <si>
    <t>Poznámka k položce:
Poznámka k položce:, 1800 × 400 × 1800</t>
  </si>
  <si>
    <t>E1.67 – SKLAD ZELENINY</t>
  </si>
  <si>
    <t>R6.1</t>
  </si>
  <si>
    <t>Podlahová paleta atyp - rošt pro uskladnění brambor a zeleniny, z hygienicky nezávadnou povrchovou úpravou</t>
  </si>
  <si>
    <t>Poznámka k položce:
Poznámka k položce:, 2000 × 600 × 100</t>
  </si>
  <si>
    <t>E1.63, E1.64, E1.66 – HRUBÁ PŘÍPRAVNA ZELENINY</t>
  </si>
  <si>
    <t>R7</t>
  </si>
  <si>
    <t>Škrabka el. na brambory, nerez, náplň 20 kg, vč. lapače slupek a škrobu</t>
  </si>
  <si>
    <t>Poznámka k položce:
Poznámka k položce:, Betonový sokl 1280 × 650 × 150 mm je dodávkou stavby 1150 × 650 × 1100, příkon 0,75 kW</t>
  </si>
  <si>
    <t>R8</t>
  </si>
  <si>
    <t>Vanový vozík na mytí brambor a zeleniny, rozměr vany 635 × 510 mm</t>
  </si>
  <si>
    <t>Poznámka k položce:
Poznámka k položce:, 735 × 610 × 600</t>
  </si>
  <si>
    <t>R9</t>
  </si>
  <si>
    <t>Mycí stůl nerez s dvoudřezem 500 × 500 mm vlevo, vč. stojánkové baterie a sifonu, se zadním lemem</t>
  </si>
  <si>
    <t>Poznámka k položce:
Poznámka k položce:, 1400 × 700 × 900</t>
  </si>
  <si>
    <t>R10</t>
  </si>
  <si>
    <t>Podlahový nerezový žlab s roštem vč. sifonu, podlahový rošt splní následující požadavky: , - dělený nerezový žlab s pochozím roštem pro zatížení do 5 kN, - horní část – hygienický žlab s prodlouženým okrajem pro návaznost na dlažbu, - vpusť 157 /100 mm, - prodloužená vpusť pro podlahu tl. 250 mm, - vpusť s přírubou pro napojení hydroizolace – asfaltový pás</t>
  </si>
  <si>
    <t>Poznámka k položce:
Poznámka k položce:, 1100 × 300 × 200</t>
  </si>
  <si>
    <t>R11</t>
  </si>
  <si>
    <t>Pracovní stůl nerez s policí, se zadním lemem</t>
  </si>
  <si>
    <t>Poznámka k položce:
Poznámka k položce:, 1000 × 700 × 900</t>
  </si>
  <si>
    <t>R12</t>
  </si>
  <si>
    <t>Police nástěnná dvoudílná, nerez</t>
  </si>
  <si>
    <t>Poznámka k položce:
Poznámka k položce:, 1000 × 300 × 450</t>
  </si>
  <si>
    <t>R13</t>
  </si>
  <si>
    <t>R14</t>
  </si>
  <si>
    <t>R15</t>
  </si>
  <si>
    <t>Poznámka k položce:
Poznámka k položce:, 300 × 300 × 200</t>
  </si>
  <si>
    <t>R16</t>
  </si>
  <si>
    <t>Poznámka k položce:
Poznámka k položce:, 1100 × 500 × 1800</t>
  </si>
  <si>
    <t>R17</t>
  </si>
  <si>
    <t>Chladicí místnost bez podlahy, 0 °C / +8 °C, vč.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</si>
  <si>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2650 × 2150 × 2275, příkon 1,5 kW</t>
  </si>
  <si>
    <t>R18</t>
  </si>
  <si>
    <t>Mrazicí místnost -18 °C / -25 °C, vč.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</si>
  <si>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2900 × 1800 × 2325, příkon 2,0 kW</t>
  </si>
  <si>
    <t>E1.65 – STUDENÁ KUCHYŇ A ČISTÁ PŘÍPRAVNA ZELENINY</t>
  </si>
  <si>
    <t>R19</t>
  </si>
  <si>
    <t>Pracovní stůl nerez s dřezem vlevo, se zadním lemem</t>
  </si>
  <si>
    <t>Poznámka k položce:
Poznámka k položce:, 1800 × 700 × 900</t>
  </si>
  <si>
    <t>R20</t>
  </si>
  <si>
    <t>Univerzální velkokapacitní kráječ zeleniny, kapacita 100–900 kg/h, 2 rychlosti + pulzní chod</t>
  </si>
  <si>
    <t>Poznámka k položce:
Poznámka k položce:, 360 × 340 × 690, příkon 0,9 kW/ks</t>
  </si>
  <si>
    <t>R21</t>
  </si>
  <si>
    <t>R22</t>
  </si>
  <si>
    <t>Pracovní stůl nerez se zadním lemem</t>
  </si>
  <si>
    <t>R23</t>
  </si>
  <si>
    <t>Poznámka k položce:
Poznámka k položce:, 1800 × 300 × 450</t>
  </si>
  <si>
    <t>R24</t>
  </si>
  <si>
    <t>Stůl s 3 chlazenými prostory a chlazenou vanou pro 4 GN 1/1, vč. vlastního chladicího agregátu, teplotní rozsah 0 °C / +10 °C, se zadním lemem</t>
  </si>
  <si>
    <t>Poznámka k položce:
Poznámka k položce:, 1780 × 700 × 900, příkon 0,5 kW/ks</t>
  </si>
  <si>
    <t>R25</t>
  </si>
  <si>
    <t>Nástěnná skříňka uzavírací s nerezovými dvířky</t>
  </si>
  <si>
    <t>Poznámka k položce:
Poznámka k položce:, 1200 × 350 × 600</t>
  </si>
  <si>
    <t>R26</t>
  </si>
  <si>
    <t>Pracovní stůl nerez se zadním a levým lemem</t>
  </si>
  <si>
    <t>E1.61, E1.62 – CHLAZENÝ A MRAZENÝ SKLAD MASA</t>
  </si>
  <si>
    <t>R27</t>
  </si>
  <si>
    <t>Poznámka k položce:
Poznámka k položce:, 2300 × 2650 × 2275, příkon 1,5 kW</t>
  </si>
  <si>
    <t>R28</t>
  </si>
  <si>
    <t>E1.39 – VARNA</t>
  </si>
  <si>
    <t>R29</t>
  </si>
  <si>
    <t>El. bojlerový konvektomat 20× GN 1/1, nerez, vč. zavážecího vozíku</t>
  </si>
  <si>
    <t>R30</t>
  </si>
  <si>
    <t>El. konvektomat 20× GN 2/1 – stávající</t>
  </si>
  <si>
    <t>Poznámka k položce:
Poznámka k položce:, Napojení změkčené vody provede stavba. 1156 × 963 × 1815. 400V, příkon 72kW/ks</t>
  </si>
  <si>
    <t>R31</t>
  </si>
  <si>
    <t>Poznámka k položce:
Poznámka k položce:, 500 × 300 × 200</t>
  </si>
  <si>
    <t>R32</t>
  </si>
  <si>
    <t>Pracovní stůl nerez, se zadním lemem</t>
  </si>
  <si>
    <t>Poznámka k položce:
Poznámka k položce:, 1900 × 700 × 900</t>
  </si>
  <si>
    <t>R33</t>
  </si>
  <si>
    <t>R34</t>
  </si>
  <si>
    <t>Poznámka k položce:
Poznámka k položce:, 1780 × 700 × 900, 230V, příkon 0,5kW/ks</t>
  </si>
  <si>
    <t>R35</t>
  </si>
  <si>
    <t>Poznámka k položce:
Poznámka k položce:, 1980 × 700 × 900</t>
  </si>
  <si>
    <t>R36</t>
  </si>
  <si>
    <t>R37</t>
  </si>
  <si>
    <t>Podlahový nerezový žlab s roštem vč. sifonuPodlahový nerezový žlab s roštem vč. sifonu, podlahový rošt splní následující požadavky: , - dělený nerezový žlab s pochozím roštem pro zatížení do 5 kN, - horní část – hygienický žlab s prodlouženým okrajem pro návaznost na dlažbu, - vpusť 157 /100 mm, - prodloužená vpusť pro podlahu tl. 250 mm, - vpusť s přírubou pro napojení hydroizolace – asfaltový pás</t>
  </si>
  <si>
    <t>Poznámka k položce:
Poznámka k položce:, 900 × 600 × 200</t>
  </si>
  <si>
    <t>R38</t>
  </si>
  <si>
    <t>Pol25</t>
  </si>
  <si>
    <t>Poznámka k položce:
Poznámka k položce:, 1200 × 600 × 200</t>
  </si>
  <si>
    <t>R39</t>
  </si>
  <si>
    <t>Instalační stěna a podlahový fixační rám pro varné aparáty</t>
  </si>
  <si>
    <t>Poznámka k položce:
Poznámka k položce:, 3050 × 180 × 900</t>
  </si>
  <si>
    <t>R40</t>
  </si>
  <si>
    <t>R41</t>
  </si>
  <si>
    <t>Poznámka k položce:
Poznámka k položce:, 1300 × 600 × 200</t>
  </si>
  <si>
    <t>R42</t>
  </si>
  <si>
    <t>Pracovní plocha ve varném bloku, nerez</t>
  </si>
  <si>
    <t>Poznámka k položce:
Poznámka k položce:, 750 × 920 × 750</t>
  </si>
  <si>
    <t>R43</t>
  </si>
  <si>
    <t>Elektrický tálový sporák čtyřzónový na elektrické podestavné troubě pro GN 2/1</t>
  </si>
  <si>
    <t>R44</t>
  </si>
  <si>
    <t>Poznámka k položce:
Poznámka k položce:, 1700 × 700 × 900</t>
  </si>
  <si>
    <t>R45</t>
  </si>
  <si>
    <t>R46</t>
  </si>
  <si>
    <t>R47</t>
  </si>
  <si>
    <t>R48</t>
  </si>
  <si>
    <t>R49</t>
  </si>
  <si>
    <t>R50</t>
  </si>
  <si>
    <t>Police nerez nástěnná dvoudílná</t>
  </si>
  <si>
    <t>Poznámka k položce:
Poznámka k položce:, 1200 × 300 × 450</t>
  </si>
  <si>
    <t>R51</t>
  </si>
  <si>
    <t>R52</t>
  </si>
  <si>
    <t>Poznámka k položce:
Poznámka k položce:, 1300 × 700 × 900</t>
  </si>
  <si>
    <t>R53</t>
  </si>
  <si>
    <t>Sanitační hadice 15m, samonavíjecí na bubnu vč. vodní rozprašovací pistole; vodovodní baterie dodávkou ZTI</t>
  </si>
  <si>
    <t>R54</t>
  </si>
  <si>
    <t>R55</t>
  </si>
  <si>
    <t>Šok. zmrazovač 12 GN 1/1, zavážecí; 0 °C / +55 °C; -10 °C / +55 °C</t>
  </si>
  <si>
    <t>Poznámka k položce:
Poznámka k položce:, 790 × 800 × 1800, 400V, příkon 3,5kW</t>
  </si>
  <si>
    <t>R56</t>
  </si>
  <si>
    <t>R57</t>
  </si>
  <si>
    <t>Poznámka k položce:
Poznámka k položce:, Napojit na VZT 3100 × 2400 × 500, 230V, příkon 0,5kW/ks</t>
  </si>
  <si>
    <t>R58</t>
  </si>
  <si>
    <t>Poznámka k položce:
Poznámka k položce:, Napojit na VZT 1400 × 1300 × 400</t>
  </si>
  <si>
    <t>R59</t>
  </si>
  <si>
    <t>Poznámka k položce:
Poznámka k položce:, Napojit na VZT 2600 × 1300 × 400</t>
  </si>
  <si>
    <t>R60</t>
  </si>
  <si>
    <t>Regál čtyřroštový nerezový pro uložení provozního nádobí</t>
  </si>
  <si>
    <t>Poznámka k položce:
Poznámka k položce:, 1500 × 400 × 1800</t>
  </si>
  <si>
    <t>R61</t>
  </si>
  <si>
    <t>Poznámka k položce:
Poznámka k položce:, 1100 × 400 × 1800</t>
  </si>
  <si>
    <t>R62</t>
  </si>
  <si>
    <t>Poznámka k položce:
Poznámka k položce:, 600 × 1200 × 200</t>
  </si>
  <si>
    <t>Přípravna masa a vajec</t>
  </si>
  <si>
    <t>R63</t>
  </si>
  <si>
    <t>R64</t>
  </si>
  <si>
    <t>R65</t>
  </si>
  <si>
    <t>Pracovní stůl nerez, se dřezem vpravo</t>
  </si>
  <si>
    <t>Poznámka k položce:
Poznámka k položce:, 1600 × 700 × 900</t>
  </si>
  <si>
    <t>R66</t>
  </si>
  <si>
    <t>Poznámka k položce:
Poznámka k položce:, 1600 × 350 × 600</t>
  </si>
  <si>
    <t>R67</t>
  </si>
  <si>
    <t>Univerzální kuchyňský stroj, objem 60 l</t>
  </si>
  <si>
    <t>Poznámka k položce:
Poznámka k položce:, 638 × 778 × 1316, příkon 2,25 kW/ks</t>
  </si>
  <si>
    <t>R68</t>
  </si>
  <si>
    <t>Poznámka k položce:
Poznámka k položce:, 1200 × 700 × 900</t>
  </si>
  <si>
    <t>R69</t>
  </si>
  <si>
    <t>El. mlýnek na maso, šnekový převod</t>
  </si>
  <si>
    <t>Poznámka k položce:
Poznámka k položce:, 350 × 500 × 505, příkon 1,5 kW/ks</t>
  </si>
  <si>
    <t>R70</t>
  </si>
  <si>
    <t>Kutr na maso stolní horizontální, objem 5,5 l</t>
  </si>
  <si>
    <t>Poznámka k položce:
Poznámka k položce:, 280 × 350 × 490, příkon 1,1 kW/ks</t>
  </si>
  <si>
    <t>R71</t>
  </si>
  <si>
    <t>Pracovní stůl nerez, bez lemů</t>
  </si>
  <si>
    <t>Poznámka k položce:
Poznámka k položce:, 1500 × 700 × 900</t>
  </si>
  <si>
    <t>Přípravna těsta</t>
  </si>
  <si>
    <t>R72</t>
  </si>
  <si>
    <t>Pracovní stůl nerez se dřezem vlevo, se zadním a levým lemem</t>
  </si>
  <si>
    <t>R73</t>
  </si>
  <si>
    <t>R74</t>
  </si>
  <si>
    <t>R75</t>
  </si>
  <si>
    <t>R76</t>
  </si>
  <si>
    <t>R77</t>
  </si>
  <si>
    <t>R78</t>
  </si>
  <si>
    <t>R79</t>
  </si>
  <si>
    <t>Pracovní stůl nerez s granitovou deskou na přípravu těsta, bez lemů</t>
  </si>
  <si>
    <t>R80</t>
  </si>
  <si>
    <t>Poznámka k položce:
Poznámka k položce:, 1100 × 700 × 900</t>
  </si>
  <si>
    <t>R81</t>
  </si>
  <si>
    <t>El. spirálový hnětač těsta, objem 120 l</t>
  </si>
  <si>
    <t>Poznámka k položce:
Poznámka k položce:, 710 × 1140 × 1200, příkon 5,0 kW/ks</t>
  </si>
  <si>
    <t>E1.38 – UMÝVÁRNA STOLNÍHO NÁDOBÍ</t>
  </si>
  <si>
    <t>R82</t>
  </si>
  <si>
    <t>Stůl na odkládání použitého nádobí, nerez, bez lemů</t>
  </si>
  <si>
    <t>R83</t>
  </si>
  <si>
    <t>Pracovní stůl s atyp. výřezem prac. desky vpravo vzadu</t>
  </si>
  <si>
    <t>Poznámka k položce:
Poznámka k položce:, 900 × 700 × 900</t>
  </si>
  <si>
    <t>R84</t>
  </si>
  <si>
    <t>Vstupní válečkový stůl s předmáčením</t>
  </si>
  <si>
    <t>Poznámka k položce:
Poznámka k položce:, 1600 × 730 × 860</t>
  </si>
  <si>
    <t>R85</t>
  </si>
  <si>
    <t>Mycí stroj na stolní nádobí tunelový, košový, 100–250 košů/h, s rekuperací tepla</t>
  </si>
  <si>
    <t>R86</t>
  </si>
  <si>
    <t>Sušicí zóna nad výstupní otočkou 180°</t>
  </si>
  <si>
    <t>Poznámka k položce:
Poznámka k položce:, 1500 × 850 × 2070, příkon 9,0 kW</t>
  </si>
  <si>
    <t>R87</t>
  </si>
  <si>
    <t>Výstupní válečkový stůl</t>
  </si>
  <si>
    <t>Poznámka k položce:
Poznámka k položce:, 1100 × 650 × 860</t>
  </si>
  <si>
    <t>R88</t>
  </si>
  <si>
    <t>Poznámka k položce:
Poznámka k položce:, 2000 × 400 × 200</t>
  </si>
  <si>
    <t>R89</t>
  </si>
  <si>
    <t>Změkčovač vody elektrický pro pozice č. 4 (propojení provede gastro) a 11 (propojení provede stavba)</t>
  </si>
  <si>
    <t>Poznámka k položce:
Poznámka k položce:, 250 × 480 × 540, příkon 0,4 kW/ks</t>
  </si>
  <si>
    <t>R90</t>
  </si>
  <si>
    <t>Vstupní stůl se dřezem 500 × 450 mm vlevo</t>
  </si>
  <si>
    <t>R91</t>
  </si>
  <si>
    <t>Poznámka k položce:
Poznámka k položce:, 1200 × 400 × 200</t>
  </si>
  <si>
    <t>R92</t>
  </si>
  <si>
    <t>Mycí stroj košový, s rekuperací tepla</t>
  </si>
  <si>
    <t>R93</t>
  </si>
  <si>
    <t>Výstupní stůl mytí stolního nádobí</t>
  </si>
  <si>
    <t>R94</t>
  </si>
  <si>
    <t>Pojízdný stojan na příbory a podnosy</t>
  </si>
  <si>
    <t>Poznámka k položce:
Poznámka k položce:, 752 × 630 × 1277</t>
  </si>
  <si>
    <t>R95</t>
  </si>
  <si>
    <t>R96</t>
  </si>
  <si>
    <t>Regál nerezový pro uložení stolního nádobí</t>
  </si>
  <si>
    <t>Poznámka k položce:
Poznámka k položce:, 1200 × 500 × 1800</t>
  </si>
  <si>
    <t>R97</t>
  </si>
  <si>
    <t>Odsávací zákryt nad mycí stroj, napojit na VZT</t>
  </si>
  <si>
    <t>Poznámka k položce:
Poznámka k položce:, Napojit na VZT 1600 × 1400 × 400</t>
  </si>
  <si>
    <t>R98</t>
  </si>
  <si>
    <t>Poznámka k položce:
Poznámka k položce:, Napojit na VZT 2000 × 900 × 400</t>
  </si>
  <si>
    <t>R99</t>
  </si>
  <si>
    <t>Pojezdová dráha celonerezová, 3× zalomená</t>
  </si>
  <si>
    <t>Poznámka k položce:
Poznámka k položce:, 12500 × 300</t>
  </si>
  <si>
    <t>R100</t>
  </si>
  <si>
    <t>Poznámka k položce:
Poznámka k položce:, Napojit na VZT 1300 × 1100 × 400</t>
  </si>
  <si>
    <t>R101</t>
  </si>
  <si>
    <t>R102</t>
  </si>
  <si>
    <t>E1.40 – UMÝVÁRNA PROVOZNÍHO NÁDOBÍ</t>
  </si>
  <si>
    <t>R103</t>
  </si>
  <si>
    <t>R104</t>
  </si>
  <si>
    <t>Mycí stůl nerez s dvoudřezem 700 × 500 a 500 × 500 mm vlevo, s prostorem pro umístění změkčovače vody, se zadním lemem</t>
  </si>
  <si>
    <t>R105</t>
  </si>
  <si>
    <t>Poznámka k položce:
Poznámka k položce:, 1400 × 400 × 200</t>
  </si>
  <si>
    <t>R106</t>
  </si>
  <si>
    <t>Mycí stroj provozního nádobí granulový, s rekuperací, 2× koš</t>
  </si>
  <si>
    <t>R107</t>
  </si>
  <si>
    <t>Změkčovač vody elektrický, vč. filtru pro zachycení mechanických nečistot, pro pozici č. 4</t>
  </si>
  <si>
    <t>Poznámka k položce:
Poznámka k položce:, 250 × 480 × 540, příkon 0,4 kW</t>
  </si>
  <si>
    <t>R110</t>
  </si>
  <si>
    <t>R111</t>
  </si>
  <si>
    <t>Poznámka k položce:
Poznámka k položce:, 1300 × 500 × 1800</t>
  </si>
  <si>
    <t>R112</t>
  </si>
  <si>
    <t>Poznámka k položce:
Poznámka k položce:, 1400 × 500 × 1800</t>
  </si>
  <si>
    <t>R113</t>
  </si>
  <si>
    <t>Poznámka k položce:
Poznámka k položce:, 900 × 500 × 1800</t>
  </si>
  <si>
    <t>R114</t>
  </si>
  <si>
    <t>Poznámka k položce:
Poznámka k položce:, Napojit na VZT 1600 × 1500 × 400</t>
  </si>
  <si>
    <t>E1.41 – MYTÍ VOZÍKŮ</t>
  </si>
  <si>
    <t>R115</t>
  </si>
  <si>
    <t>E1.46 – SKLAD CHLAZENÝCH A MRAZENÝCH POTRAVIN</t>
  </si>
  <si>
    <t>R116</t>
  </si>
  <si>
    <t>Chladicí skříň 0 °C / +12 °C – 635 l, 4 police 535 × 670 mm (2× GN 1/1)</t>
  </si>
  <si>
    <t>Poznámka k položce:
Poznámka k položce:, 695 × 810 × 2020, příkon 0,45 kW/ks</t>
  </si>
  <si>
    <t>R117</t>
  </si>
  <si>
    <t>Mrazicí skříň -15 °C / -22 °C – 630 l, 4 police 535 × 670 mm (2× GN 1/1)</t>
  </si>
  <si>
    <t>Poznámka k položce:
Poznámka k položce:, 695 × 810 × 2020, příkon 0,85 kW/ks</t>
  </si>
  <si>
    <t>R118</t>
  </si>
  <si>
    <t>Mrazicí truhla -14 °C / -26 °C, užitný objem 467 l</t>
  </si>
  <si>
    <t>Poznámka k položce:
Poznámka k položce:, 1560 × 695 × 850, příkon 0,5 kW/ks</t>
  </si>
  <si>
    <t>E1.36, E1.37 – VÝDEJ JÍDEL</t>
  </si>
  <si>
    <t>R119</t>
  </si>
  <si>
    <t>Poznámka k položce:
Poznámka k položce:, 752 × 630 × 1277, příkon 1,5 kW/ks</t>
  </si>
  <si>
    <t>R120</t>
  </si>
  <si>
    <t>Výdejní stůl, nerez; osazen el. zásuvkou 230 V</t>
  </si>
  <si>
    <t>R121</t>
  </si>
  <si>
    <t>Neobsazeno</t>
  </si>
  <si>
    <t>R122</t>
  </si>
  <si>
    <t>Pojízdný vyhřívaný miskový zásobník dvoutubusový</t>
  </si>
  <si>
    <t>Poznámka k položce:
Poznámka k položce:, 985 × 480 × 900</t>
  </si>
  <si>
    <t>R123</t>
  </si>
  <si>
    <t>Výdejní stůl nerez s přípravou pro osazení chladicí vitríny a umístění chladicího agregátu</t>
  </si>
  <si>
    <t>R124</t>
  </si>
  <si>
    <t>Chlazená vitrína třípatrová, samoobslužná s nuceným oběhem vzduchu, bez vlastního chladicího agregátu, prac. teplota +4 až +8 °C</t>
  </si>
  <si>
    <t>Poznámka k položce:
Poznámka k položce:, 1072 × 677 × 720</t>
  </si>
  <si>
    <t>R125</t>
  </si>
  <si>
    <t>Chladicí agregát pro pozici č. 6, 0,6 kW/ks</t>
  </si>
  <si>
    <t>R126</t>
  </si>
  <si>
    <t>Výdejní maska, nerez; osazena el. zásuvkou 230 V</t>
  </si>
  <si>
    <t>Poznámka k položce:
Poznámka k položce:, 600 × 150 × 900</t>
  </si>
  <si>
    <t>R127</t>
  </si>
  <si>
    <t>Výdejní stůl, nerez</t>
  </si>
  <si>
    <t>Poznámka k položce:
Poznámka k položce:, 600 × 700 × 900</t>
  </si>
  <si>
    <t>R128</t>
  </si>
  <si>
    <t>Ohřívací stůl s vyhřívanou vodní lázní pro 2 GN 1/1, příkon 2,1 kW/ks</t>
  </si>
  <si>
    <t>R129</t>
  </si>
  <si>
    <t>Nástavba jednoduchá, celonerezová konstrukce s tvarovaným sklem</t>
  </si>
  <si>
    <t>Poznámka k položce:
Poznámka k položce:, 1400 × 400</t>
  </si>
  <si>
    <t>R130</t>
  </si>
  <si>
    <t>Pojízdný vyhřívaný talířový zásobník dvoutubusový</t>
  </si>
  <si>
    <t>Poznámka k položce:
Poznámka k položce:, 985 × 480 × 900, příkon 1,5 KW/ks</t>
  </si>
  <si>
    <t>R131</t>
  </si>
  <si>
    <t>Poznámka k položce:
Poznámka k položce:, 800 × 700 × 900</t>
  </si>
  <si>
    <t>R132</t>
  </si>
  <si>
    <t>Ohřívací stůl s vyhřívanou vodní lázní pro 3 GN 1/1</t>
  </si>
  <si>
    <t>Poznámka k položce:
Poznámka k položce:, 1200 × 700 × 900, příkon 3,1 KW/ks</t>
  </si>
  <si>
    <t>R133</t>
  </si>
  <si>
    <t>Poznámka k položce:
Poznámka k položce:, 2000 × 400</t>
  </si>
  <si>
    <t>R134</t>
  </si>
  <si>
    <t>R135</t>
  </si>
  <si>
    <t>Pojezdová dráha celonerezová, 2× zalomená</t>
  </si>
  <si>
    <t>Poznámka k položce:
Poznámka k položce:, 15200 × 300</t>
  </si>
  <si>
    <t>R136</t>
  </si>
  <si>
    <t>Nevyhřívaný pojízdný zásobník na koše 500 × 500 mm</t>
  </si>
  <si>
    <t>Poznámka k položce:
Poznámka k položce:, 775 × 670 × 900</t>
  </si>
  <si>
    <t>R137</t>
  </si>
  <si>
    <t>R138</t>
  </si>
  <si>
    <t>Výrobník teplých nápojů 2× 20 l, hodinová kapacita 90 l/h</t>
  </si>
  <si>
    <t>Poznámka k položce:
Poznámka k položce:, 1095 × 500 × 895, příkon 11,4 kW/ks</t>
  </si>
  <si>
    <t>R139</t>
  </si>
  <si>
    <t>Pojezdová dráha celonerezová, rovná</t>
  </si>
  <si>
    <t>Poznámka k položce:
Poznámka k položce:, 3500 × 300</t>
  </si>
  <si>
    <t>R140</t>
  </si>
  <si>
    <t>Stůl s chlazenou vanou pro 4 GN, spodní prostor uzavíratelný dvířky, tep. rozsah: 0–10 °C</t>
  </si>
  <si>
    <t>Poznámka k položce:
Poznámka k položce:, 1500 × 700 × 900, příkon 0,3 kw/ks</t>
  </si>
  <si>
    <t>R141</t>
  </si>
  <si>
    <t>Nástavba jednoduchá bufetová, celonerezová konstrukce ve tvaru T se souměrně tvarovanými skly</t>
  </si>
  <si>
    <t>Poznámka k položce:
Poznámka k položce:, 1500 × 400</t>
  </si>
  <si>
    <t>R142</t>
  </si>
  <si>
    <t>E1.42 – DENNÍ SKLAD POTRAVIN</t>
  </si>
  <si>
    <t>R143</t>
  </si>
  <si>
    <t>Poznámka k položce:
Poznámka k položce:, 1200 × 400 × 1800</t>
  </si>
  <si>
    <t>R144</t>
  </si>
  <si>
    <t>R145</t>
  </si>
  <si>
    <t>Chladicí skříň 0 °C / +12 °C – 635 l, 4 police 535 × 670 mm (2× GN 1/1)</t>
  </si>
  <si>
    <t>R146</t>
  </si>
  <si>
    <t>E1.48 – SUCHÝ SKLAD</t>
  </si>
  <si>
    <t>R147</t>
  </si>
  <si>
    <t>R148</t>
  </si>
  <si>
    <t>R149</t>
  </si>
  <si>
    <t>Poznámka k položce:
Poznámka k položce:, 1500 × 500 × 1800</t>
  </si>
  <si>
    <t>R150</t>
  </si>
  <si>
    <t>E1.47 – SKLAD KONZERV</t>
  </si>
  <si>
    <t>R151</t>
  </si>
  <si>
    <t>R152</t>
  </si>
  <si>
    <t>R153</t>
  </si>
  <si>
    <t>R154</t>
  </si>
  <si>
    <t>D18</t>
  </si>
  <si>
    <t>E1.49 – TECHNICKÉ ZÁZEMÍ – ÚPRAVNA VODY</t>
  </si>
  <si>
    <t>R155</t>
  </si>
  <si>
    <t>Centrální změkčovač vody vč. filtru pro zachycení mechanických nečistot, kapacita typ. 0–40 l/min, max. 75 l/min</t>
  </si>
  <si>
    <t>Poznámka k položce:
Poznámka k položce:, Rozvody SVzm. podlahou k jednotlivým zařízením zajistí ZTI 510 × 360 × 1140, příkon 0,2 kW/ks</t>
  </si>
  <si>
    <t>D19</t>
  </si>
  <si>
    <t>E1.51 – SKLAD ČISTICÍCH PROSTŘEDKŮ</t>
  </si>
  <si>
    <t>R156</t>
  </si>
  <si>
    <t>R157</t>
  </si>
  <si>
    <t>D20</t>
  </si>
  <si>
    <t>E1.54 – SKLAD ČISTÉHO PRÁDLA</t>
  </si>
  <si>
    <t>R158</t>
  </si>
  <si>
    <t>Poznámka k položce:
Poznámka k položce:, 1800 × 500 × 1800</t>
  </si>
  <si>
    <t>VON - Vedlejší a ostatní náklady</t>
  </si>
  <si>
    <t xml:space="preserve">    VRN2 - Příprava staveniště</t>
  </si>
  <si>
    <t xml:space="preserve">    VRN3 - Zařízení staveniště</t>
  </si>
  <si>
    <t xml:space="preserve">    VRN4 - Inženýrská činnost</t>
  </si>
  <si>
    <t xml:space="preserve">    VRN5 - Finanční náklady</t>
  </si>
  <si>
    <t xml:space="preserve">    VRN7 - Provozní vlivy</t>
  </si>
  <si>
    <t>VRN2</t>
  </si>
  <si>
    <t>Příprava staveniště</t>
  </si>
  <si>
    <t>020001000</t>
  </si>
  <si>
    <t>Základní rozdělení průvodních činností a nákladů, příprava staveniště</t>
  </si>
  <si>
    <t>VRN3</t>
  </si>
  <si>
    <t>030001000</t>
  </si>
  <si>
    <t>VRN4</t>
  </si>
  <si>
    <t>Inženýrská činnost</t>
  </si>
  <si>
    <t>040001000</t>
  </si>
  <si>
    <t>Provozní vlivy</t>
  </si>
  <si>
    <t>070001000</t>
  </si>
  <si>
    <t>Ochrana stávajících inženýrských sítí na staveništi (jde zejména o ochranu při napojení na tyto sítě - elektro) Náklady na přezkoumání podkladů objednatele o stavu inženýrských sítí probíhajících staveništěm nebo dotčenými stavbou.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</si>
  <si>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</si>
  <si>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</si>
  <si>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</si>
  <si>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</si>
  <si>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rPr>
      <t xml:space="preserve">Rekapitulace stavby </t>
    </r>
    <r>
      <rPr>
        <sz val="9"/>
        <rFont val="Trebuchet MS"/>
        <family val="2"/>
      </rPr>
      <t>obsahuje sestavu Rekapitulace stavby a Rekapitulace objektů stavby a soupisů prací.</t>
    </r>
  </si>
  <si>
    <r>
      <rPr>
        <sz val="8"/>
        <rFont val="Trebuchet MS"/>
        <family val="2"/>
      </rPr>
      <t xml:space="preserve">V sestavě </t>
    </r>
    <r>
      <rPr>
        <b/>
        <sz val="9"/>
        <rFont val="Trebuchet MS"/>
        <family val="2"/>
      </rPr>
      <t>Rekapitulace stavby</t>
    </r>
    <r>
      <rPr>
        <sz val="9"/>
        <rFont val="Trebuchet MS"/>
        <family val="2"/>
      </rPr>
      <t xml:space="preserve"> jsou uvedeny informace identifikující předmět veřejné zakázky na stavební práce, KSO, CC-CZ, CZ-CPV, CZ-CPA a rekapitulaci </t>
    </r>
  </si>
  <si>
    <t>celkové nabídkové ceny uchazeče.</t>
  </si>
  <si>
    <r>
      <rPr>
        <sz val="8"/>
        <rFont val="Trebuchet MS"/>
        <family val="2"/>
      </rPr>
      <t xml:space="preserve">V sestavě </t>
    </r>
    <r>
      <rPr>
        <b/>
        <sz val="9"/>
        <rFont val="Trebuchet MS"/>
        <family val="2"/>
      </rPr>
      <t>Rekapitulace objektů stavby a soupisů prací</t>
    </r>
    <r>
      <rPr>
        <sz val="9"/>
        <rFont val="Trebuchet MS"/>
        <family val="2"/>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</si>
  <si>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</si>
  <si>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</si>
  <si>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</si>
  <si>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</si>
  <si>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</si>
  <si>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</si>
  <si>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</si>
  <si>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</si>
  <si>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t>
  </si>
  <si>
    <t>Soupis prací pro daný typ objektu</t>
  </si>
  <si>
    <r>
      <rPr>
        <i/>
        <sz val="9"/>
        <rFont val="Trebuchet MS"/>
        <family val="2"/>
      </rPr>
      <t xml:space="preserve">Soupis prací </t>
    </r>
    <r>
      <rPr>
        <sz val="9"/>
        <rFont val="Trebuchet MS"/>
        <family val="2"/>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</si>
  <si>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</si>
  <si>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rPr>
      <t>Krycí list soupisu</t>
    </r>
    <r>
      <rPr>
        <sz val="9"/>
        <rFont val="Trebuchet MS"/>
        <family val="2"/>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</si>
  <si>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</si>
  <si>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rPr>
      <t>Rekapitulace členění soupisu prací</t>
    </r>
    <r>
      <rPr>
        <sz val="9"/>
        <rFont val="Trebuchet MS"/>
        <family val="2"/>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</si>
  <si>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</si>
  <si>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rPr>
      <t xml:space="preserve">Soupis prací </t>
    </r>
    <r>
      <rPr>
        <sz val="9"/>
        <rFont val="Trebuchet MS"/>
        <family val="2"/>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</si>
  <si>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</si>
  <si>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</si>
  <si>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</si>
  <si>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</si>
  <si>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</si>
  <si>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</si>
  <si>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</si>
  <si>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</si>
  <si>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</si>
  <si>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</si>
  <si>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</si>
  <si>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</si>
  <si>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</si>
  <si>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</si>
  <si>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</si>
  <si>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</si>
  <si>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</si>
  <si>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</si>
  <si>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</si>
  <si>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</si>
  <si>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</si>
  <si>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</si>
  <si>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</si>
  <si>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</si>
  <si>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</si>
  <si>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</si>
  <si>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</si>
  <si>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</si>
  <si>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</si>
  <si>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</si>
  <si>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</si>
  <si>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</si>
  <si>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</si>
  <si>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</si>
  <si>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</si>
  <si>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</si>
  <si>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</si>
  <si>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</si>
  <si>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</si>
  <si>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</si>
  <si>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</si>
  <si>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</si>
  <si>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</si>
  <si>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</si>
  <si>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</si>
  <si>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</si>
  <si>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</si>
  <si>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</si>
  <si>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</si>
  <si>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</si>
  <si>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</si>
  <si>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</si>
  <si>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</si>
  <si>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</si>
  <si>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</si>
  <si>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</si>
  <si>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</si>
  <si>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</si>
  <si>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</si>
  <si>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</si>
  <si>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</si>
  <si>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</si>
  <si>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</si>
  <si>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</si>
  <si>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</si>
  <si>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</si>
  <si>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</si>
  <si>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</si>
  <si>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</si>
  <si>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</si>
  <si>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</si>
  <si>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</si>
  <si>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</si>
  <si>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</si>
  <si>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</si>
  <si>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</si>
  <si>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</si>
  <si>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</si>
  <si>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</si>
  <si>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</si>
  <si>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</si>
  <si>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</si>
  <si>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</si>
  <si>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</si>
  <si>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</si>
  <si>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</si>
  <si>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</si>
  <si>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</si>
  <si>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</si>
  <si>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</si>
  <si>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</si>
  <si>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</si>
  <si>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</si>
  <si>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</si>
  <si>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</si>
  <si>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</si>
  <si>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</si>
  <si>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</si>
  <si>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</si>
  <si>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</si>
  <si>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</si>
  <si>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</si>
  <si>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</si>
  <si>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</si>
  <si>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</si>
  <si>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</si>
  <si>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</si>
  <si>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</si>
  <si>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</si>
  <si>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</si>
  <si>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</si>
  <si>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</si>
  <si>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</si>
  <si>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</si>
  <si>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</si>
  <si>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</si>
  <si>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</si>
  <si>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</si>
  <si>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</si>
  <si>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</si>
  <si>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</si>
  <si>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</si>
  <si>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</si>
  <si>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</si>
  <si>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</si>
  <si>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</si>
  <si>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</si>
  <si>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</si>
  <si>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</si>
  <si>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</si>
  <si>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</si>
  <si>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</si>
  <si>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</si>
  <si>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</si>
  <si>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</si>
  <si>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</si>
  <si>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</si>
  <si>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</si>
  <si>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</si>
  <si>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</si>
  <si>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</si>
  <si>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</si>
  <si>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</si>
  <si>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</si>
  <si>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</si>
  <si>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</si>
  <si>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</si>
  <si>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</si>
  <si>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</si>
  <si>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</si>
  <si>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</si>
  <si>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</si>
  <si>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</si>
  <si>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</si>
  <si>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</si>
  <si>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 xml:space="preserve">OBECNÁ USTANOVENÍ K OCENĚNÍ VÝKAZŮ VÝMĚR UCHAZEČEM:
Jednotlivé položky výkazu výměr budou oceněné tak, že zahrnou veškeré náklady na dodávky a montážní práce nutné pro dokonalé, funkční a bezvadné provedení díla, včetně všech pomocných, ochranných a vedlejších konstrukcí, přípravků a zařízení i těch, které do díla nebudu zabudovány, a včetně všech nutných plnění a služeb.
Bude se jednat zejména o náklady za dopravné, na skladování, dále o náklady spojené s odpadovým hospodářstvím (shromažďování, třídění a likvidace odpadů vzniklých při provádění prací), náklady na lešení a jiné konstrukce (např. ochranné a omezující vliv stavby na okolí), náklady na pronájem veřejných ploch a další.
Jednotlivé položky budou dále zahrnovat náklady na stavební připravenosti pro montáže instalací a zařízení, jako např. drážky, prostupy, včetně jejich začištění a případné protipožární utěsnění, nosné a úložné konstrukce a další.
Součástí položek budou i nápisy a označení, předepsané bezpečnostními či provozními normami a předpisy.
Výměry jsou ve výkazu výměr stanoveny jako „čisté“, odečtené  z výkresové dokumentace, pokud není konkrétně uvedeno jinak.
Ocenění položek musí obsahovat veškeré nutné přířezy a prořezy materiálů a prvků zabudovaných do stavby.
Nabídková cena musí dále zahrnovat i náklady na dílenskou a dodavatelskou (výrobní) dokumentaci.
(Dodavatelské dokumentace - konstrukční, dílenské a montážní výkresy pro výrobu a montáž strojů a zařízení, kovových konstrukcí, výrobků PSV, lešení, výtahů, atd.)
Součástí každé dodávky je i funkční odzkoušení jednotlivých částí zařízení a zařízení jako celku – individuální zkoušky v rámci jednotlivých profesí samostatně, dále pak příprava na komplexní zkoušky a jejich provedení. Součástí dodávky zařízení a systémů, které to vyžadují, je i zaškolení obsluhy a údržby. Veškeré nápisy a označení, předepsané bezpečnostními či provozními normami, jsou součástí dodávky uchazeče.. 
V ceně dodávky musí být zahrnuty ceny za spotřebované energie, plyn a vodu atd. v době výstavby a pro potřeby komplexního vyzkoušení. 
Součástí dodávky zhotovitele je i příslušná průvodní dokumentace dle standardů DZS (atesty, technické parametry, návody k obsluze, servisní a garanční podmínky, prohlášení o shodě, prohlášení o odborné montáži včetně doložení oprávnění k jejímu provádění od příslušného výrobce, doklady o zaregulování, nezbytná měření prokazující funkčnost atd.). Dále všechny doklady prokazující kvalitu díla.
Zhotovitel bude povinen předložit Stavebníkovi, Architektovi a Projektantovi k odsouhlasení vzorky všech viditelných, koncových a funkčních výrobků a materiálů  před jejich zabudováním do stavby, zejména vzorky všech povrchových úprav, podhledů, kování, zařizovacích sanitárních a elektroinstalačních předmětů, prvků zabudovaného interiéru a dalších vybraných konstrukcí či materiálů.
 Zhotovitel je plně zodpovědný za vyplněná množství, která určí na základě textových a výkresových částí dokumentace. 
Nemůže tedy po uzavření smlouvy o Dílo uplatňovat "vícepráce" za případná navýšení množství dodávek a prací, která budou způsobena Zhotovitelovým opomenutím ve výběrovém řízení.
Nedílnou součástí výkazu výměr je kompletní prováděcí dokumentace
Jednotkové ceny budou dále zahrnovat:  veškeré náklady na přesuny hmot v rozpočtu nezahrnuté, veškeré náklady na lešení, montážní plošiny, atd. - dle způsobu provádění jednotlivých konstrukcí dodavetelem, veškeré náklady na dilatace, veškeré náklady pro zajištění bezpečné práce, ochrany materiálů, součástí a dalších předmětů pro realizaci díla,náklady na skladování, dovozné, balení, cla a zpětné odesílání obalů, náklady na případné údržbářské a opravárenské práce na stávajících zařízeních, náklady na zhotovení a odstranění vzorků, náklady na ochranu díla až do přejímky, náklady na úpravu dokumentace vyvolanou zvláštními návrhy dodavatele, náklady na úhradu specialistů pro provedení zkoušek, které jsou pro provoz díla potřebné.veškeré prvky, materiály a zařízení obsažené v dokumentaci pro provedení stavby, tendrové dokumentaci
Všechny práce a materiály specificky neuvedené ve Výkazu výměr budou považovány za zahrnuté v cenách jiných položek, např. opracování všech detailů, atd.
Dodavatel (uchazeč) o vyspecifikovanou část se zavazuje překontrolovat výkaz výměr  s  příslušnou projektovou dokumentací ,které nelze samostatně vydat a jsou na sebe přímo vázány. Případné rozpory VVa PD, či položky dle vlastní zkušenosti z realizace zahrne do svého rozpočtu! 
</t>
  </si>
  <si>
    <t>Příčky jednoduché z cihel keramických děrovaných spojených na pero a drážku zvukově izolačních na maltu MVC, pevnost cihel P 10, P 15, tl. příčky 115 mm</t>
  </si>
  <si>
    <t>Zdivo nosné jednovrstvé z cihel keramických děrovaných vnitřní akustických zvukově izolační s plně promaltovanými svislými kapsami tl. zdiva 250 mm, pevnost cihel P15, na maltu MVC</t>
  </si>
  <si>
    <t>Překlady ploché prefabrikované z pórobetonu osazené do tenkého maltového lože, velikost překladu 125 x 124 x 2250mm</t>
  </si>
  <si>
    <t>Překlady ploché prefabrikované z pórobetonu osazené do tenkého maltového lože, velikost překladu 150 x 124 x 1500mm</t>
  </si>
  <si>
    <t>Překlady ploché prefabrikované z pórobetonu osazené do tenkého maltového lože, velikost překladu 150 x 124 x 1750mm</t>
  </si>
  <si>
    <t>Překlady ploché prefabrikované z pórobetonu osazené do tenkého maltového lože, velikost překladu 150 x 124 x 2000mm</t>
  </si>
  <si>
    <t>Překlady ploché prefabrikované z pórobetonu osazené do tenkého maltového lože, velikost překladu 150 x 124 x 2250mm</t>
  </si>
  <si>
    <t>Překlady ploché prefabrikované z pórobetonu osazené do tenkého maltového lože, velikost překladu 150 x 124 x 2500mm</t>
  </si>
  <si>
    <t>Překlady ploché prefabrikované z pórobetonu osazené do tenkého maltového lože, velikost překladu 150 x 124 x 2750mm</t>
  </si>
  <si>
    <t>Překlady ploché prefabrikované z pórobetonu osazené do tenkého maltového lože, velikost překladu 150 x 124 x 3000mm</t>
  </si>
  <si>
    <t>Překlady nenosné prefabrikované z pórobetonu  osazené do tenkého maltového lože, v příčkách přímé, světlost otvoru do 1010 mm tl. 100 mm</t>
  </si>
  <si>
    <t>Překlady nenosné prefabrikované z pórobetonu osazené do tenkého maltového lože, v příčkách přímé, světlost otvoru do 1010 mm tl. 125 mm</t>
  </si>
  <si>
    <t>Překlady nenosné prefabrikované z pórobetonu  osazené do tenkého maltového lože, v příčkách přímé, světlost otvoru do 1010 mm tl. 150 mm</t>
  </si>
  <si>
    <t>Překlady nosné prefabrikované z pórobetonu osazené do tenkého maltového lože, ve zdech tloušťky 200 mm, velikost překladu 200 x 249 x 1500mm</t>
  </si>
  <si>
    <t>Překlady nosné prefabrikované z pórobetonu osazené do tenkého maltového lože, ve zdech tloušťky 200 mm, velikost překladu 200 x 249 x 1750mm</t>
  </si>
  <si>
    <t>Překlady nosné prefabrikované z pórobetonu osazené do tenkého maltového lože, ve zdech tloušťky 300 mm, pro světlost otvoru přes 1500 do 1750 mm</t>
  </si>
  <si>
    <t>Stěny z přesných pórobetonových tvárnic P4 - 550 kg/m3 na tenké maltové lože, tloušťka stěny 200 mm</t>
  </si>
  <si>
    <t>Stěny z přesných pórobetonových tvárnic P4 - 550 kg/m3 na tenké maltové lože, tloušťka stěny 300 mm</t>
  </si>
  <si>
    <t>Příčky z pórobetonových přesných příčkovek P4 - 550 kg/m3 na tenké maltové lože, tloušťky příčky 75 mm</t>
  </si>
  <si>
    <t>Příčky z pórobetonových přesných příčkovek P4 - 550 kg/m3 na tenké maltové lože, tloušťky příčky 100 mm</t>
  </si>
  <si>
    <t>Příčky z pórobetonových přesných příčkovek P4 - 550 kg/m3 na tenké maltové lože, tloušťky příčky 125 mm</t>
  </si>
  <si>
    <t>Příčky z pórobetonových přesných příčkovek P4 - 550 kg/m3 na tenké maltové lože, tloušťky příčky 150 mm</t>
  </si>
  <si>
    <t>Poznámka k položce:
1. V cenách jsou započteny i náklady na tmelení a výztužnou pásku.
SDK plný podhled, dvouúrovňový rošt, s deskou impregnovanou proti vlhkosti  – 1x tl. 15mm. Rošt z oc. pozinkovaných profilů bude dodán na zatížení od SDK desek a svítidel.</t>
  </si>
  <si>
    <t xml:space="preserve">Poznámka k položce:
1. V cenách jsou započteny i náklady na tmelení a výztužnou pásku.
Pro akustické oddělení tříd a kabinetu od 2.NP bude pod stropní konstrukcí proveden SDK podhled. 
SDK plný podhled, jednoúrovňový rošt, s standard  –  1x tl. 15mm. Rošt z oc. pozinkovaných profilů bude dodán na zatížení od SDK desek atd.
Skladba podhledu od nosné konstrukce – stropu:
•	vzduchová mezera vyplněná min. vlnou tl. 60 mm	 
•	nosná konstrukce SDK  tl. 27 mm.
•	stropní podhled ze sádrokartonových desek tl. 15 mm
         CELKEM                                                                      105 mm
</t>
  </si>
  <si>
    <t>Poznámka k položce:
1. V cenách jsou započteny i náklady na tmelení a výztužnou pásku
SDK plný podhled, dvouúrovňový rošt, s deskou standard  – 1x tl. 15mm. Rošt z oc. pozinkovaných profilů bude dodán na zatížení od SDK desek a svítidel.</t>
  </si>
  <si>
    <t xml:space="preserve">Poznámka k položce:
Prostory se zvýšeným mokrým provozem:
Minerální kazetový podhled bude rozebíratelný o vlastnostech:
•	Rozměr kazety 600 x 600 mm, tl. 19mm, vyjímatelné
•	Viditelná hrana SK, barva bílá elox, tl. 24mm
•	Reakce na oheň: A2-s1, d0 podle ČSN EN 13501-01
•	Požární odolnost: REI30 - REI90 podle EN 13501-2 (v provedení podle příslušného technického listu)
•	Zvuková pohltivost: DIN EN ISO 354 αw = 0,90 podle DIN EN ISO 11654 NRC=0,90 podle ASTM C 423
•	Podélná vzduchová neprůzvučnost: Dn,f,w = 28 dB podle DIN EN ISO 10848 (tloušťka 19 mm, podle zkušebního protokolu)
•	Odolnost vlhkosti: do 100% relativní vzdušné vlhkosti
•	Světelná odrazivost: pro bílou barvu podobnou RAL 9010 neoslnivé cca. 88%
•	Tepelná vosidvost: λ = 0,040 W/mK podle DIN 52612
•	Propustnost vzduchu: PM1 (≤ 30 m³/hm²) podle DIN 18177
•	Klasifikace čistých prostorů: třída 3 podle ISO 14644-1
•	Hygiena: preventivní působení proti bakteriím a plísním
•	 Barva desek – bílá
•	Podhledy budou použity akustické širokopásmové v prostorech tříd a jídelny
•	Desky s antibakteriální a fungicidní úpravou
</t>
  </si>
  <si>
    <t xml:space="preserve">Poznámka k položce:
Podhled pro méně náročné prostory pro útlum hluku.
 formát 600x600
Minerální kazetový podhled bude rozebíratelný o vlastnostech:
•	Rozměr kazety 1200 x 600 mm,600x600 – dle výkresu, 
•	tl. 15mm, vyjímatelné
•	Viditelná hrana SK, barva bílá elox, tl. 24mm
•	Reakce na oheň: A2-s1, d0 podle ČSN EN 13501-01
•	Požární odolnost: REI30 - REI120 podle EN 13501-2 (v provedení podle příslušného technického listu)
•	Zvuková pohltivost: DIN EN ISO 354 αw = 0,10(L) podle DIN EN ISO 11654 NRC=0,10 podle ASTM C 423
•	Podélná vzduchová neprůzvučnost: Dn,f,w = 34 dB podle DIN EN ISO 10848(tloušťka 15 mm, podle zkušebního protokolu)
•	Odolnost vlhkosti: do 95% relativní vzdušné vlhkosti
•	Světelná odrazivost: pro bílou barvu podobnou RAL 9010 neoslnivé cca. 92%
•	Tepelná vosidvost: λ = 0,052-0,057 W/mK podle DIN 52612
•	Propustnost vzduchu: PM1 (≤ 30 m³/hm²) podle DIN 18177
•	Klasifikace čistých prostorů: třída 4 podle ISO 14644-1
•	Barva: bílá 
•	Podhled je možné denně čistit jemným kartáčem nebo jednou za týden vlhkým hadříkem
•	Desky s antibakteriální a fungicidní úpravou
</t>
  </si>
  <si>
    <t>Poznámka k položce:
Samonivelační stěrka na bázi epoxidové pryskyřice (18) 
Kotevně impregnační nátěr (18)</t>
  </si>
  <si>
    <t>Sanitační hadice 10m, samonavíjecí na bubnu vč. vodní rozprašovací pistole; vodovodní baterie dodávkou ZTI</t>
  </si>
  <si>
    <t>0,4*25</t>
  </si>
  <si>
    <t>0,4*6</t>
  </si>
  <si>
    <t>"dle tab. zám. v. - Z16"  18,3</t>
  </si>
  <si>
    <t>"dle tab. zám. v. - Z17"  20</t>
  </si>
  <si>
    <t>"dle tab. zám. v. - Z18"  12,8</t>
  </si>
  <si>
    <t>Z15 - M+D - Mříž s dveřmi, kompletní provedení vč. všech detailů a souvisejících dodávek a prací - dle popisu v pd (viz tab. zám.v. a tz)</t>
  </si>
  <si>
    <t>Z19 - M+D - Nerezový profil pro ukončení podlahy, kompletní provedení vč. všech detailů a souvisejících dodávek a prací - dle popisu v pd (viz tab. zám.v. a tz)</t>
  </si>
  <si>
    <t>Z20 - M+D - Revizní dvírka do sdk podhledu 300x300mm, kompletní provedení vč. všech detailů a souvisejících dodávek a prací - dle popisu v pd (viz tab. zám.v. a tz)</t>
  </si>
  <si>
    <t>Z21 - M+D - Revizní dvírka do zdiva 200x300mm, kompletní provedení vč. všech detailů a souvisejících dodávek a prací - dle popisu v pd (viz tab. zám.v. a tz)</t>
  </si>
  <si>
    <t>Z22 - M+D - Nerezový žlab do strojovny VZT 3000x150x150mm, kompletní provedení vč. všech detailů a souvisejících dodávek a prací - dle popisu v pd (viz tab. zám.v. a tz)</t>
  </si>
  <si>
    <t>76799022R</t>
  </si>
  <si>
    <t>76799023R</t>
  </si>
  <si>
    <t>76799024R</t>
  </si>
  <si>
    <t>76799025R</t>
  </si>
  <si>
    <t>76799026R</t>
  </si>
  <si>
    <t>71149399R</t>
  </si>
  <si>
    <t>M+D - Separační geotextilie - na zhutněný násyp bude položena geotextilie proti protečení betonu – 300g/m2 ( 1.NP – viz technická zpráva D1.1.01)</t>
  </si>
  <si>
    <t>Odstr.tep.izol.střech pl,kotv,minerál tl.100-200mm</t>
  </si>
  <si>
    <t>"svetlík"</t>
  </si>
  <si>
    <t>712300832</t>
  </si>
  <si>
    <t>Odstranění povlakové krytiny střech do 10° 2vrstvé (folie+podkladní vrstva)</t>
  </si>
  <si>
    <t>762522822R</t>
  </si>
  <si>
    <t>Demontáž bednění z desek OSB  P+D tl. 25 mm pro použití do vlhkého prostoru +  rošt bednění pro zvýšení prostoru vzduchové mezery - zvýšení dřevěné konstrukce dřevěnými hranoly o 160 mm á 625 mm</t>
  </si>
  <si>
    <t>"střecha - nástavba" 4,0*1,0</t>
  </si>
  <si>
    <t>71314001R</t>
  </si>
  <si>
    <t>M+D - Izolace PIR tl. 100mm lambda char. 0,038 W/(mK)</t>
  </si>
  <si>
    <t>"střecha - viz půdorys" 20</t>
  </si>
  <si>
    <t>712363999R</t>
  </si>
  <si>
    <t>Podkladní vrstva - sklovláknitý VLIES 120g/m2</t>
  </si>
  <si>
    <t>"střecha - viz půdorys" 10</t>
  </si>
  <si>
    <t>10*1,15 'Přepočtené koeficientem množství</t>
  </si>
  <si>
    <t>712310901RZ1</t>
  </si>
  <si>
    <t>Údržba krytiny střech do 10°, za studena ALP vcetne dodávky</t>
  </si>
  <si>
    <t xml:space="preserve">"strecha" </t>
  </si>
  <si>
    <t>0,14*1,2*1,2–0,14*0,6*0,6</t>
  </si>
  <si>
    <t>1,5*7,9*1,2/1000</t>
  </si>
  <si>
    <t>411354232R00</t>
  </si>
  <si>
    <t>762522111R</t>
  </si>
  <si>
    <t>Bednění z desek OSB  P+D tl. 25 mm pro použití do vlhkého prostoru +  rošt bednění pro zvýšení prostoru vzduchové mezery - zvýšení dřevěné konstrukce dřevěnými hranoly o 160 mm</t>
  </si>
  <si>
    <t xml:space="preserve">Poznámka k položce:
  -  rošt bednění pro zvýšení prostoru vzduchové mezery - zvýšení dřevěné konstrukce dřevěnými hranoly o 160 mm á 625 mm, 12bm
 -  nová dřevěná nosná konstrukce z profilu 100x100, smrk, bm 20 </t>
  </si>
  <si>
    <t>71314002R</t>
  </si>
  <si>
    <t xml:space="preserve">M+D - Tepelná izolace z minerálních vláken tl. 160 mm, lambda char. 0,039 W/(mK), lambda výp. 0,043 W/(mK) </t>
  </si>
  <si>
    <t>71314003R</t>
  </si>
  <si>
    <t>M+D - Zateplení potrubí nová tepelná izolace z minerálních vláken tl. 160 mm, lambda char. 0,039 W/(mK), lambda výp. 0,043 W/(mK)</t>
  </si>
  <si>
    <t>K03 - Oplechování - vnější lišta, kompletní provedení vč. všech kotev. a pom. kcí a prací - dle popisu v pd (viz tab. kl. výr. a tz)</t>
  </si>
  <si>
    <t>76499602R</t>
  </si>
  <si>
    <t>K04 - Oplechování - vnitřní kout, kompletní provedení vč. všech kotev. a pom. kcí a prací - dle popisu v pd (viz tab. kl. výr. a tz)</t>
  </si>
  <si>
    <t>76499603R</t>
  </si>
  <si>
    <t>K04 - Oplechování prostupů pro vedení  VZT, kompletní provedení vč. všech kotev. a pom. kcí a prací - dle popisu v pd (viz tab. kl. výr. a tz)</t>
  </si>
  <si>
    <t>Bednění stropů plech lesklý, vlna - TR 45/150/1 - strecha (viz det. D11.20)</t>
  </si>
  <si>
    <t>271532299R</t>
  </si>
  <si>
    <t>Zpětné zhutnění zeminy po 300mm (1.pp - ns)</t>
  </si>
  <si>
    <t>Zařízení staveniště - dle popisu v B - SOUHRNNÁ TECHNICKÁ ZPRÁVA  a C2 - SITUACE STAVBY</t>
  </si>
  <si>
    <t>Zajištění bezpečného příjezdu a přístupu na staveniště včetně dopravního značení a potřebných souhlasů a rozhodnutí s vybudováním zařízení staveniště *Základní rozdělení průvodních činností a nákladů zařízení staveniště • Zařízení staveniště • Zřízení samostatného staveništního rozvaděče se samostatným měřením + rozvody • Zřízení samostatného osvětlení stavby • Náklady na vodu, plyn, kanalizaci, elektro • Mobilní oplocení staveniště výška 2m - neprůhledné - betonové patky, délka 270m + 3 branky 120/2000mm. Mobillní oplocení oplocení pro vjezd techniky - 7m. Náklady na kompletní vybavení staveniště a náklady na opatření související s BOZP. Náklady na potřebné průzkumy - geolog, průzkum stávajících vozovek, konstrukcí, průzkum výskytu azbestu a opatření na jeho odstranění apod. - prověření projektových předpokladů. Náklady na úklid v prostoru staveniště a příjezdových komunikací ke staveništi *Opatření k zabránění nadměrného zatěžování staveniště a jeho okolí prachem (např. používání krycích plachet, kropení sutě a odtěžované zeminy vodou) *Náklady na odstranění a odvoz zařízení staveniště *Uvedení stavbou dotčených ploch a ploch zařízení staveniště do původního stavu</t>
  </si>
  <si>
    <t>Základní rozdělení průvodních činností a nákladů inženýrská činnost • Koordinace se souběžně prováděnými pracemi výměn osvětlení – 200h ""* kompletní dokladová část dle SoD (revize, atesty, certifikáty, prohlášení o shodě) pro předání a převzetí dokončeného díla a pro zajištění kolaudačního souhlasu * náklady zhotovitele, související s prováděním VZORKOVÁNÍ DODÁVANÝCH MATERIÁLŮ a VÝROBKŮ v souladu s SoD * náklady zhotovitele, související s prováděním zkoušek a REVIZÍ předepsaných technickými normami a vyjádřeními dotčených orgánů pro řádné provedení a předání díla * náklady na individuální zkoušky dodaných a smontovaných technologických zařízení včetně komplexního vyzkoušení * náklady zhotovitele na vypracování provozních řádů pro trvalý provoz * náklady na předání všech návodů k obsluze a údržbě pro technologická zařízení a * náklady na zaškolení obsluhy objednatele  • Náklady na potřebné zkoušky (například dynamické zkoušky únosnosti podloží, revize instalovaných zařízení a rozvodů, práce geologa apod. a to tak, aby bylo možno doložit provedení projektové dokumentace dle požadavků daných v celé projektové dokumentaci.</t>
  </si>
  <si>
    <t>Průzkumné, geodetické a projektové práce projektové práce dokumentace stavby, geologické posouzení stávajícíh poměrů, případné využití pro průzkum azbestu, (výkresová a textová) skutečného provedení stavby</t>
  </si>
  <si>
    <t>Svítidlo B3</t>
  </si>
  <si>
    <t>Svítidlo D2</t>
  </si>
  <si>
    <t xml:space="preserve"> 2 - Celkové předepsané příkony, potřeby elektro a plynu jsou uvažovány jako maximální a nesmí být překročeny. </t>
  </si>
  <si>
    <t xml:space="preserve"> 3 - Vítězný uchazeč provede kontrolu vývodů elektro, plyn, ZT v návaznosti na jím dodávané typy spotřebičů a další gastro vybavení. V případě nutnosti přizpůsobení vývodů uvedených v projektové dokumentaci, je vítězný uchazeč povinen na toto upozornit zadavatele a v přiměřené lhůtě poskytnout prováděcí dokumentaci s aktualizací vývodů odpovídající dodávaným spotřebičům.</t>
  </si>
  <si>
    <t>Poznámka k položce:
Poznámka k položce:, Napojení změkčené vody provede gastro. 1200 × 1010 × 2260–2305; příkon 13,0 kW; Mytí kuch. nádobí a inventáře, schopnost hospodárného a kvalitního umývání (GN, plechy, pánve, pekáče, pečící formy, aj.) Proces mytí (6+6 cyklů 4 až 15 min). Celonerezové dvouplášťové a izolované provedení vč. dveří (minim. tepelné ztráty a hluková izolace). Vybavení intuitivním elektronickým řízením pro jednoduché ovládání, přehledný displej zobrazující provozní hlášení a teploty. Nabídka 12 automatických mycích režimů (6 mycích cyklů s využitím granulí a 5 mycích cyklů bez použití granulí pro méně znečistěné nádobí). Mycí proces z 5 fází (mytí s granulemi, bez granulí jen vodou, pauza, horký oplach, odsátí páry). Vybavení systémem rekuperace energie TR (využití odpadní páry k ohřevu vody) s výraznou úsporou energie (hod. úspora energie až 3 kWh v nejkratším cyklu) a snížení nežádoucí vlhkosti využitím až 90% vycházející páry a teploty (výstupní teplota 27°C). Nadstandardní hodinový mycí výkon až 90 plechů/h GN1/1 (530x325 mm) nebo 30 plechů/h GN2/1 (650x530 mm), případně až 75 plechů cukrářských nebo pekařských EN 600x400 mm. Velký nerez rotační mycí koš O 750 mm a zásuvná výška 650mm pro vkládání nadstandardně velkého nádobí (plechy, hrnce aj.) Rozložení nádobí v koši formou nerezových stojanů, košů, držáků, které jsou součástí základní výbavy. Zesílená lisovaná vana (nerez AISI 316) a zaoblené rohy ve všech místech mycího prostoru pro dokonalou hygienu, snadné čištění a údržbu. Základní vybavení dávkovačem oplachového a mycího prostředku s přesným nastavením dávky. Mycí výkon s extrémně výkonným mycím čerpadlem (3,7 kW) z nerezu (AISI 316), postranními  mycími rameny vertikálně umístěným v rozích (max. mycí efekt, minim. ztráty výkonu, snadno vyjímatelné pro údržbu). Oplachová ramena umístěná bezpečně mezi mycími rameny s optimálním rozložením a sklonem trysek (zajištující efektivní oplachování). Spec. dvojitý filtr. systém s nerezovými sběrnými koši snadno vyjímatelnými pro každodenní údržbu a čistění, udržení kvality vody ve vaně a max. ochrany čerpadel. Oplachový systém s výkonným oplachovacím čerpadlem, systémem  a přerušovanou vanou (konstantní teplota vody 85°C a potřebný tlak vody po celou dobu oplachování). Samočistící cyklus . Vybavení ochrannými prvky (bezpečnostní spínač dveří, senzor hladiny a doplnění vody, bezpečnostní termostat bojleru), automatický systém hlášení a alarmů pomocí vlastní diagnostiky. Intuitivní ovládací panel pro snadné nastavení mycích programů a zobrazení hodnot a hlášení na displeji (teploty ve vaně, v bojleru, aktuální stav aj)., rozměr: 1200 x 1010 x 2260-2305, 400V, příkon 13kW</t>
  </si>
  <si>
    <t xml:space="preserve"> 1 -  Rozměry, výkony a i další parametry vestavných zařízení jsou nastaveny jako optimální, připouští se odchylka ± 5%. Rozměry je však nutné koordinovat s celkovými rozměry místností, průchozích otvorů a prostor pro průchod osob, a dále pak s napojením na další zařízení. Rozměry musí odpovídat ergonometrický požadavkům a předpisům v gastroprovozech. Jedná se zejména o půdorysné rozměry - délky a případně hloubky, výšky budou přiměřené náplni výrobků.</t>
  </si>
  <si>
    <t>Poznámka k položce:
Poznámka k položce:, Napojení změkčené vody provede stavba. 720 × 735 × 2095; příkon 9,9 kW; Dvouplášťové izolované celonerezovém provedení - průchozí myčka s rekuperací HR. Soft-touch panel s LCD displejem (zobrazení pracovní teploty, mycí fáze, funkce, nastavení a servisní hlášení) s intuitivním tlačítkem STAR s barevným kódováním (informace o aktuální mycí fázi a stavu myčky). Autodiagnostika. Tepelný výměník. Hodinový mycí výkon až 3920 ks skla/h, 1260 talířů/h, 420 plechů GN 1/1 (530x3250mm)/h. Mytí více znečistěného nádobí v prodlouženém programu (cyklus 300s). Vstupní zásuvná výška 410 mm umožňuje vkládat do koše i nadstandardně vysoké nádobí (talíře s průměrem až 410mm), plechy (vč GN1/1) aj. Koš (500x500mm), lisovaná nádrž, zaoblené rohy ve všech místech. Elektronický dávkovač oplachového a mycího prostředku (přesné nastavení dávky). Výkonné mycí čerpadlo (s výkonem 1490 W), masivní nerezová rotační mycí ramena (max. mycí efekt a min. ztráty výkonu) a 2 rotační oplachovací ramena s optimál. rozložením a sklonem trysek. Dvojitý filtrační systém, nerezové vyjímatelné filtry uložené v lisované mycí vaně (pro max. ochranu mycích čerpadel), DVGW zpětný ventil zabraňující kontaminaci a udržující kvalitu vody ve vaně. ; Úsporu energií, vody, detergentů a konstantní kvalitu mytí zajišťují systémy, oplachovací systém (výkonný, tepelně izolovaný bojler, podpůrné oplachové čerpadlo garantující tlak a teplotu vody 85°C pro zajištění kvalitního oplachování); Úsporný systém (úsporný pohotovostní režim). Samočistící cyklus. Ochranné prvky (bezpečnostní spínač dveří, senzor hladiny a doplnění vody, bezpečnostní termostat bojleru), intuitivní elektronické ovládání pro snadné nastavení základních mycích programů a zobrazení hodnot, automatická diagnostika a systém provozních hlášení zobrazených na přehledném displeji (teploty vody ve vaně, teploty v bojleru, aktuální stav, servisní a chybová hlášení).</t>
  </si>
  <si>
    <t>Poznámka k položce:
Poznámka k položce:, Napojení změkčené vody provede gastro. 2100 × 805 × 1830–2120; příkon 21,0 kW; Kompaktní tunelová košová myčka s rekuperačním modulem. Využití "obousměrně" - vnitřní variabilní snadné a rychlé uspořádání. Systém ekonomického inteligentního oplachu, redukční ventil tlaku vody, přehledný elektronický ovládací panel, volba směru průchodu košů atd. Tunelová myčka s možností doplnění o příadavné moduly (sušící zónou nad výstupní otočkou o 180°, kondenzátorem páry s rekuperací); Hlavní vlastnosti: Prolisované vany a svažující se dno výrazně usnaďnují vyprázdnění a čistění nádrže. Samočisticí vertikální mycí čerpadla s ochranou před elektrickým přetížením. Systém posuvu košů s vestavěnými spojkami zabraňující vykolejení košů. Bojlery jsou vyrobeny z nerezové oceli AISI304, plně izolovány pro snížení tepelných ztrát.  Nízké "bezpečné" napětí elektronického soft touch panelu s úrovní ochrany IP65. Ovládací panel uživatelsky jednoduchý a snadný na čištění. Odolná nerezová mycí a oplachovací ramena snadno vyjímatelná bez použití nářadí (snadné čištění, nebo pro změnu pracovního směru pohybu košů). Snadno vyjímatelné nerezové povrchové filtry pro každou vanu udržující vodu čistou a bez zbytků jídla. Dvouplášťové izolované dveře, snadno výsuvné a vybaveny bezpečnostním blokovacím systémem.  Dvourychlostní systém posuvu košů s vestavěnou spojkou. ku dle potřeby. Vybavení řídícím systémem (automatické časování, vypnutí pohonu dopravníku v době nečinnosti a tím výrazně omezují provozní náklady) ve spojení se sušící nebo kondenzační zónou. Vybavení ekonomickým systémem, který umožní provoz pouze tehdy, když je detekován koš v zóně aniž by se spotřeba vody a energie změnila. Výrazná úspora nákladů na provoz (energie, voda, detergenty). Vybavení myčky včetně redukčního ventilu tlaku vody (stabilizace tlaku vody pro optimální konečný oplach). Systém kondenzace a rekuperace tepla využívající myčkou produkované teplo (páru/energii) a od druhého mytí předehřívá studenou vodu a tím výrazně snižuje náklady., rozměr: 720 x 735 x 2095, 400V, 9,9 kW/ks</t>
  </si>
  <si>
    <t>Poznámka k položce:
Poznámka k položce:, Napojení změkčené vody provede stavba. 948 × 834 × 1804; příkon 36,9 kW/ks; Vaření: Horký vzduch 30 – 300 °C; Kombinovaný režim 30 – 300 °C; Vaření v páře 30 – 130 °C; Bio vaření 30 – 98 °C; Vaření/pečení přes noc – šetří čas i peníze; Časování zásuvů – možnost nastavit různý čas pro každý zásuv; automatická regulace vlhkosti pro vynikající výsledky vaření; Pokročilý systém vývinu páry – skvělé výsledky vaření v páře díky dvoustupňovému předehřevu vody v integrovaném tepelném výměníku; Zásuvy napříč – bezpečnější a pohodlnější práce s gastronádobami. Lepší vizuální kontrola vložených gastronádob se surovinami; podávání více pokrmů v kratším čase; vaření – preciznost při přípravě velkých kusů potravin; Nízkoteplotní vaření – nižší váhové ztráty, lepší chuť; po skončení vaření automaticky přejde do fáze udržování; perfektní barva a křupavost stiskem jednoho tlačítka; Automatický předehřev/zchlazení varné komory s možností zadat požadovanou teplotu; Sušení, Sterilizace, Konfitovaní, Uzení – speciální programy pro moderní gastronomii.  Ovládání: 8“ displej – perfektní přehled, jednoduché a intuitivní ovládání; maximální přizpůsobení menu, vše potřebné na hlavní obrazovce; Dotykový panel – panel funguje perfektně za všech podmínek; konvektomat doporučí vhodnou technologii dle požadovaného výsledku; 6-bodová teplotní sonda – šest měřících bodů pro perfektní kontrolu teploty v jádře pokrmu; 1000 programů s 20 kroky; uložení programu se všemi změnami, které byly provedeny v průběhu vaření; Posledních 10 – automatické zobrazení posledních 10 varných procesů; unikátní možnost pracovat s displejem v průběhu vaření; Automatický start – možnost naplánovat odložený start; údaje o spotřebě elektrické energie pro každý varný proces přímo na displeji; Nekonečný čas vaření - uspoří čas při vaření v provozní špičce; Konektivita: USB rozhraní – snadné přehrávání dat z a do konvektomatu; Ethernet/LAN – možnost připojení do sítě, komunikace přes internetový prohlížeč; software – správa programů a piktogramů ve vašem PC, prohlížení dat HACCP; Provozní záznamy: HACCP záznamy – snadná a okamžitá analýza kritických bodů vaření; Kompletní záznamy provozních událostí, rozměr: 948x834x1804, 400V, příkon 36,9 kW/ks</t>
  </si>
  <si>
    <t>7,236+3,871+18,92+10,872+1417,475-9,619-567</t>
  </si>
  <si>
    <t>881,755*10 'Přepočtené koeficientem množství</t>
  </si>
  <si>
    <t>2,6*4,9*0,85 + 2,1*2,41*0,5-5,611</t>
  </si>
  <si>
    <t>"R22+R24" 10+6-15</t>
  </si>
  <si>
    <t>"R3" 32-8</t>
  </si>
  <si>
    <t>(2,84+1,5+0,05+0,425+4,025+2,825+0,9+1,17+12,5+13,0+8,12+1,65+3,15+2,0+3,15+2,535+2,375)*3,45-(1,8*1,97+0,9*1,97*2+0,8*1,97*2+1,7*2,1)-13,6</t>
  </si>
  <si>
    <t>(0,925+0,9+0,945+0,895+0,945+0,8+0,95+1,05+0,45*4)*3,45-21,775</t>
  </si>
  <si>
    <t>((2,84+1,5+0,05+0,425+4,025+2,825+0,9+1,17+12,5+13,0+8,12+1,65+3,15+2,0+3,15+2,535+2,375)*3,45-(1,8*1,97+0,9*1,97*2+0,8*1,97*2+1,7*2,1))*2-245,7</t>
  </si>
  <si>
    <t>27,003*1,02 'Přepočtené koeficientem množství-12,56</t>
  </si>
  <si>
    <t>1758,27+290,8-556,35</t>
  </si>
  <si>
    <t>"P01" 437,739*0,069-11,922</t>
  </si>
  <si>
    <t>(1525,339-(0,4*0,4*25+2,4*0,4*6))*0,15-79,5</t>
  </si>
  <si>
    <t>(1525,339-(0,4*0,4*25+2,4*0,4*6))*(5,4+3,03)*1,2/1000-3,5</t>
  </si>
  <si>
    <t>(1525,339-(0,4*0,4*25+2,4*0,4*6))*0,5-265</t>
  </si>
  <si>
    <t>"1.np" 2011,9-766,24</t>
  </si>
  <si>
    <t>(1525,339-(0,4*0,4*25+2,4*0,4*6))-413,441</t>
  </si>
  <si>
    <t>1176,302*0,3 'Přepočtené koeficientem množství</t>
  </si>
  <si>
    <t>1176,72*1,15 'Přepočtené koeficientem množství</t>
  </si>
  <si>
    <t>"PK1" 305,41-112,3</t>
  </si>
  <si>
    <t>((31,26x52)+(2,6*4,9)+(2,1x2,41))*1,02*1,1-475,457</t>
  </si>
  <si>
    <t>35,908+57,5+82,546+50,081-108</t>
  </si>
  <si>
    <t>175,443*1,2 'Přepočtené koeficientem množství</t>
  </si>
  <si>
    <t>199,869*1,1 'Přepočtené koeficientem množství</t>
  </si>
  <si>
    <t>732,264*1,1 'Přepočtené koeficientem množství</t>
  </si>
  <si>
    <t>"E104+E103+E101" 105,935-(16,115+7,0)+(0,87+0,63+0,72+0,49+0,55+0,72)*2+0,4*4*4-(0,7*3+2,2)+4,68+3,17+1,3+2,4+1,545+6,435+1,165+1,645+4,325+2,315-45,9837</t>
  </si>
  <si>
    <t>260,29*1,1 'Přepočtené koeficientem množství</t>
  </si>
  <si>
    <t>717,973*1,1 'Přepočtené koeficientem množství</t>
  </si>
  <si>
    <t>113,28*2 "Přepočtené koeficientem množství</t>
  </si>
  <si>
    <t xml:space="preserve">Potrubí spiro DN 315 vč. těsných tvarovek </t>
  </si>
  <si>
    <t xml:space="preserve">Potrubí spiro DN 250 vč. těsných tvarovek </t>
  </si>
  <si>
    <t xml:space="preserve">Potrubí spiro DN 200 vč. těsných tvarovek </t>
  </si>
  <si>
    <t xml:space="preserve">Potrubí spiro DN 160 vč. těsných tvarovek </t>
  </si>
  <si>
    <t xml:space="preserve">Potrubí spiro DN 100 vč. těsných tvarovek </t>
  </si>
  <si>
    <t xml:space="preserve">Čtyřhranné potrubí (sk. I z pozinkovaného ocelového plechu tl. 0,6 mm s třídou vzduchotěsnosti B) do rozměru hrany 500 mm vč. tvarovek </t>
  </si>
  <si>
    <t>Čtyřhranné potrubí (sk. I z pozinkovaného ocelového plechu tl. 0,8 mm s třídou vzduchotěsnosti B) do rozměru hrany 710 mm vč. tvarovek</t>
  </si>
  <si>
    <t>co mám montovat - chybí materiálová deska</t>
  </si>
  <si>
    <t>VRN5</t>
  </si>
  <si>
    <t>Poznámka k položce:
Hydraulicky tuhnoucí izolační stěrka, přemosťující trhliny, určená k izolaci podlah a stěn před montáží keramických obkladů a dlažeb. Vhodná k použití ve vnitřním prostoru, jako jsou např. sklepní zdi, základy, podlahové plochy ve vlhkých částech, a zejména pro bazény. Nanáší se stěrkou ve dvou vrstvách o celkové tloušťce 3 mm – mokrý provoz, 2mm ostatní . Podklad musí být pevný a čistý. Při vysokých teplotách jej lze povrchově navlhčit.
vč. bandáží a průniků</t>
  </si>
  <si>
    <t xml:space="preserve">Poznámka k položce:
Kročejová izolace z minerální vlny, </t>
  </si>
  <si>
    <t xml:space="preserve">Poznámka k položce:
Podhled pro PROSTOR JÍDELNY. 
Podhledy budou použity akustické širokopásmové v prostorech tříd a jídelny, 600x600
Minerální kazetový podhled bude rozebíratelný o vlastnostech:
•	Rozměr kazety 1200 x 600 mm,600x600 – dle výkresu, 
•	tl. 24mm, vyjímatelné
•	Reakce na oheň: A2-s1, d0 
•	Požární odolnost: REI30 - REI90 (v provedení podle příslušného technického listu)
•	Zvuková pohltivost: DIN EN ISO 354 αw = 1,00 podle DIN EN ISO 11654 NRC=1,00 podle ASTM C 423
•	Podélná vzduchová neprůzvučnost: Dn,f,w = 29 dB podle DIN EN ISO 10848(tloušťka 24 mm, podle zkušebního protokolu)
•	Odolnost vlhkosti: do 95% relativní vzdušné vlhkosti
•	Světelná odrazivost: pro bílou barvu podobnou RAL 9010 neoslnivé cca. 88%
•	Tepelná vosidvost: λ = 0,040 W/mK podle DIN 52612
•	Propustnost vzduchu: PM1 (≤ 30 m³/hm²) podle DIN 18177
•	Klasifikace čistých prostorů: třída 4 podle ISO 14644-1
•	Barva: bílá 
•	Podhled je možné denně čistit jemným kartáčem nebo jednou za týden vlhkým hadříkem
•	Desky s antibakteriální a fungicidní úpravou
</t>
  </si>
  <si>
    <t>Poznámka k položce:
Parapet lakovaný hliníkový vnější
Rozměry:   RŠ 380 mm
odkapového nosu od stěny 50 mm 
Materiál: lakovaný, stříkaný hliník
Barva: bílá - dle oken  
- boční kryty
- materiál pro upevnění
 OPLECHOVÁNÍ NAVÁŽE NA STÁVAJÍCÍ SYSTÉM, PŘED PROVEDENÍM, BUDE PROVEDENO PODROBNÉ ZAMĚŘENÍ</t>
  </si>
  <si>
    <t xml:space="preserve">Poznámka k položce:
- Odolnost proti teplotnímu šoku	
- Vysoká chemická odolnost
- Vysoká mechanická odolnost – pojezd vozíků (vč. kovových koleček), mechanické rázy
- Nezapáchá (nemá vliv např. na skladované potraviny)
- Vysoce slinuté neglazované keramické dlaždice, předpokládaný rozměr - 200x200 mm, tl. 9mm
- Epoxidová spárovací hmota pro velká zatížení
- Protiskluzný povrch (R11 )
- Bezprašnost
- Dlouhá trvanlivost
</t>
  </si>
  <si>
    <t xml:space="preserve">Poznámka k položce:
- Odolnost proti teplotnímu šoku 
- Vysoká chemická odolnost
- Vysoká mechanická odolnost – pojezd vozíků (vč. kovových koleček), mechanické rázy
- Nezapáchá (nemá vliv např. na skladované potraviny)
- Vysoce slinuté neglazované keramické dlaždice, předpokládaný rozměr - 200x200 mm, tl. 9mm
- Epoxidová/cementová spárovací hmota pro velká zatížení – dle tabulky podlah
- Protiskluzný povrch (R10 )
- Bezprašnost
- Dlouhá trvanlivost
</t>
  </si>
  <si>
    <t xml:space="preserve">Poznámka k položce:
Materiál: nerezová ocel, třída A4 
Lišta sloužící k dilataci podlahy do varny, šířka 8mm, dlažba - dlažba 9mm, vhodná do kuchyňského provozu - odolnost proti čistícím prostředkům
</t>
  </si>
  <si>
    <t>Poznámka k položce:
Materiál: nerezová ocel, třída A4 pLišta sloužící k dilataci podlahy do varny, šířka 8mm, dlažba - dlažba 9mm, vhodná do kuchyňského provozu - odolnost proti čistícím prostředkům</t>
  </si>
  <si>
    <t>Poznámka k položce:
Materiál: nerezová ocel, třída A4 
Lišta sloužící k dilataci podlahy, šířka 6mm, přechod mezi dlažbou 9mm a vinylem(kobercem), vhodná do kuchyňského provozu - odolnost proti čistícím prostředkům</t>
  </si>
  <si>
    <t xml:space="preserve">Poznámka k položce:
Materiál: nerezová ocel, třída A4 
L lišta k ukončení obkladu, Materiál: nerezová ocel, Barva: stříbrná, Výška: min. 10 mm, Povrchová úprava: mat
</t>
  </si>
  <si>
    <t>čidlo CO2, prostorové</t>
  </si>
  <si>
    <t>Doplnění chladiva</t>
  </si>
  <si>
    <t>Nástěnný reproduktor pro přisazenou instalaci na zeď nebo strop. Technická data : jmenovitý šumový výkon a napětí 6W @ 100V, výkonové odbočky až do 0,8W, citlivost 80dB @ 1W/4m, max. úroveň akustického tlaku 86dB @ 4m, frekvenční charakteristika 150Hz-18kHz, úhel pokrytí horizontálně 360°/135°/130°/70°, vertikálně 330°/160°/135°/70° @ 0,5/1/2/4kHz. Certifikace typ A - vnitřní aplikace. Tělo lisované dřevo, povrch PVC, rámeček HIPS plast, mřížka kov, barva bílá. Keramická svorkovnice s tepelnou pojistkou, dodávka a montáž</t>
  </si>
  <si>
    <t>Stropní reproduktor  s úzkým rámečkem o šířce jen 6mm. Technická data: jmenovitý šumový výkon a napětí 6W @ 100V, výkonové odbočky až do 0,8W, citlivost 80dB @ 1W/4m, max. úroveň akustického tlaku 87dB @ 4m, frekvenční charakteristika 60Hz-20kHz, úhel pokrytí H+V 160°/170°/160°/60° @ 0,5/1/2/4kHz. Certifikace,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 průřez pevného vodiče 0,5-3mm2 / AWG 20-12., dodávka a montáž</t>
  </si>
  <si>
    <t>Povinná náležitost: Provozní kniha ER, drátěná kroužková vazba, číslované listy</t>
  </si>
  <si>
    <t xml:space="preserve">Silový kabel pro pevné uložení.Měděné jádro, vnější plášť PVC, jmenovité napětí 450/750V, odolnost vůči šíření plamene </t>
  </si>
  <si>
    <t>Pracovní stůl nerez,s policí, zadní a levý lem</t>
  </si>
  <si>
    <t>Pracovní stůl nerez, s policí a s dřezem vlevo, se zadním lemem vč. stojánkové baterie</t>
  </si>
  <si>
    <t>Pracovní stůl nerez s policí, bez zadního lemu</t>
  </si>
  <si>
    <t>Varný kotel elektrický nesklopný s kruhovou vložkou,na závěsném instalačním systému, s elektronickým ovládáním dotykovým panelem, s automatickým doplňováním duplikátoru, nepřímý ohřev, objem 150 l</t>
  </si>
  <si>
    <t>Varný kotel elektrický sklopný s kruhovou vložkou,umístěný na závěsném instalačním systému,  s elektronickou regulací, s automat. dopouštěním duplikátoru, nepřímý ohřev, objem 100 l</t>
  </si>
  <si>
    <t xml:space="preserve">
Poznámka k položce: specifikace v DPS 01 (D2.1.02 VV)</t>
  </si>
  <si>
    <t>Poznámka k položce: specifikace v DPS 01 (D2.1.02 VV)</t>
  </si>
  <si>
    <t>Varný kotel elektrický hranatý 240 l, umístěný na závěsném instalačním systému, s elektronickým dotykovým ovládáním – LCD displej, nepřímý ohřev, 6× GN 1/1</t>
  </si>
  <si>
    <t>Pracovní stůl nerez s policí, s policí, bez lemů</t>
  </si>
  <si>
    <t xml:space="preserve">Pracovní plocha ve varném bloku, nerez, na závěsném instalačním systému, </t>
  </si>
  <si>
    <t>El. sklopná netlaková multifunkční pánev s elektronickou regulací dotykovým LCD panelem, 2 GN 1/1, objem 100 l</t>
  </si>
  <si>
    <t>Pracovní stůl nerez, s policí,  se zadním lemem</t>
  </si>
  <si>
    <t>Odsávací zákryt nad varnými aparáty s osvětlením, vč. tukových filtrů, napojit na VZT</t>
  </si>
  <si>
    <t>Odsávací zákryt nad konvektomat,vč. tukových filtrů, napojit na VZT</t>
  </si>
  <si>
    <t>Odsávací zákryt nad konvektomaty, vč. tukových filtrů, napojit na VZT</t>
  </si>
  <si>
    <t xml:space="preserve">El. sklopná tlaková multifunkční pánev s elektronickou regulací dotykovým LCD panelem, 3 GN 1/1, </t>
  </si>
  <si>
    <t>Poznámka k položce: specifikace v DPS 01 (D2.1.02 VV) pol.č.18                                                                Poznámka k položce: specifikace v DPS 01 (D2.1.02 VV) pol.č. 47</t>
  </si>
  <si>
    <t>Poznámka k položce: specifikace v DPS 01 (D2.1.02 VV) pol.č. 40                             Poznámka k položce: specifikace v DPS 01 (D2.1.02 VV) pol.č.49</t>
  </si>
  <si>
    <t>Poznámka k položce: specifikace v DPS 01 (D2.1.02 VV) pol.č. 21
Poznámka k položce: specifikace v DPS 01 (D2.1.02 VV) pol.č. 48</t>
  </si>
  <si>
    <t>Pracovní stůl nerez s policí, s policí,</t>
  </si>
  <si>
    <t xml:space="preserve"> Poznámka k položce: specifikace v DPS 01 (D2.1.02 VV)
Poznámka k položce:, 2950 × 180 × 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</si>
</sst>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font>
      <sz val="8"/>
      <name val="Trebuchet MS"/>
      <family val="2"/>
    </font>
    <font>
      <sz val="8"/>
      <color rgb="FF969696"/>
      <name val="Trebuchet MS"/>
      <family val="2"/>
    </font>
    <font>
      <sz val="9"/>
      <name val="Trebuchet MS"/>
      <family val="2"/>
    </font>
    <font>
      <b/>
      <sz val="12"/>
      <name val="Trebuchet MS"/>
      <family val="2"/>
    </font>
    <font>
      <sz val="11"/>
      <name val="Trebuchet MS"/>
      <family val="2"/>
    </font>
    <font>
      <sz val="12"/>
      <color rgb="FF003366"/>
      <name val="Trebuchet MS"/>
      <family val="2"/>
    </font>
    <font>
      <sz val="10"/>
      <color rgb="FF003366"/>
      <name val="Trebuchet MS"/>
      <family val="2"/>
    </font>
    <font>
      <sz val="8"/>
      <color rgb="FF003366"/>
      <name val="Trebuchet MS"/>
      <family val="2"/>
    </font>
    <font>
      <sz val="8"/>
      <color rgb="FF800080"/>
      <name val="Trebuchet MS"/>
      <family val="2"/>
    </font>
    <font>
      <sz val="8"/>
      <color rgb="FF505050"/>
      <name val="Trebuchet MS"/>
      <family val="2"/>
    </font>
    <font>
      <sz val="8"/>
      <color rgb="FFFF0000"/>
      <name val="Trebuchet MS"/>
      <family val="2"/>
    </font>
    <font>
      <sz val="8"/>
      <color rgb="FF0000A8"/>
      <name val="Trebuchet MS"/>
      <family val="2"/>
    </font>
    <font>
      <sz val="8"/>
      <color rgb="FFFAE682"/>
      <name val="Trebuchet MS"/>
      <family val="2"/>
    </font>
    <font>
      <sz val="10"/>
      <name val="Trebuchet MS"/>
      <family val="2"/>
    </font>
    <font>
      <sz val="10"/>
      <color rgb="FF960000"/>
      <name val="Trebuchet MS"/>
      <family val="2"/>
    </font>
    <font>
      <u/>
      <sz val="10"/>
      <color theme="10"/>
      <name val="Trebuchet MS"/>
      <family val="2"/>
    </font>
    <font>
      <sz val="8"/>
      <color rgb="FF3366FF"/>
      <name val="Trebuchet MS"/>
      <family val="2"/>
    </font>
    <font>
      <b/>
      <sz val="16"/>
      <name val="Trebuchet MS"/>
      <family val="2"/>
    </font>
    <font>
      <b/>
      <sz val="12"/>
      <color rgb="FF969696"/>
      <name val="Trebuchet MS"/>
      <family val="2"/>
    </font>
    <font>
      <sz val="9"/>
      <color rgb="FF969696"/>
      <name val="Trebuchet MS"/>
      <family val="2"/>
    </font>
    <font>
      <b/>
      <sz val="8"/>
      <color rgb="FF969696"/>
      <name val="Trebuchet MS"/>
      <family val="2"/>
    </font>
    <font>
      <b/>
      <sz val="10"/>
      <name val="Trebuchet MS"/>
      <family val="2"/>
    </font>
    <font>
      <b/>
      <sz val="9"/>
      <name val="Trebuchet MS"/>
      <family val="2"/>
    </font>
    <font>
      <sz val="12"/>
      <color rgb="FF969696"/>
      <name val="Trebuchet MS"/>
      <family val="2"/>
    </font>
    <font>
      <b/>
      <sz val="12"/>
      <color rgb="FF960000"/>
      <name val="Trebuchet MS"/>
      <family val="2"/>
    </font>
    <font>
      <sz val="12"/>
      <name val="Trebuchet MS"/>
      <family val="2"/>
    </font>
    <font>
      <sz val="18"/>
      <color theme="10"/>
      <name val="Wingdings 2"/>
      <family val="5"/>
      <charset val="2"/>
    </font>
    <font>
      <b/>
      <sz val="11"/>
      <color rgb="FF003366"/>
      <name val="Trebuchet MS"/>
      <family val="2"/>
    </font>
    <font>
      <sz val="11"/>
      <color rgb="FF003366"/>
      <name val="Trebuchet MS"/>
      <family val="2"/>
    </font>
    <font>
      <b/>
      <sz val="11"/>
      <name val="Trebuchet MS"/>
      <family val="2"/>
    </font>
    <font>
      <sz val="11"/>
      <color rgb="FF969696"/>
      <name val="Trebuchet MS"/>
      <family val="2"/>
    </font>
    <font>
      <sz val="10"/>
      <color theme="10"/>
      <name val="Trebuchet MS"/>
      <family val="2"/>
    </font>
    <font>
      <b/>
      <sz val="12"/>
      <color rgb="FF800000"/>
      <name val="Trebuchet MS"/>
      <family val="2"/>
    </font>
    <font>
      <sz val="9"/>
      <color rgb="FF000000"/>
      <name val="Trebuchet MS"/>
      <family val="2"/>
    </font>
    <font>
      <sz val="8"/>
      <color rgb="FF960000"/>
      <name val="Trebuchet MS"/>
      <family val="2"/>
    </font>
    <font>
      <b/>
      <sz val="8"/>
      <name val="Trebuchet MS"/>
      <family val="2"/>
    </font>
    <font>
      <sz val="7"/>
      <color rgb="FF969696"/>
      <name val="Trebuchet MS"/>
      <family val="2"/>
    </font>
    <font>
      <sz val="8"/>
      <color rgb="FF800080"/>
      <name val="Trebuchet MS"/>
      <family val="2"/>
    </font>
    <font>
      <i/>
      <sz val="7"/>
      <color rgb="FF969696"/>
      <name val="Trebuchet MS"/>
      <family val="2"/>
    </font>
    <font>
      <sz val="8"/>
      <color rgb="FFFF0000"/>
      <name val="Trebuchet MS"/>
      <family val="2"/>
    </font>
    <font>
      <i/>
      <sz val="8"/>
      <color rgb="FF0000FF"/>
      <name val="Trebuchet MS"/>
      <family val="2"/>
    </font>
    <font>
      <sz val="8"/>
      <name val="Trebuchet MS"/>
      <family val="2"/>
    </font>
    <font>
      <b/>
      <sz val="16"/>
      <name val="Trebuchet MS"/>
      <family val="2"/>
    </font>
    <font>
      <b/>
      <sz val="11"/>
      <name val="Trebuchet MS"/>
      <family val="2"/>
    </font>
    <font>
      <sz val="9"/>
      <name val="Trebuchet MS"/>
      <family val="2"/>
    </font>
    <font>
      <sz val="10"/>
      <name val="Trebuchet MS"/>
      <family val="2"/>
    </font>
    <font>
      <sz val="11"/>
      <name val="Trebuchet MS"/>
      <family val="2"/>
    </font>
    <font>
      <b/>
      <sz val="9"/>
      <name val="Trebuchet MS"/>
      <family val="2"/>
    </font>
    <font>
      <u/>
      <sz val="11"/>
      <color theme="10"/>
      <name val="Calibri"/>
      <family val="2"/>
      <scheme val="minor"/>
    </font>
    <font>
      <i/>
      <sz val="9"/>
      <name val="Trebuchet MS"/>
      <family val="2"/>
    </font>
    <font>
      <i/>
      <sz val="6"/>
      <color rgb="FF969696"/>
      <name val="Trebuchet MS"/>
      <family val="2"/>
      <charset val="238"/>
    </font>
    <font>
      <sz val="6"/>
      <name val="Trebuchet MS"/>
      <family val="2"/>
    </font>
    <font>
      <sz val="10"/>
      <color theme="1"/>
      <name val="Arial Unicode MS"/>
      <family val="2"/>
      <charset val="238"/>
    </font>
    <font>
      <sz val="8"/>
      <name val="Trebuchet MS"/>
      <family val="2"/>
      <charset val="1"/>
    </font>
    <font>
      <sz val="10"/>
      <color rgb="FF000000"/>
      <name val="Arial Unicode MS"/>
      <family val="2"/>
      <charset val="238"/>
    </font>
    <font>
      <u/>
      <sz val="11"/>
      <color rgb="FF0000FF"/>
      <name val="Calibri"/>
      <family val="2"/>
      <charset val="1"/>
    </font>
    <font>
      <i/>
      <sz val="7"/>
      <color rgb="FF969696"/>
      <name val="Trebuchet MS"/>
      <family val="2"/>
      <charset val="238"/>
    </font>
  </fonts>
  <fills count="13">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0000"/>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48" fillId="0" borderId="0" applyNumberFormat="0" applyFill="0" applyBorder="0" applyAlignment="0" applyProtection="0"/>
    <xf numFmtId="0" fontId="52" fillId="2" borderId="1"/>
    <xf numFmtId="0" fontId="41" fillId="2" borderId="1"/>
    <xf numFmtId="0" fontId="48" fillId="2" borderId="1" applyNumberFormat="0" applyFill="0" applyBorder="0" applyAlignment="0" applyProtection="0"/>
    <xf numFmtId="0" fontId="41" fillId="2" borderId="1"/>
    <xf numFmtId="0" fontId="55" fillId="2" borderId="1" applyBorder="0" applyProtection="0"/>
    <xf numFmtId="0" fontId="53" fillId="2" borderId="1"/>
    <xf numFmtId="0" fontId="54" fillId="2" borderId="1"/>
    <xf numFmtId="9" fontId="53" fillId="2" borderId="1" applyFont="0" applyFill="0" applyBorder="0" applyAlignment="0" applyProtection="0"/>
  </cellStyleXfs>
  <cellXfs count="50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3"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4"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36" fillId="0" borderId="0" xfId="0" applyFont="1" applyBorder="1" applyAlignment="1">
      <alignment horizontal="lef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38"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10" fillId="0" borderId="5" xfId="0" applyFont="1" applyBorder="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40" fillId="0" borderId="28" xfId="0" applyFont="1" applyBorder="1" applyAlignment="1" applyProtection="1">
      <alignment horizontal="center" vertical="center"/>
      <protection locked="0"/>
    </xf>
    <xf numFmtId="49" fontId="40" fillId="0" borderId="28" xfId="0" applyNumberFormat="1" applyFont="1" applyBorder="1" applyAlignment="1" applyProtection="1">
      <alignment horizontal="left" vertical="center" wrapText="1"/>
      <protection locked="0"/>
    </xf>
    <xf numFmtId="0" fontId="40" fillId="0" borderId="28" xfId="0" applyFont="1" applyBorder="1" applyAlignment="1" applyProtection="1">
      <alignment horizontal="left" vertical="center" wrapText="1"/>
      <protection locked="0"/>
    </xf>
    <xf numFmtId="0" fontId="40" fillId="0" borderId="28" xfId="0" applyFont="1" applyBorder="1" applyAlignment="1" applyProtection="1">
      <alignment horizontal="center" vertical="center" wrapText="1"/>
      <protection locked="0"/>
    </xf>
    <xf numFmtId="167" fontId="40" fillId="0" borderId="28" xfId="0" applyNumberFormat="1" applyFont="1" applyBorder="1" applyAlignment="1" applyProtection="1">
      <alignment vertical="center"/>
      <protection locked="0"/>
    </xf>
    <xf numFmtId="4" fontId="40" fillId="5"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protection locked="0"/>
    </xf>
    <xf numFmtId="0" fontId="40" fillId="0" borderId="5" xfId="0" applyFont="1" applyBorder="1" applyAlignment="1">
      <alignment vertical="center"/>
    </xf>
    <xf numFmtId="0" fontId="40" fillId="5" borderId="28"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center" wrapText="1"/>
    </xf>
    <xf numFmtId="167" fontId="10" fillId="0" borderId="0" xfId="0" applyNumberFormat="1" applyFont="1" applyAlignment="1">
      <alignment vertical="center"/>
    </xf>
    <xf numFmtId="167" fontId="0" fillId="5" borderId="28" xfId="0" applyNumberFormat="1" applyFont="1" applyFill="1" applyBorder="1" applyAlignment="1" applyProtection="1">
      <alignment vertical="center"/>
      <protection locked="0"/>
    </xf>
    <xf numFmtId="0" fontId="38" fillId="0" borderId="0" xfId="0" applyFont="1" applyBorder="1" applyAlignment="1">
      <alignment vertical="center" wrapText="1"/>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5" fillId="0" borderId="0" xfId="0" applyFont="1" applyBorder="1" applyAlignment="1">
      <alignment horizontal="left"/>
    </xf>
    <xf numFmtId="4" fontId="5" fillId="0" borderId="0" xfId="0" applyNumberFormat="1" applyFont="1" applyBorder="1" applyAlignment="1"/>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0" fillId="0" borderId="28" xfId="0" applyBorder="1" applyAlignment="1" applyProtection="1">
      <alignment horizontal="left" vertical="center" wrapText="1"/>
      <protection locked="0"/>
    </xf>
    <xf numFmtId="0" fontId="50" fillId="0" borderId="0" xfId="0" applyFont="1" applyBorder="1" applyAlignment="1">
      <alignment vertical="center" wrapText="1"/>
    </xf>
    <xf numFmtId="0" fontId="50" fillId="0" borderId="0" xfId="0" applyFont="1" applyBorder="1" applyAlignment="1">
      <alignment vertical="top" wrapText="1"/>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28" xfId="0" applyFont="1" applyFill="1" applyBorder="1" applyAlignment="1" applyProtection="1">
      <alignment horizontal="center" vertical="center"/>
      <protection locked="0"/>
    </xf>
    <xf numFmtId="49" fontId="0" fillId="0" borderId="28" xfId="0" applyNumberFormat="1"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wrapText="1"/>
      <protection locked="0"/>
    </xf>
    <xf numFmtId="167" fontId="0" fillId="0" borderId="28" xfId="0" applyNumberFormat="1" applyFont="1" applyFill="1" applyBorder="1" applyAlignment="1" applyProtection="1">
      <alignment vertical="center"/>
      <protection locked="0"/>
    </xf>
    <xf numFmtId="0" fontId="8" fillId="0" borderId="0" xfId="0" applyFont="1" applyFill="1" applyAlignment="1">
      <alignment vertical="center"/>
    </xf>
    <xf numFmtId="0" fontId="36" fillId="0" borderId="0" xfId="0" applyFont="1" applyFill="1" applyAlignment="1">
      <alignment horizontal="left" vertical="center"/>
    </xf>
    <xf numFmtId="0" fontId="37" fillId="0" borderId="0" xfId="0" applyFont="1" applyFill="1" applyAlignment="1">
      <alignment horizontal="left" vertical="center"/>
    </xf>
    <xf numFmtId="0" fontId="37" fillId="0" borderId="0" xfId="0" applyFont="1" applyFill="1" applyAlignment="1">
      <alignment horizontal="left" vertical="center" wrapText="1"/>
    </xf>
    <xf numFmtId="0" fontId="8" fillId="0" borderId="0" xfId="0" applyFont="1" applyFill="1" applyAlignment="1">
      <alignment horizontal="left" vertical="center"/>
    </xf>
    <xf numFmtId="0" fontId="9" fillId="0" borderId="0" xfId="0" applyFont="1" applyFill="1" applyAlignment="1">
      <alignment vertical="center"/>
    </xf>
    <xf numFmtId="0" fontId="36"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167" fontId="9" fillId="0" borderId="0" xfId="0" applyNumberFormat="1" applyFont="1" applyFill="1" applyBorder="1" applyAlignment="1">
      <alignment vertical="center"/>
    </xf>
    <xf numFmtId="0" fontId="38"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167" fontId="9" fillId="0" borderId="0" xfId="0" applyNumberFormat="1" applyFont="1" applyFill="1" applyAlignment="1">
      <alignment vertical="center"/>
    </xf>
    <xf numFmtId="0" fontId="10" fillId="0" borderId="0" xfId="0" applyFont="1" applyFill="1" applyAlignment="1">
      <alignment vertical="center"/>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wrapText="1"/>
    </xf>
    <xf numFmtId="167" fontId="10" fillId="0" borderId="0" xfId="0" applyNumberFormat="1" applyFont="1" applyFill="1" applyBorder="1" applyAlignment="1">
      <alignment vertical="center"/>
    </xf>
    <xf numFmtId="0" fontId="0" fillId="0" borderId="28" xfId="0" applyFill="1" applyBorder="1" applyAlignment="1" applyProtection="1">
      <alignment horizontal="left" vertical="center" wrapText="1"/>
      <protection locked="0"/>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7" fontId="11" fillId="0" borderId="0" xfId="0" applyNumberFormat="1" applyFont="1" applyFill="1" applyAlignment="1">
      <alignment vertical="center"/>
    </xf>
    <xf numFmtId="0" fontId="40" fillId="0" borderId="28" xfId="0" applyFont="1" applyFill="1" applyBorder="1" applyAlignment="1" applyProtection="1">
      <alignment horizontal="center" vertical="center"/>
      <protection locked="0"/>
    </xf>
    <xf numFmtId="49" fontId="40" fillId="0" borderId="28" xfId="0" applyNumberFormat="1" applyFont="1" applyFill="1" applyBorder="1" applyAlignment="1" applyProtection="1">
      <alignment horizontal="left" vertical="center" wrapText="1"/>
      <protection locked="0"/>
    </xf>
    <xf numFmtId="0" fontId="40" fillId="0" borderId="28" xfId="0" applyFont="1" applyFill="1" applyBorder="1" applyAlignment="1" applyProtection="1">
      <alignment horizontal="left" vertical="center" wrapText="1"/>
      <protection locked="0"/>
    </xf>
    <xf numFmtId="0" fontId="40" fillId="0" borderId="28" xfId="0" applyFont="1" applyFill="1" applyBorder="1" applyAlignment="1" applyProtection="1">
      <alignment horizontal="center" vertical="center" wrapText="1"/>
      <protection locked="0"/>
    </xf>
    <xf numFmtId="167" fontId="40" fillId="0" borderId="28" xfId="0" applyNumberFormat="1" applyFont="1" applyFill="1" applyBorder="1" applyAlignment="1" applyProtection="1">
      <alignment vertical="center"/>
      <protection locked="0"/>
    </xf>
    <xf numFmtId="0" fontId="7" fillId="0" borderId="0" xfId="0" applyFont="1" applyFill="1" applyAlignment="1"/>
    <xf numFmtId="0" fontId="7" fillId="0" borderId="0" xfId="0" applyFont="1" applyFill="1" applyBorder="1" applyAlignment="1">
      <alignment horizontal="left"/>
    </xf>
    <xf numFmtId="0" fontId="6" fillId="0" borderId="0" xfId="0" applyFont="1" applyFill="1" applyBorder="1" applyAlignment="1">
      <alignment horizontal="left"/>
    </xf>
    <xf numFmtId="0" fontId="39" fillId="0" borderId="0" xfId="0" applyFont="1" applyFill="1" applyAlignment="1">
      <alignment horizontal="left" vertical="center"/>
    </xf>
    <xf numFmtId="0" fontId="39" fillId="0" borderId="0" xfId="0" applyFont="1" applyFill="1" applyAlignment="1">
      <alignment horizontal="left" vertical="center" wrapText="1"/>
    </xf>
    <xf numFmtId="167"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xf>
    <xf numFmtId="0" fontId="5" fillId="0" borderId="0" xfId="0" applyFont="1" applyFill="1" applyAlignment="1">
      <alignment horizontal="left"/>
    </xf>
    <xf numFmtId="0" fontId="38" fillId="0" borderId="0" xfId="0" applyFont="1" applyFill="1" applyBorder="1" applyAlignment="1">
      <alignment vertical="center" wrapText="1"/>
    </xf>
    <xf numFmtId="0" fontId="52" fillId="2" borderId="1" xfId="2" applyFill="1" applyAlignment="1">
      <alignment horizontal="center" vertical="center"/>
    </xf>
    <xf numFmtId="0" fontId="52" fillId="2" borderId="1" xfId="2" applyFill="1" applyAlignment="1">
      <alignment horizontal="right" vertical="center"/>
    </xf>
    <xf numFmtId="0" fontId="52" fillId="2" borderId="1" xfId="2" applyFill="1"/>
    <xf numFmtId="0" fontId="52" fillId="2" borderId="1" xfId="2" applyFill="1" applyAlignment="1">
      <alignment vertical="top" wrapText="1"/>
    </xf>
    <xf numFmtId="0" fontId="0" fillId="8" borderId="28" xfId="0" applyFont="1" applyFill="1" applyBorder="1" applyAlignment="1" applyProtection="1">
      <alignment horizontal="center" vertical="center"/>
      <protection locked="0"/>
    </xf>
    <xf numFmtId="49" fontId="0" fillId="8" borderId="28" xfId="0" applyNumberFormat="1"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center" vertical="center" wrapText="1"/>
      <protection locked="0"/>
    </xf>
    <xf numFmtId="167" fontId="0" fillId="8" borderId="28" xfId="0" applyNumberFormat="1" applyFont="1" applyFill="1" applyBorder="1" applyAlignment="1" applyProtection="1">
      <alignment vertical="center"/>
      <protection locked="0"/>
    </xf>
    <xf numFmtId="0" fontId="0" fillId="8" borderId="28" xfId="0" applyFill="1" applyBorder="1" applyAlignment="1" applyProtection="1">
      <alignment horizontal="left" vertical="center" wrapText="1"/>
      <protection locked="0"/>
    </xf>
    <xf numFmtId="0" fontId="40" fillId="8" borderId="28" xfId="0" applyFont="1" applyFill="1" applyBorder="1" applyAlignment="1" applyProtection="1">
      <alignment horizontal="center" vertical="center"/>
      <protection locked="0"/>
    </xf>
    <xf numFmtId="49" fontId="40" fillId="8" borderId="28" xfId="0" applyNumberFormat="1" applyFont="1" applyFill="1" applyBorder="1" applyAlignment="1" applyProtection="1">
      <alignment horizontal="left" vertical="center" wrapText="1"/>
      <protection locked="0"/>
    </xf>
    <xf numFmtId="0" fontId="40" fillId="8" borderId="28" xfId="0" applyFont="1" applyFill="1" applyBorder="1" applyAlignment="1" applyProtection="1">
      <alignment horizontal="left" vertical="center" wrapText="1"/>
      <protection locked="0"/>
    </xf>
    <xf numFmtId="0" fontId="40" fillId="8" borderId="28" xfId="0" applyFont="1" applyFill="1" applyBorder="1" applyAlignment="1" applyProtection="1">
      <alignment horizontal="center" vertical="center" wrapText="1"/>
      <protection locked="0"/>
    </xf>
    <xf numFmtId="167" fontId="40" fillId="8" borderId="28" xfId="0" applyNumberFormat="1" applyFont="1" applyFill="1" applyBorder="1" applyAlignment="1" applyProtection="1">
      <alignment vertical="center"/>
      <protection locked="0"/>
    </xf>
    <xf numFmtId="0" fontId="0" fillId="9" borderId="28" xfId="0" applyFont="1" applyFill="1" applyBorder="1" applyAlignment="1" applyProtection="1">
      <alignment horizontal="center" vertical="center"/>
      <protection locked="0"/>
    </xf>
    <xf numFmtId="49" fontId="0" fillId="9" borderId="28" xfId="0" applyNumberFormat="1" applyFont="1" applyFill="1" applyBorder="1" applyAlignment="1" applyProtection="1">
      <alignment horizontal="left" vertical="center" wrapText="1"/>
      <protection locked="0"/>
    </xf>
    <xf numFmtId="0" fontId="0" fillId="9" borderId="28" xfId="0" applyFont="1" applyFill="1" applyBorder="1" applyAlignment="1" applyProtection="1">
      <alignment horizontal="left" vertical="center" wrapText="1"/>
      <protection locked="0"/>
    </xf>
    <xf numFmtId="0" fontId="0" fillId="9" borderId="28" xfId="0" applyFont="1" applyFill="1" applyBorder="1" applyAlignment="1" applyProtection="1">
      <alignment horizontal="center" vertical="center" wrapText="1"/>
      <protection locked="0"/>
    </xf>
    <xf numFmtId="167" fontId="0" fillId="9" borderId="28" xfId="0" applyNumberFormat="1" applyFont="1" applyFill="1" applyBorder="1" applyAlignment="1" applyProtection="1">
      <alignment vertical="center"/>
      <protection locked="0"/>
    </xf>
    <xf numFmtId="0" fontId="0" fillId="9" borderId="5" xfId="0" applyFont="1" applyFill="1" applyBorder="1" applyAlignment="1" applyProtection="1">
      <alignment vertical="center"/>
      <protection locked="0"/>
    </xf>
    <xf numFmtId="0" fontId="0" fillId="10" borderId="28" xfId="0" applyFont="1" applyFill="1" applyBorder="1" applyAlignment="1" applyProtection="1">
      <alignment horizontal="center" vertical="center"/>
      <protection locked="0"/>
    </xf>
    <xf numFmtId="49" fontId="0" fillId="10" borderId="28" xfId="0" applyNumberFormat="1" applyFont="1" applyFill="1" applyBorder="1" applyAlignment="1" applyProtection="1">
      <alignment horizontal="left" vertical="center" wrapText="1"/>
      <protection locked="0"/>
    </xf>
    <xf numFmtId="0" fontId="0" fillId="10" borderId="28" xfId="0" applyFont="1" applyFill="1" applyBorder="1" applyAlignment="1" applyProtection="1">
      <alignment horizontal="left" vertical="center" wrapText="1"/>
      <protection locked="0"/>
    </xf>
    <xf numFmtId="0" fontId="0" fillId="10" borderId="28" xfId="0" applyFont="1" applyFill="1" applyBorder="1" applyAlignment="1" applyProtection="1">
      <alignment horizontal="center" vertical="center" wrapText="1"/>
      <protection locked="0"/>
    </xf>
    <xf numFmtId="167" fontId="0" fillId="10" borderId="28" xfId="0" applyNumberFormat="1" applyFont="1" applyFill="1" applyBorder="1" applyAlignment="1" applyProtection="1">
      <alignment vertical="center"/>
      <protection locked="0"/>
    </xf>
    <xf numFmtId="0" fontId="40" fillId="9" borderId="28" xfId="0" applyFont="1" applyFill="1" applyBorder="1" applyAlignment="1" applyProtection="1">
      <alignment horizontal="center" vertical="center"/>
      <protection locked="0"/>
    </xf>
    <xf numFmtId="49" fontId="40" fillId="9" borderId="28" xfId="0" applyNumberFormat="1" applyFont="1" applyFill="1" applyBorder="1" applyAlignment="1" applyProtection="1">
      <alignment horizontal="left" vertical="center" wrapText="1"/>
      <protection locked="0"/>
    </xf>
    <xf numFmtId="0" fontId="40" fillId="9" borderId="28" xfId="0" applyFont="1" applyFill="1" applyBorder="1" applyAlignment="1" applyProtection="1">
      <alignment horizontal="left" vertical="center" wrapText="1"/>
      <protection locked="0"/>
    </xf>
    <xf numFmtId="0" fontId="40" fillId="9" borderId="28" xfId="0" applyFont="1" applyFill="1" applyBorder="1" applyAlignment="1" applyProtection="1">
      <alignment horizontal="center" vertical="center" wrapText="1"/>
      <protection locked="0"/>
    </xf>
    <xf numFmtId="167" fontId="40" fillId="9" borderId="28" xfId="0" applyNumberFormat="1" applyFont="1" applyFill="1" applyBorder="1" applyAlignment="1" applyProtection="1">
      <alignment vertical="center"/>
      <protection locked="0"/>
    </xf>
    <xf numFmtId="0" fontId="0" fillId="9" borderId="0" xfId="0" applyFont="1" applyFill="1" applyAlignment="1">
      <alignment vertical="center"/>
    </xf>
    <xf numFmtId="0" fontId="0" fillId="9" borderId="28" xfId="0" applyFill="1" applyBorder="1" applyAlignment="1" applyProtection="1">
      <alignment horizontal="left" vertical="center" wrapText="1"/>
      <protection locked="0"/>
    </xf>
    <xf numFmtId="0" fontId="8" fillId="9" borderId="0" xfId="0" applyFont="1" applyFill="1" applyAlignment="1">
      <alignment vertical="center"/>
    </xf>
    <xf numFmtId="0" fontId="8" fillId="9" borderId="5" xfId="0" applyFont="1" applyFill="1" applyBorder="1" applyAlignment="1">
      <alignment vertical="center"/>
    </xf>
    <xf numFmtId="0" fontId="36" fillId="9" borderId="0" xfId="0" applyFont="1" applyFill="1" applyAlignment="1">
      <alignment horizontal="left" vertical="center"/>
    </xf>
    <xf numFmtId="0" fontId="37" fillId="9" borderId="0" xfId="0" applyFont="1" applyFill="1" applyAlignment="1">
      <alignment horizontal="left" vertical="center"/>
    </xf>
    <xf numFmtId="0" fontId="37" fillId="9" borderId="0" xfId="0" applyFont="1" applyFill="1" applyAlignment="1">
      <alignment horizontal="left" vertical="center" wrapText="1"/>
    </xf>
    <xf numFmtId="0" fontId="8" fillId="9" borderId="0" xfId="0" applyFont="1" applyFill="1" applyAlignment="1">
      <alignment horizontal="left" vertical="center"/>
    </xf>
    <xf numFmtId="167" fontId="9" fillId="0" borderId="0" xfId="0" applyNumberFormat="1" applyFont="1" applyAlignment="1" applyProtection="1">
      <alignment vertical="center"/>
      <protection locked="0"/>
    </xf>
    <xf numFmtId="0" fontId="9" fillId="9" borderId="0" xfId="0" applyFont="1" applyFill="1" applyAlignment="1">
      <alignment vertical="center"/>
    </xf>
    <xf numFmtId="0" fontId="9" fillId="9" borderId="5" xfId="0" applyFont="1" applyFill="1" applyBorder="1" applyAlignment="1">
      <alignment vertical="center"/>
    </xf>
    <xf numFmtId="0" fontId="36" fillId="9" borderId="0" xfId="0" applyFont="1" applyFill="1" applyBorder="1" applyAlignment="1">
      <alignment horizontal="left" vertical="center"/>
    </xf>
    <xf numFmtId="0" fontId="9" fillId="9" borderId="0" xfId="0" applyFont="1" applyFill="1" applyBorder="1" applyAlignment="1">
      <alignment horizontal="left" vertical="center"/>
    </xf>
    <xf numFmtId="0" fontId="9" fillId="9" borderId="0" xfId="0" applyFont="1" applyFill="1" applyBorder="1" applyAlignment="1">
      <alignment horizontal="left" vertical="center" wrapText="1"/>
    </xf>
    <xf numFmtId="167" fontId="9" fillId="9" borderId="0" xfId="0" applyNumberFormat="1" applyFont="1" applyFill="1" applyBorder="1" applyAlignment="1">
      <alignment vertical="center"/>
    </xf>
    <xf numFmtId="0" fontId="0" fillId="8" borderId="5" xfId="0" applyFont="1" applyFill="1" applyBorder="1" applyAlignment="1" applyProtection="1">
      <alignment vertical="center"/>
      <protection locked="0"/>
    </xf>
    <xf numFmtId="0" fontId="7" fillId="9" borderId="0" xfId="0" applyFont="1" applyFill="1" applyAlignment="1"/>
    <xf numFmtId="0" fontId="7" fillId="9" borderId="5" xfId="0" applyFont="1" applyFill="1" applyBorder="1" applyAlignment="1"/>
    <xf numFmtId="0" fontId="7" fillId="9" borderId="0" xfId="0" applyFont="1" applyFill="1" applyBorder="1" applyAlignment="1">
      <alignment horizontal="left"/>
    </xf>
    <xf numFmtId="0" fontId="6" fillId="9" borderId="0" xfId="0" applyFont="1" applyFill="1" applyBorder="1" applyAlignment="1">
      <alignment horizontal="left"/>
    </xf>
    <xf numFmtId="0" fontId="9" fillId="9" borderId="0" xfId="0" applyFont="1" applyFill="1" applyAlignment="1">
      <alignment horizontal="left" vertical="center"/>
    </xf>
    <xf numFmtId="0" fontId="9" fillId="9" borderId="0" xfId="0" applyFont="1" applyFill="1" applyAlignment="1">
      <alignment horizontal="left" vertical="center" wrapText="1"/>
    </xf>
    <xf numFmtId="167" fontId="9" fillId="9" borderId="0" xfId="0" applyNumberFormat="1" applyFont="1" applyFill="1" applyAlignment="1">
      <alignment vertical="center"/>
    </xf>
    <xf numFmtId="0" fontId="10" fillId="9" borderId="0" xfId="0" applyFont="1" applyFill="1" applyAlignment="1">
      <alignment vertical="center"/>
    </xf>
    <xf numFmtId="0" fontId="10" fillId="9" borderId="5" xfId="0" applyFont="1" applyFill="1" applyBorder="1" applyAlignment="1">
      <alignment vertical="center"/>
    </xf>
    <xf numFmtId="0" fontId="39" fillId="9" borderId="0" xfId="0" applyFont="1" applyFill="1" applyBorder="1" applyAlignment="1">
      <alignment horizontal="left" vertical="center"/>
    </xf>
    <xf numFmtId="0" fontId="39" fillId="9" borderId="0" xfId="0" applyFont="1" applyFill="1" applyBorder="1" applyAlignment="1">
      <alignment horizontal="left" vertical="center" wrapText="1"/>
    </xf>
    <xf numFmtId="167" fontId="10" fillId="9" borderId="0" xfId="0" applyNumberFormat="1" applyFont="1" applyFill="1" applyBorder="1" applyAlignment="1">
      <alignment vertical="center"/>
    </xf>
    <xf numFmtId="0" fontId="40" fillId="10" borderId="28" xfId="0" applyFont="1" applyFill="1" applyBorder="1" applyAlignment="1" applyProtection="1">
      <alignment horizontal="center" vertical="center"/>
      <protection locked="0"/>
    </xf>
    <xf numFmtId="49" fontId="40" fillId="10" borderId="28" xfId="0" applyNumberFormat="1" applyFont="1" applyFill="1" applyBorder="1" applyAlignment="1" applyProtection="1">
      <alignment horizontal="left" vertical="center" wrapText="1"/>
      <protection locked="0"/>
    </xf>
    <xf numFmtId="0" fontId="40" fillId="10" borderId="28" xfId="0" applyFont="1" applyFill="1" applyBorder="1" applyAlignment="1" applyProtection="1">
      <alignment horizontal="left" vertical="center" wrapText="1"/>
      <protection locked="0"/>
    </xf>
    <xf numFmtId="0" fontId="40" fillId="10" borderId="28" xfId="0" applyFont="1" applyFill="1" applyBorder="1" applyAlignment="1" applyProtection="1">
      <alignment horizontal="center" vertical="center" wrapText="1"/>
      <protection locked="0"/>
    </xf>
    <xf numFmtId="167" fontId="40" fillId="10" borderId="28" xfId="0" applyNumberFormat="1" applyFont="1" applyFill="1" applyBorder="1" applyAlignment="1" applyProtection="1">
      <alignment vertical="center"/>
      <protection locked="0"/>
    </xf>
    <xf numFmtId="0" fontId="38" fillId="9" borderId="0" xfId="0" applyFont="1" applyFill="1" applyAlignment="1">
      <alignment vertical="center" wrapText="1"/>
    </xf>
    <xf numFmtId="167" fontId="0" fillId="11" borderId="28" xfId="0" applyNumberFormat="1" applyFont="1" applyFill="1" applyBorder="1" applyAlignment="1" applyProtection="1">
      <alignment vertical="center"/>
      <protection locked="0"/>
    </xf>
    <xf numFmtId="0" fontId="0" fillId="12" borderId="28" xfId="0" applyFont="1" applyFill="1" applyBorder="1" applyAlignment="1" applyProtection="1">
      <alignment horizontal="left" vertical="center" wrapText="1"/>
      <protection locked="0"/>
    </xf>
    <xf numFmtId="167" fontId="0" fillId="0" borderId="0" xfId="0" applyNumberFormat="1" applyFont="1" applyFill="1" applyAlignment="1">
      <alignment vertical="center"/>
    </xf>
    <xf numFmtId="0" fontId="0" fillId="0" borderId="0" xfId="0" applyFill="1"/>
    <xf numFmtId="4" fontId="28" fillId="0" borderId="0" xfId="0" applyNumberFormat="1" applyFont="1" applyAlignment="1">
      <alignment vertical="center"/>
    </xf>
    <xf numFmtId="0" fontId="28" fillId="0" borderId="0" xfId="0" applyFont="1" applyAlignment="1">
      <alignment vertical="center"/>
    </xf>
    <xf numFmtId="0" fontId="51" fillId="0" borderId="0" xfId="0" applyFont="1" applyBorder="1" applyAlignment="1">
      <alignment horizontal="left" vertical="top" wrapText="1"/>
    </xf>
    <xf numFmtId="0" fontId="51" fillId="0" borderId="0" xfId="0" applyFont="1" applyAlignment="1">
      <alignment horizontal="left" vertical="top"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7" fillId="0" borderId="0" xfId="0" applyFont="1" applyAlignment="1">
      <alignment horizontal="left" vertical="center" wrapText="1"/>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2" fillId="0" borderId="0" xfId="0" applyFont="1" applyAlignment="1">
      <alignment vertical="center"/>
    </xf>
    <xf numFmtId="4" fontId="20" fillId="0" borderId="0" xfId="0" applyNumberFormat="1" applyFont="1" applyBorder="1" applyAlignment="1">
      <alignment vertical="center"/>
    </xf>
    <xf numFmtId="0" fontId="1" fillId="0" borderId="0" xfId="0" applyFont="1" applyBorder="1" applyAlignment="1">
      <alignment vertical="center"/>
    </xf>
    <xf numFmtId="164" fontId="1" fillId="0" borderId="0" xfId="0" applyNumberFormat="1"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2" fillId="0" borderId="0" xfId="0" applyFont="1" applyBorder="1" applyAlignment="1">
      <alignment horizontal="left" vertical="center" wrapText="1"/>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3" borderId="0" xfId="1"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52" fillId="2" borderId="1" xfId="2" applyFill="1" applyAlignment="1">
      <alignment horizontal="left" vertical="center" wrapText="1"/>
    </xf>
    <xf numFmtId="0" fontId="13" fillId="2" borderId="1" xfId="2" applyFont="1" applyFill="1" applyAlignment="1">
      <alignment horizontal="left" vertical="top" wrapText="1"/>
    </xf>
    <xf numFmtId="0" fontId="52" fillId="2" borderId="1" xfId="2" applyFont="1" applyFill="1" applyAlignment="1">
      <alignment horizontal="left" vertical="top" wrapText="1"/>
    </xf>
    <xf numFmtId="0" fontId="42" fillId="0" borderId="1" xfId="0" applyFont="1" applyBorder="1" applyAlignment="1" applyProtection="1">
      <alignment horizontal="center" vertical="center" wrapText="1"/>
      <protection locked="0"/>
    </xf>
    <xf numFmtId="0" fontId="43" fillId="0" borderId="34" xfId="0" applyFont="1" applyBorder="1" applyAlignment="1" applyProtection="1">
      <alignment horizontal="left" wrapText="1"/>
      <protection locked="0"/>
    </xf>
    <xf numFmtId="0" fontId="44"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3" fillId="0" borderId="34" xfId="0" applyFont="1" applyBorder="1" applyAlignment="1" applyProtection="1">
      <alignment horizontal="left"/>
      <protection locked="0"/>
    </xf>
    <xf numFmtId="0" fontId="44" fillId="0" borderId="1" xfId="0" applyFont="1" applyBorder="1" applyAlignment="1" applyProtection="1">
      <alignment horizontal="left" vertical="top"/>
      <protection locked="0"/>
    </xf>
    <xf numFmtId="0" fontId="56" fillId="0" borderId="0" xfId="0" applyFont="1" applyBorder="1" applyAlignment="1">
      <alignment vertical="top" wrapText="1"/>
    </xf>
  </cellXfs>
  <cellStyles count="10">
    <cellStyle name="Hypertextový odkaz" xfId="1" builtinId="8"/>
    <cellStyle name="Hypertextový odkaz 2" xfId="4" xr:uid="{00000000-0005-0000-0000-000001000000}"/>
    <cellStyle name="Hypertextový odkaz 3" xfId="6" xr:uid="{00000000-0005-0000-0000-000002000000}"/>
    <cellStyle name="Normální" xfId="0" builtinId="0" customBuiltin="1"/>
    <cellStyle name="Normální 2" xfId="3" xr:uid="{00000000-0005-0000-0000-000004000000}"/>
    <cellStyle name="Normální 3" xfId="5" xr:uid="{00000000-0005-0000-0000-000005000000}"/>
    <cellStyle name="Normální 4" xfId="7" xr:uid="{00000000-0005-0000-0000-000006000000}"/>
    <cellStyle name="Normální 6" xfId="2" xr:uid="{00000000-0005-0000-0000-000007000000}"/>
    <cellStyle name="Normální 6 2" xfId="8" xr:uid="{00000000-0005-0000-0000-000008000000}"/>
    <cellStyle name="Procenta 2" xfId="9" xr:uid="{00000000-0005-0000-0000-000009000000}"/>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workbookViewId="0">
      <pane ySplit="1" topLeftCell="A34" activePane="bottomLeft" state="frozen"/>
      <selection pane="bottomLeft" activeCell="AG61" sqref="AG61:AM61"/>
    </sheetView>
  </sheetViews>
  <sheetFormatPr defaultRowHeight="12"/>
  <cols>
    <col min="1" max="1" width="8.25" customWidth="1"/>
    <col min="2" max="2" width="1.75" customWidth="1"/>
    <col min="3" max="3" width="4.125" customWidth="1"/>
    <col min="4" max="33" width="2.75" customWidth="1"/>
    <col min="34" max="34" width="3.25" customWidth="1"/>
    <col min="35" max="35" width="31.75" customWidth="1"/>
    <col min="36" max="37" width="2.375" customWidth="1"/>
    <col min="38" max="38" width="8.25" customWidth="1"/>
    <col min="39" max="39" width="3.25" customWidth="1"/>
    <col min="40" max="40" width="20.25" customWidth="1"/>
    <col min="41" max="41" width="7.375" customWidth="1"/>
    <col min="42" max="42" width="4.125" customWidth="1"/>
    <col min="43" max="43" width="15.75" customWidth="1"/>
    <col min="44" max="44" width="13.75" customWidth="1"/>
    <col min="45" max="47" width="25.875" hidden="1" customWidth="1"/>
    <col min="48" max="52" width="21.75" hidden="1" customWidth="1"/>
    <col min="53" max="53" width="19.125" hidden="1" customWidth="1"/>
    <col min="54" max="54" width="25" hidden="1" customWidth="1"/>
    <col min="55" max="56" width="19.125" hidden="1" customWidth="1"/>
    <col min="57" max="57" width="66.375" customWidth="1"/>
    <col min="71" max="91" width="9.25" hidden="1"/>
  </cols>
  <sheetData>
    <row r="1" spans="1:74" ht="21.5"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 customHeight="1">
      <c r="AR2" s="449" t="s">
        <v>8</v>
      </c>
      <c r="AS2" s="450"/>
      <c r="AT2" s="450"/>
      <c r="AU2" s="450"/>
      <c r="AV2" s="450"/>
      <c r="AW2" s="450"/>
      <c r="AX2" s="450"/>
      <c r="AY2" s="450"/>
      <c r="AZ2" s="450"/>
      <c r="BA2" s="450"/>
      <c r="BB2" s="450"/>
      <c r="BC2" s="450"/>
      <c r="BD2" s="450"/>
      <c r="BE2" s="450"/>
      <c r="BS2" s="24" t="s">
        <v>9</v>
      </c>
      <c r="BT2" s="24" t="s">
        <v>10</v>
      </c>
    </row>
    <row r="3" spans="1:74" ht="6.9"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 customHeight="1">
      <c r="B5" s="28"/>
      <c r="C5" s="29"/>
      <c r="D5" s="34" t="s">
        <v>16</v>
      </c>
      <c r="E5" s="29"/>
      <c r="F5" s="29"/>
      <c r="G5" s="29"/>
      <c r="H5" s="29"/>
      <c r="I5" s="29"/>
      <c r="J5" s="29"/>
      <c r="K5" s="473" t="s">
        <v>17</v>
      </c>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29"/>
      <c r="AQ5" s="31"/>
      <c r="BE5" s="471" t="s">
        <v>18</v>
      </c>
      <c r="BS5" s="24" t="s">
        <v>9</v>
      </c>
    </row>
    <row r="6" spans="1:74" ht="36.9" customHeight="1">
      <c r="B6" s="28"/>
      <c r="C6" s="29"/>
      <c r="D6" s="36" t="s">
        <v>19</v>
      </c>
      <c r="E6" s="29"/>
      <c r="F6" s="29"/>
      <c r="G6" s="29"/>
      <c r="H6" s="29"/>
      <c r="I6" s="29"/>
      <c r="J6" s="29"/>
      <c r="K6" s="475" t="s">
        <v>20</v>
      </c>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29"/>
      <c r="AQ6" s="31"/>
      <c r="BE6" s="472"/>
      <c r="BS6" s="24" t="s">
        <v>9</v>
      </c>
    </row>
    <row r="7" spans="1:74" ht="14.4" customHeight="1">
      <c r="B7" s="28"/>
      <c r="C7" s="29"/>
      <c r="D7" s="37" t="s">
        <v>21</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5</v>
      </c>
      <c r="AO7" s="29"/>
      <c r="AP7" s="29"/>
      <c r="AQ7" s="31"/>
      <c r="BE7" s="472"/>
      <c r="BS7" s="24" t="s">
        <v>9</v>
      </c>
    </row>
    <row r="8" spans="1:74" ht="14.4"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472"/>
      <c r="BS8" s="24" t="s">
        <v>9</v>
      </c>
    </row>
    <row r="9" spans="1:74"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472"/>
      <c r="BS9" s="24" t="s">
        <v>9</v>
      </c>
    </row>
    <row r="10" spans="1:74" ht="14.4"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5</v>
      </c>
      <c r="AO10" s="29"/>
      <c r="AP10" s="29"/>
      <c r="AQ10" s="31"/>
      <c r="BE10" s="472"/>
      <c r="BS10" s="24" t="s">
        <v>9</v>
      </c>
    </row>
    <row r="11" spans="1:74" ht="18.5" customHeight="1">
      <c r="B11" s="28"/>
      <c r="C11" s="29"/>
      <c r="D11" s="29"/>
      <c r="E11" s="35" t="s">
        <v>24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29</v>
      </c>
      <c r="AL11" s="29"/>
      <c r="AM11" s="29"/>
      <c r="AN11" s="35" t="s">
        <v>5</v>
      </c>
      <c r="AO11" s="29"/>
      <c r="AP11" s="29"/>
      <c r="AQ11" s="31"/>
      <c r="BE11" s="472"/>
      <c r="BS11" s="24" t="s">
        <v>9</v>
      </c>
    </row>
    <row r="12" spans="1:74" ht="6.9"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472"/>
      <c r="BS12" s="24" t="s">
        <v>9</v>
      </c>
    </row>
    <row r="13" spans="1:74" ht="14.4" customHeight="1">
      <c r="B13" s="28"/>
      <c r="C13" s="29"/>
      <c r="D13" s="37" t="s">
        <v>30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31</v>
      </c>
      <c r="AO13" s="29"/>
      <c r="AP13" s="29"/>
      <c r="AQ13" s="31"/>
      <c r="BE13" s="472"/>
      <c r="BS13" s="24" t="s">
        <v>9</v>
      </c>
    </row>
    <row r="14" spans="1:74">
      <c r="B14" s="28"/>
      <c r="C14" s="29"/>
      <c r="D14" s="29"/>
      <c r="E14" s="476" t="s">
        <v>31</v>
      </c>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37" t="s">
        <v>29</v>
      </c>
      <c r="AL14" s="29"/>
      <c r="AM14" s="29"/>
      <c r="AN14" s="39" t="s">
        <v>31</v>
      </c>
      <c r="AO14" s="29"/>
      <c r="AP14" s="29"/>
      <c r="AQ14" s="31"/>
      <c r="BE14" s="472"/>
      <c r="BS14" s="24" t="s">
        <v>9</v>
      </c>
    </row>
    <row r="15" spans="1:74" ht="6.9"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472"/>
      <c r="BS15" s="24" t="s">
        <v>6</v>
      </c>
    </row>
    <row r="16" spans="1:74" ht="14.4" customHeight="1">
      <c r="B16" s="28"/>
      <c r="C16" s="29"/>
      <c r="D16" s="37" t="s">
        <v>32</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5</v>
      </c>
      <c r="AO16" s="29"/>
      <c r="AP16" s="29"/>
      <c r="AQ16" s="31"/>
      <c r="BE16" s="472"/>
      <c r="BS16" s="24" t="s">
        <v>6</v>
      </c>
    </row>
    <row r="17" spans="2:71" ht="18.5" customHeight="1">
      <c r="B17" s="28"/>
      <c r="C17" s="29"/>
      <c r="D17" s="29"/>
      <c r="E17" s="35" t="s">
        <v>24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29</v>
      </c>
      <c r="AL17" s="29"/>
      <c r="AM17" s="29"/>
      <c r="AN17" s="35" t="s">
        <v>5</v>
      </c>
      <c r="AO17" s="29"/>
      <c r="AP17" s="29"/>
      <c r="AQ17" s="31"/>
      <c r="BE17" s="472"/>
      <c r="BS17" s="24" t="s">
        <v>33</v>
      </c>
    </row>
    <row r="18" spans="2:71" ht="6.9"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472"/>
      <c r="BS18" s="24" t="s">
        <v>9</v>
      </c>
    </row>
    <row r="19" spans="2:71" ht="14.4" customHeight="1">
      <c r="B19" s="28"/>
      <c r="C19" s="29"/>
      <c r="D19" s="37" t="s">
        <v>34</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472"/>
      <c r="BS19" s="24" t="s">
        <v>9</v>
      </c>
    </row>
    <row r="20" spans="2:71" ht="339" customHeight="1">
      <c r="B20" s="28"/>
      <c r="C20" s="29"/>
      <c r="D20" s="445" t="s">
        <v>4734</v>
      </c>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29"/>
      <c r="AP20" s="29"/>
      <c r="AQ20" s="31"/>
      <c r="BE20" s="472"/>
      <c r="BS20" s="24" t="s">
        <v>6</v>
      </c>
    </row>
    <row r="21" spans="2:71" ht="6.9"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472"/>
    </row>
    <row r="22" spans="2:71" ht="6.9"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472"/>
    </row>
    <row r="23" spans="2:71" s="1" customFormat="1" ht="26" customHeight="1">
      <c r="B23" s="41"/>
      <c r="C23" s="42"/>
      <c r="D23" s="43" t="s">
        <v>35</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78" t="e">
        <f>ROUND(AG51,2)</f>
        <v>#REF!</v>
      </c>
      <c r="AL23" s="479"/>
      <c r="AM23" s="479"/>
      <c r="AN23" s="479"/>
      <c r="AO23" s="479"/>
      <c r="AP23" s="42"/>
      <c r="AQ23" s="45"/>
      <c r="BE23" s="472"/>
    </row>
    <row r="24" spans="2:71" s="1" customFormat="1" ht="6.9"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472"/>
    </row>
    <row r="25" spans="2:71" s="1" customFormat="1">
      <c r="B25" s="41"/>
      <c r="C25" s="42"/>
      <c r="D25" s="42"/>
      <c r="E25" s="42"/>
      <c r="F25" s="42"/>
      <c r="G25" s="42"/>
      <c r="H25" s="42"/>
      <c r="I25" s="42"/>
      <c r="J25" s="42"/>
      <c r="K25" s="42"/>
      <c r="L25" s="480" t="s">
        <v>36</v>
      </c>
      <c r="M25" s="480"/>
      <c r="N25" s="480"/>
      <c r="O25" s="480"/>
      <c r="P25" s="42"/>
      <c r="Q25" s="42"/>
      <c r="R25" s="42"/>
      <c r="S25" s="42"/>
      <c r="T25" s="42"/>
      <c r="U25" s="42"/>
      <c r="V25" s="42"/>
      <c r="W25" s="480" t="s">
        <v>37</v>
      </c>
      <c r="X25" s="480"/>
      <c r="Y25" s="480"/>
      <c r="Z25" s="480"/>
      <c r="AA25" s="480"/>
      <c r="AB25" s="480"/>
      <c r="AC25" s="480"/>
      <c r="AD25" s="480"/>
      <c r="AE25" s="480"/>
      <c r="AF25" s="42"/>
      <c r="AG25" s="42"/>
      <c r="AH25" s="42"/>
      <c r="AI25" s="42"/>
      <c r="AJ25" s="42"/>
      <c r="AK25" s="480" t="s">
        <v>38</v>
      </c>
      <c r="AL25" s="480"/>
      <c r="AM25" s="480"/>
      <c r="AN25" s="480"/>
      <c r="AO25" s="480"/>
      <c r="AP25" s="42"/>
      <c r="AQ25" s="45"/>
      <c r="BE25" s="472"/>
    </row>
    <row r="26" spans="2:71" s="2" customFormat="1" ht="14.4" customHeight="1">
      <c r="B26" s="47"/>
      <c r="C26" s="48"/>
      <c r="D26" s="49" t="s">
        <v>39</v>
      </c>
      <c r="E26" s="48"/>
      <c r="F26" s="49" t="s">
        <v>40</v>
      </c>
      <c r="G26" s="48"/>
      <c r="H26" s="48"/>
      <c r="I26" s="48"/>
      <c r="J26" s="48"/>
      <c r="K26" s="48"/>
      <c r="L26" s="470">
        <v>0.21</v>
      </c>
      <c r="M26" s="469"/>
      <c r="N26" s="469"/>
      <c r="O26" s="469"/>
      <c r="P26" s="48"/>
      <c r="Q26" s="48"/>
      <c r="R26" s="48"/>
      <c r="S26" s="48"/>
      <c r="T26" s="48"/>
      <c r="U26" s="48"/>
      <c r="V26" s="48"/>
      <c r="W26" s="468">
        <f>ROUND(AZ51,2)</f>
        <v>0</v>
      </c>
      <c r="X26" s="469"/>
      <c r="Y26" s="469"/>
      <c r="Z26" s="469"/>
      <c r="AA26" s="469"/>
      <c r="AB26" s="469"/>
      <c r="AC26" s="469"/>
      <c r="AD26" s="469"/>
      <c r="AE26" s="469"/>
      <c r="AF26" s="48"/>
      <c r="AG26" s="48"/>
      <c r="AH26" s="48"/>
      <c r="AI26" s="48"/>
      <c r="AJ26" s="48"/>
      <c r="AK26" s="468">
        <f>ROUND(AV51,2)</f>
        <v>0</v>
      </c>
      <c r="AL26" s="469"/>
      <c r="AM26" s="469"/>
      <c r="AN26" s="469"/>
      <c r="AO26" s="469"/>
      <c r="AP26" s="48"/>
      <c r="AQ26" s="50"/>
      <c r="BE26" s="472"/>
    </row>
    <row r="27" spans="2:71" s="2" customFormat="1" ht="14.4" customHeight="1">
      <c r="B27" s="47"/>
      <c r="C27" s="48"/>
      <c r="D27" s="48"/>
      <c r="E27" s="48"/>
      <c r="F27" s="49" t="s">
        <v>41</v>
      </c>
      <c r="G27" s="48"/>
      <c r="H27" s="48"/>
      <c r="I27" s="48"/>
      <c r="J27" s="48"/>
      <c r="K27" s="48"/>
      <c r="L27" s="470">
        <v>0.15</v>
      </c>
      <c r="M27" s="469"/>
      <c r="N27" s="469"/>
      <c r="O27" s="469"/>
      <c r="P27" s="48"/>
      <c r="Q27" s="48"/>
      <c r="R27" s="48"/>
      <c r="S27" s="48"/>
      <c r="T27" s="48"/>
      <c r="U27" s="48"/>
      <c r="V27" s="48"/>
      <c r="W27" s="468">
        <f>ROUND(BA51,2)</f>
        <v>0</v>
      </c>
      <c r="X27" s="469"/>
      <c r="Y27" s="469"/>
      <c r="Z27" s="469"/>
      <c r="AA27" s="469"/>
      <c r="AB27" s="469"/>
      <c r="AC27" s="469"/>
      <c r="AD27" s="469"/>
      <c r="AE27" s="469"/>
      <c r="AF27" s="48"/>
      <c r="AG27" s="48"/>
      <c r="AH27" s="48"/>
      <c r="AI27" s="48"/>
      <c r="AJ27" s="48"/>
      <c r="AK27" s="468">
        <f>ROUND(AW51,2)</f>
        <v>0</v>
      </c>
      <c r="AL27" s="469"/>
      <c r="AM27" s="469"/>
      <c r="AN27" s="469"/>
      <c r="AO27" s="469"/>
      <c r="AP27" s="48"/>
      <c r="AQ27" s="50"/>
      <c r="BE27" s="472"/>
    </row>
    <row r="28" spans="2:71" s="2" customFormat="1" ht="14.4" hidden="1" customHeight="1">
      <c r="B28" s="47"/>
      <c r="C28" s="48"/>
      <c r="D28" s="48"/>
      <c r="E28" s="48"/>
      <c r="F28" s="49" t="s">
        <v>42</v>
      </c>
      <c r="G28" s="48"/>
      <c r="H28" s="48"/>
      <c r="I28" s="48"/>
      <c r="J28" s="48"/>
      <c r="K28" s="48"/>
      <c r="L28" s="470">
        <v>0.21</v>
      </c>
      <c r="M28" s="469"/>
      <c r="N28" s="469"/>
      <c r="O28" s="469"/>
      <c r="P28" s="48"/>
      <c r="Q28" s="48"/>
      <c r="R28" s="48"/>
      <c r="S28" s="48"/>
      <c r="T28" s="48"/>
      <c r="U28" s="48"/>
      <c r="V28" s="48"/>
      <c r="W28" s="468">
        <f>ROUND(BB51,2)</f>
        <v>0</v>
      </c>
      <c r="X28" s="469"/>
      <c r="Y28" s="469"/>
      <c r="Z28" s="469"/>
      <c r="AA28" s="469"/>
      <c r="AB28" s="469"/>
      <c r="AC28" s="469"/>
      <c r="AD28" s="469"/>
      <c r="AE28" s="469"/>
      <c r="AF28" s="48"/>
      <c r="AG28" s="48"/>
      <c r="AH28" s="48"/>
      <c r="AI28" s="48"/>
      <c r="AJ28" s="48"/>
      <c r="AK28" s="468">
        <v>0</v>
      </c>
      <c r="AL28" s="469"/>
      <c r="AM28" s="469"/>
      <c r="AN28" s="469"/>
      <c r="AO28" s="469"/>
      <c r="AP28" s="48"/>
      <c r="AQ28" s="50"/>
      <c r="BE28" s="472"/>
    </row>
    <row r="29" spans="2:71" s="2" customFormat="1" ht="14.4" hidden="1" customHeight="1">
      <c r="B29" s="47"/>
      <c r="C29" s="48"/>
      <c r="D29" s="48"/>
      <c r="E29" s="48"/>
      <c r="F29" s="49" t="s">
        <v>43</v>
      </c>
      <c r="G29" s="48"/>
      <c r="H29" s="48"/>
      <c r="I29" s="48"/>
      <c r="J29" s="48"/>
      <c r="K29" s="48"/>
      <c r="L29" s="470">
        <v>0.15</v>
      </c>
      <c r="M29" s="469"/>
      <c r="N29" s="469"/>
      <c r="O29" s="469"/>
      <c r="P29" s="48"/>
      <c r="Q29" s="48"/>
      <c r="R29" s="48"/>
      <c r="S29" s="48"/>
      <c r="T29" s="48"/>
      <c r="U29" s="48"/>
      <c r="V29" s="48"/>
      <c r="W29" s="468">
        <f>ROUND(BC51,2)</f>
        <v>0</v>
      </c>
      <c r="X29" s="469"/>
      <c r="Y29" s="469"/>
      <c r="Z29" s="469"/>
      <c r="AA29" s="469"/>
      <c r="AB29" s="469"/>
      <c r="AC29" s="469"/>
      <c r="AD29" s="469"/>
      <c r="AE29" s="469"/>
      <c r="AF29" s="48"/>
      <c r="AG29" s="48"/>
      <c r="AH29" s="48"/>
      <c r="AI29" s="48"/>
      <c r="AJ29" s="48"/>
      <c r="AK29" s="468">
        <v>0</v>
      </c>
      <c r="AL29" s="469"/>
      <c r="AM29" s="469"/>
      <c r="AN29" s="469"/>
      <c r="AO29" s="469"/>
      <c r="AP29" s="48"/>
      <c r="AQ29" s="50"/>
      <c r="BE29" s="472"/>
    </row>
    <row r="30" spans="2:71" s="2" customFormat="1" ht="14.4" hidden="1" customHeight="1">
      <c r="B30" s="47"/>
      <c r="C30" s="48"/>
      <c r="D30" s="48"/>
      <c r="E30" s="48"/>
      <c r="F30" s="49" t="s">
        <v>44</v>
      </c>
      <c r="G30" s="48"/>
      <c r="H30" s="48"/>
      <c r="I30" s="48"/>
      <c r="J30" s="48"/>
      <c r="K30" s="48"/>
      <c r="L30" s="470">
        <v>0</v>
      </c>
      <c r="M30" s="469"/>
      <c r="N30" s="469"/>
      <c r="O30" s="469"/>
      <c r="P30" s="48"/>
      <c r="Q30" s="48"/>
      <c r="R30" s="48"/>
      <c r="S30" s="48"/>
      <c r="T30" s="48"/>
      <c r="U30" s="48"/>
      <c r="V30" s="48"/>
      <c r="W30" s="468">
        <f>ROUND(BD51,2)</f>
        <v>0</v>
      </c>
      <c r="X30" s="469"/>
      <c r="Y30" s="469"/>
      <c r="Z30" s="469"/>
      <c r="AA30" s="469"/>
      <c r="AB30" s="469"/>
      <c r="AC30" s="469"/>
      <c r="AD30" s="469"/>
      <c r="AE30" s="469"/>
      <c r="AF30" s="48"/>
      <c r="AG30" s="48"/>
      <c r="AH30" s="48"/>
      <c r="AI30" s="48"/>
      <c r="AJ30" s="48"/>
      <c r="AK30" s="468">
        <v>0</v>
      </c>
      <c r="AL30" s="469"/>
      <c r="AM30" s="469"/>
      <c r="AN30" s="469"/>
      <c r="AO30" s="469"/>
      <c r="AP30" s="48"/>
      <c r="AQ30" s="50"/>
      <c r="BE30" s="472"/>
    </row>
    <row r="31" spans="2:71" s="1" customFormat="1" ht="6.9"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472"/>
    </row>
    <row r="32" spans="2:71" s="1" customFormat="1" ht="26" customHeight="1">
      <c r="B32" s="41"/>
      <c r="C32" s="51"/>
      <c r="D32" s="52" t="s">
        <v>45</v>
      </c>
      <c r="E32" s="53"/>
      <c r="F32" s="53"/>
      <c r="G32" s="53"/>
      <c r="H32" s="53"/>
      <c r="I32" s="53"/>
      <c r="J32" s="53"/>
      <c r="K32" s="53"/>
      <c r="L32" s="53"/>
      <c r="M32" s="53"/>
      <c r="N32" s="53"/>
      <c r="O32" s="53"/>
      <c r="P32" s="53"/>
      <c r="Q32" s="53"/>
      <c r="R32" s="53"/>
      <c r="S32" s="53"/>
      <c r="T32" s="54" t="s">
        <v>46</v>
      </c>
      <c r="U32" s="53"/>
      <c r="V32" s="53"/>
      <c r="W32" s="53"/>
      <c r="X32" s="455" t="s">
        <v>47</v>
      </c>
      <c r="Y32" s="456"/>
      <c r="Z32" s="456"/>
      <c r="AA32" s="456"/>
      <c r="AB32" s="456"/>
      <c r="AC32" s="53"/>
      <c r="AD32" s="53"/>
      <c r="AE32" s="53"/>
      <c r="AF32" s="53"/>
      <c r="AG32" s="53"/>
      <c r="AH32" s="53"/>
      <c r="AI32" s="53"/>
      <c r="AJ32" s="53"/>
      <c r="AK32" s="457" t="e">
        <f>SUM(AK23:AK30)</f>
        <v>#REF!</v>
      </c>
      <c r="AL32" s="456"/>
      <c r="AM32" s="456"/>
      <c r="AN32" s="456"/>
      <c r="AO32" s="458"/>
      <c r="AP32" s="51"/>
      <c r="AQ32" s="55"/>
      <c r="BE32" s="472"/>
    </row>
    <row r="33" spans="2:56" s="1" customFormat="1" ht="6.9"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 customHeight="1">
      <c r="B39" s="41"/>
      <c r="C39" s="61" t="s">
        <v>48</v>
      </c>
      <c r="AR39" s="41"/>
    </row>
    <row r="40" spans="2:56" s="1" customFormat="1" ht="6.9" customHeight="1">
      <c r="B40" s="41"/>
      <c r="AR40" s="41"/>
    </row>
    <row r="41" spans="2:56" s="3" customFormat="1" ht="14.4" customHeight="1">
      <c r="B41" s="62"/>
      <c r="C41" s="63" t="s">
        <v>16</v>
      </c>
      <c r="L41" s="3" t="str">
        <f>K5</f>
        <v>522019</v>
      </c>
      <c r="AR41" s="62"/>
    </row>
    <row r="42" spans="2:56" s="4" customFormat="1" ht="36.9" customHeight="1">
      <c r="B42" s="64"/>
      <c r="C42" s="65" t="s">
        <v>19</v>
      </c>
      <c r="L42" s="451" t="str">
        <f>K6</f>
        <v>Rekonstrukce ŠKOLNÍ KUCHYNĚ, Základní škola Praha 9, Vybíralova 964/8, 19800 Praha 9</v>
      </c>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R42" s="64"/>
    </row>
    <row r="43" spans="2:56" s="1" customFormat="1" ht="6.9" customHeight="1">
      <c r="B43" s="41"/>
      <c r="AR43" s="41"/>
    </row>
    <row r="44" spans="2:56" s="1" customFormat="1">
      <c r="B44" s="41"/>
      <c r="C44" s="63" t="s">
        <v>23</v>
      </c>
      <c r="L44" s="66" t="str">
        <f>IF(K8="","",K8)</f>
        <v xml:space="preserve"> </v>
      </c>
      <c r="AI44" s="63" t="s">
        <v>25</v>
      </c>
      <c r="AM44" s="453" t="str">
        <f>IF(AN8= "","",AN8)</f>
        <v>25. 10. 2019</v>
      </c>
      <c r="AN44" s="453"/>
      <c r="AR44" s="41"/>
    </row>
    <row r="45" spans="2:56" s="1" customFormat="1" ht="6.9" customHeight="1">
      <c r="B45" s="41"/>
      <c r="AR45" s="41"/>
    </row>
    <row r="46" spans="2:56" s="1" customFormat="1">
      <c r="B46" s="41"/>
      <c r="C46" s="63" t="s">
        <v>27</v>
      </c>
      <c r="L46" s="3" t="str">
        <f>IF(E11= "","",E11)</f>
        <v xml:space="preserve"> </v>
      </c>
      <c r="AI46" s="63" t="s">
        <v>32</v>
      </c>
      <c r="AM46" s="467" t="str">
        <f>IF(E17="","",E17)</f>
        <v xml:space="preserve"> </v>
      </c>
      <c r="AN46" s="467"/>
      <c r="AO46" s="467"/>
      <c r="AP46" s="467"/>
      <c r="AR46" s="41"/>
      <c r="AS46" s="459" t="s">
        <v>49</v>
      </c>
      <c r="AT46" s="460"/>
      <c r="AU46" s="68"/>
      <c r="AV46" s="68"/>
      <c r="AW46" s="68"/>
      <c r="AX46" s="68"/>
      <c r="AY46" s="68"/>
      <c r="AZ46" s="68"/>
      <c r="BA46" s="68"/>
      <c r="BB46" s="68"/>
      <c r="BC46" s="68"/>
      <c r="BD46" s="69"/>
    </row>
    <row r="47" spans="2:56" s="1" customFormat="1">
      <c r="B47" s="41"/>
      <c r="C47" s="63" t="s">
        <v>30</v>
      </c>
      <c r="L47" s="3" t="str">
        <f>IF(E14= "Vyplň údaj","",E14)</f>
        <v/>
      </c>
      <c r="AR47" s="41"/>
      <c r="AS47" s="461"/>
      <c r="AT47" s="462"/>
      <c r="AU47" s="42"/>
      <c r="AV47" s="42"/>
      <c r="AW47" s="42"/>
      <c r="AX47" s="42"/>
      <c r="AY47" s="42"/>
      <c r="AZ47" s="42"/>
      <c r="BA47" s="42"/>
      <c r="BB47" s="42"/>
      <c r="BC47" s="42"/>
      <c r="BD47" s="70"/>
    </row>
    <row r="48" spans="2:56" s="1" customFormat="1" ht="11" customHeight="1">
      <c r="B48" s="41"/>
      <c r="AR48" s="41"/>
      <c r="AS48" s="461"/>
      <c r="AT48" s="462"/>
      <c r="AU48" s="42"/>
      <c r="AV48" s="42"/>
      <c r="AW48" s="42"/>
      <c r="AX48" s="42"/>
      <c r="AY48" s="42"/>
      <c r="AZ48" s="42"/>
      <c r="BA48" s="42"/>
      <c r="BB48" s="42"/>
      <c r="BC48" s="42"/>
      <c r="BD48" s="70"/>
    </row>
    <row r="49" spans="1:91" s="1" customFormat="1" ht="29.25" customHeight="1">
      <c r="B49" s="41"/>
      <c r="C49" s="463" t="s">
        <v>50</v>
      </c>
      <c r="D49" s="464"/>
      <c r="E49" s="464"/>
      <c r="F49" s="464"/>
      <c r="G49" s="464"/>
      <c r="H49" s="71"/>
      <c r="I49" s="465" t="s">
        <v>51</v>
      </c>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6" t="s">
        <v>52</v>
      </c>
      <c r="AH49" s="464"/>
      <c r="AI49" s="464"/>
      <c r="AJ49" s="464"/>
      <c r="AK49" s="464"/>
      <c r="AL49" s="464"/>
      <c r="AM49" s="464"/>
      <c r="AN49" s="465" t="s">
        <v>53</v>
      </c>
      <c r="AO49" s="464"/>
      <c r="AP49" s="464"/>
      <c r="AQ49" s="72" t="s">
        <v>54</v>
      </c>
      <c r="AR49" s="41"/>
      <c r="AS49" s="73" t="s">
        <v>55</v>
      </c>
      <c r="AT49" s="74" t="s">
        <v>56</v>
      </c>
      <c r="AU49" s="74" t="s">
        <v>57</v>
      </c>
      <c r="AV49" s="74" t="s">
        <v>58</v>
      </c>
      <c r="AW49" s="74" t="s">
        <v>59</v>
      </c>
      <c r="AX49" s="74" t="s">
        <v>60</v>
      </c>
      <c r="AY49" s="74" t="s">
        <v>61</v>
      </c>
      <c r="AZ49" s="74" t="s">
        <v>62</v>
      </c>
      <c r="BA49" s="74" t="s">
        <v>63</v>
      </c>
      <c r="BB49" s="74" t="s">
        <v>64</v>
      </c>
      <c r="BC49" s="74" t="s">
        <v>65</v>
      </c>
      <c r="BD49" s="75" t="s">
        <v>66</v>
      </c>
    </row>
    <row r="50" spans="1:91" s="1" customFormat="1" ht="11" customHeight="1">
      <c r="B50" s="41"/>
      <c r="AR50" s="41"/>
      <c r="AS50" s="76"/>
      <c r="AT50" s="68"/>
      <c r="AU50" s="68"/>
      <c r="AV50" s="68"/>
      <c r="AW50" s="68"/>
      <c r="AX50" s="68"/>
      <c r="AY50" s="68"/>
      <c r="AZ50" s="68"/>
      <c r="BA50" s="68"/>
      <c r="BB50" s="68"/>
      <c r="BC50" s="68"/>
      <c r="BD50" s="69"/>
    </row>
    <row r="51" spans="1:91" s="4" customFormat="1" ht="32.4" customHeight="1">
      <c r="B51" s="64"/>
      <c r="C51" s="77" t="s">
        <v>67</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447" t="e">
        <f>ROUND(SUM(AG52:AG61),2)</f>
        <v>#REF!</v>
      </c>
      <c r="AH51" s="447"/>
      <c r="AI51" s="447"/>
      <c r="AJ51" s="447"/>
      <c r="AK51" s="447"/>
      <c r="AL51" s="447"/>
      <c r="AM51" s="447"/>
      <c r="AN51" s="448" t="e">
        <f t="shared" ref="AN51:AN61" si="0">SUM(AG51,AT51)</f>
        <v>#REF!</v>
      </c>
      <c r="AO51" s="448"/>
      <c r="AP51" s="448"/>
      <c r="AQ51" s="79" t="s">
        <v>5</v>
      </c>
      <c r="AR51" s="64"/>
      <c r="AS51" s="80">
        <f>ROUND(SUM(AS52:AS61),2)</f>
        <v>0</v>
      </c>
      <c r="AT51" s="81">
        <f t="shared" ref="AT51:AT61" si="1">ROUND(SUM(AV51:AW51),2)</f>
        <v>0</v>
      </c>
      <c r="AU51" s="82" t="e">
        <f>ROUND(SUM(AU52:AU61),5)</f>
        <v>#REF!</v>
      </c>
      <c r="AV51" s="81">
        <f>ROUND(AZ51*L26,2)</f>
        <v>0</v>
      </c>
      <c r="AW51" s="81">
        <f>ROUND(BA51*L27,2)</f>
        <v>0</v>
      </c>
      <c r="AX51" s="81">
        <f>ROUND(BB51*L26,2)</f>
        <v>0</v>
      </c>
      <c r="AY51" s="81">
        <f>ROUND(BC51*L27,2)</f>
        <v>0</v>
      </c>
      <c r="AZ51" s="81">
        <f>ROUND(SUM(AZ52:AZ61),2)</f>
        <v>0</v>
      </c>
      <c r="BA51" s="81">
        <f>ROUND(SUM(BA52:BA61),2)</f>
        <v>0</v>
      </c>
      <c r="BB51" s="81">
        <f>ROUND(SUM(BB52:BB61),2)</f>
        <v>0</v>
      </c>
      <c r="BC51" s="81">
        <f>ROUND(SUM(BC52:BC61),2)</f>
        <v>0</v>
      </c>
      <c r="BD51" s="83">
        <f>ROUND(SUM(BD52:BD61),2)</f>
        <v>0</v>
      </c>
      <c r="BS51" s="65" t="s">
        <v>68</v>
      </c>
      <c r="BT51" s="65" t="s">
        <v>69</v>
      </c>
      <c r="BU51" s="84" t="s">
        <v>70</v>
      </c>
      <c r="BV51" s="65" t="s">
        <v>71</v>
      </c>
      <c r="BW51" s="65" t="s">
        <v>7</v>
      </c>
      <c r="BX51" s="65" t="s">
        <v>72</v>
      </c>
      <c r="CL51" s="65" t="s">
        <v>5</v>
      </c>
    </row>
    <row r="52" spans="1:91" s="5" customFormat="1" ht="31.5" customHeight="1">
      <c r="A52" s="85" t="s">
        <v>73</v>
      </c>
      <c r="B52" s="86"/>
      <c r="C52" s="87"/>
      <c r="D52" s="454" t="s">
        <v>74</v>
      </c>
      <c r="E52" s="454"/>
      <c r="F52" s="454"/>
      <c r="G52" s="454"/>
      <c r="H52" s="454"/>
      <c r="I52" s="88"/>
      <c r="J52" s="454" t="s">
        <v>75</v>
      </c>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43">
        <f>'D1.1,D1.2 - ARCHITEKTONIC...'!J27</f>
        <v>0</v>
      </c>
      <c r="AH52" s="444"/>
      <c r="AI52" s="444"/>
      <c r="AJ52" s="444"/>
      <c r="AK52" s="444"/>
      <c r="AL52" s="444"/>
      <c r="AM52" s="444"/>
      <c r="AN52" s="443">
        <f t="shared" si="0"/>
        <v>0</v>
      </c>
      <c r="AO52" s="444"/>
      <c r="AP52" s="444"/>
      <c r="AQ52" s="89" t="s">
        <v>76</v>
      </c>
      <c r="AR52" s="86"/>
      <c r="AS52" s="90">
        <v>0</v>
      </c>
      <c r="AT52" s="91">
        <f t="shared" si="1"/>
        <v>0</v>
      </c>
      <c r="AU52" s="92">
        <f>'D1.1,D1.2 - ARCHITEKTONIC...'!P102</f>
        <v>0</v>
      </c>
      <c r="AV52" s="91">
        <f>'D1.1,D1.2 - ARCHITEKTONIC...'!J30</f>
        <v>0</v>
      </c>
      <c r="AW52" s="91">
        <f>'D1.1,D1.2 - ARCHITEKTONIC...'!J31</f>
        <v>0</v>
      </c>
      <c r="AX52" s="91">
        <f>'D1.1,D1.2 - ARCHITEKTONIC...'!J32</f>
        <v>0</v>
      </c>
      <c r="AY52" s="91">
        <f>'D1.1,D1.2 - ARCHITEKTONIC...'!J33</f>
        <v>0</v>
      </c>
      <c r="AZ52" s="91">
        <f>'D1.1,D1.2 - ARCHITEKTONIC...'!F30</f>
        <v>0</v>
      </c>
      <c r="BA52" s="91">
        <f>'D1.1,D1.2 - ARCHITEKTONIC...'!F31</f>
        <v>0</v>
      </c>
      <c r="BB52" s="91">
        <f>'D1.1,D1.2 - ARCHITEKTONIC...'!F32</f>
        <v>0</v>
      </c>
      <c r="BC52" s="91">
        <f>'D1.1,D1.2 - ARCHITEKTONIC...'!F33</f>
        <v>0</v>
      </c>
      <c r="BD52" s="93">
        <f>'D1.1,D1.2 - ARCHITEKTONIC...'!F34</f>
        <v>0</v>
      </c>
      <c r="BT52" s="94" t="s">
        <v>77</v>
      </c>
      <c r="BV52" s="94" t="s">
        <v>71</v>
      </c>
      <c r="BW52" s="94" t="s">
        <v>78</v>
      </c>
      <c r="BX52" s="94" t="s">
        <v>7</v>
      </c>
      <c r="CL52" s="94" t="s">
        <v>5</v>
      </c>
      <c r="CM52" s="94" t="s">
        <v>79</v>
      </c>
    </row>
    <row r="53" spans="1:91" s="5" customFormat="1" ht="16.5" customHeight="1">
      <c r="A53" s="85" t="s">
        <v>73</v>
      </c>
      <c r="B53" s="86"/>
      <c r="C53" s="87"/>
      <c r="D53" s="454" t="s">
        <v>80</v>
      </c>
      <c r="E53" s="454"/>
      <c r="F53" s="454"/>
      <c r="G53" s="454"/>
      <c r="H53" s="454"/>
      <c r="I53" s="88"/>
      <c r="J53" s="454" t="s">
        <v>81</v>
      </c>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43">
        <f>'D1.4a - ZDRAVOTNĚ TECHNIC...'!J27</f>
        <v>0</v>
      </c>
      <c r="AH53" s="444"/>
      <c r="AI53" s="444"/>
      <c r="AJ53" s="444"/>
      <c r="AK53" s="444"/>
      <c r="AL53" s="444"/>
      <c r="AM53" s="444"/>
      <c r="AN53" s="443">
        <f t="shared" si="0"/>
        <v>0</v>
      </c>
      <c r="AO53" s="444"/>
      <c r="AP53" s="444"/>
      <c r="AQ53" s="89" t="s">
        <v>76</v>
      </c>
      <c r="AR53" s="86"/>
      <c r="AS53" s="90">
        <v>0</v>
      </c>
      <c r="AT53" s="91">
        <f t="shared" si="1"/>
        <v>0</v>
      </c>
      <c r="AU53" s="92">
        <f>'D1.4a - ZDRAVOTNĚ TECHNIC...'!P91</f>
        <v>0</v>
      </c>
      <c r="AV53" s="91">
        <f>'D1.4a - ZDRAVOTNĚ TECHNIC...'!J30</f>
        <v>0</v>
      </c>
      <c r="AW53" s="91">
        <f>'D1.4a - ZDRAVOTNĚ TECHNIC...'!J31</f>
        <v>0</v>
      </c>
      <c r="AX53" s="91">
        <f>'D1.4a - ZDRAVOTNĚ TECHNIC...'!J32</f>
        <v>0</v>
      </c>
      <c r="AY53" s="91">
        <f>'D1.4a - ZDRAVOTNĚ TECHNIC...'!J33</f>
        <v>0</v>
      </c>
      <c r="AZ53" s="91">
        <f>'D1.4a - ZDRAVOTNĚ TECHNIC...'!F30</f>
        <v>0</v>
      </c>
      <c r="BA53" s="91">
        <f>'D1.4a - ZDRAVOTNĚ TECHNIC...'!F31</f>
        <v>0</v>
      </c>
      <c r="BB53" s="91">
        <f>'D1.4a - ZDRAVOTNĚ TECHNIC...'!F32</f>
        <v>0</v>
      </c>
      <c r="BC53" s="91">
        <f>'D1.4a - ZDRAVOTNĚ TECHNIC...'!F33</f>
        <v>0</v>
      </c>
      <c r="BD53" s="93">
        <f>'D1.4a - ZDRAVOTNĚ TECHNIC...'!F34</f>
        <v>0</v>
      </c>
      <c r="BT53" s="94" t="s">
        <v>77</v>
      </c>
      <c r="BV53" s="94" t="s">
        <v>71</v>
      </c>
      <c r="BW53" s="94" t="s">
        <v>82</v>
      </c>
      <c r="BX53" s="94" t="s">
        <v>7</v>
      </c>
      <c r="CL53" s="94" t="s">
        <v>5</v>
      </c>
      <c r="CM53" s="94" t="s">
        <v>79</v>
      </c>
    </row>
    <row r="54" spans="1:91" s="5" customFormat="1" ht="16.5" customHeight="1">
      <c r="A54" s="85" t="s">
        <v>73</v>
      </c>
      <c r="B54" s="86"/>
      <c r="C54" s="87"/>
      <c r="D54" s="454" t="s">
        <v>83</v>
      </c>
      <c r="E54" s="454"/>
      <c r="F54" s="454"/>
      <c r="G54" s="454"/>
      <c r="H54" s="454"/>
      <c r="I54" s="88"/>
      <c r="J54" s="454" t="s">
        <v>84</v>
      </c>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43">
        <f>'D1.4b - VYTÁPĚNÍ '!J27</f>
        <v>0</v>
      </c>
      <c r="AH54" s="444"/>
      <c r="AI54" s="444"/>
      <c r="AJ54" s="444"/>
      <c r="AK54" s="444"/>
      <c r="AL54" s="444"/>
      <c r="AM54" s="444"/>
      <c r="AN54" s="443">
        <f t="shared" si="0"/>
        <v>0</v>
      </c>
      <c r="AO54" s="444"/>
      <c r="AP54" s="444"/>
      <c r="AQ54" s="89" t="s">
        <v>76</v>
      </c>
      <c r="AR54" s="86"/>
      <c r="AS54" s="90">
        <v>0</v>
      </c>
      <c r="AT54" s="91">
        <f t="shared" si="1"/>
        <v>0</v>
      </c>
      <c r="AU54" s="92">
        <f>'D1.4b - VYTÁPĚNÍ '!P91</f>
        <v>0</v>
      </c>
      <c r="AV54" s="91">
        <f>'D1.4b - VYTÁPĚNÍ '!J30</f>
        <v>0</v>
      </c>
      <c r="AW54" s="91">
        <f>'D1.4b - VYTÁPĚNÍ '!J31</f>
        <v>0</v>
      </c>
      <c r="AX54" s="91">
        <f>'D1.4b - VYTÁPĚNÍ '!J32</f>
        <v>0</v>
      </c>
      <c r="AY54" s="91">
        <f>'D1.4b - VYTÁPĚNÍ '!J33</f>
        <v>0</v>
      </c>
      <c r="AZ54" s="91">
        <f>'D1.4b - VYTÁPĚNÍ '!F30</f>
        <v>0</v>
      </c>
      <c r="BA54" s="91">
        <f>'D1.4b - VYTÁPĚNÍ '!F31</f>
        <v>0</v>
      </c>
      <c r="BB54" s="91">
        <f>'D1.4b - VYTÁPĚNÍ '!F32</f>
        <v>0</v>
      </c>
      <c r="BC54" s="91">
        <f>'D1.4b - VYTÁPĚNÍ '!F33</f>
        <v>0</v>
      </c>
      <c r="BD54" s="93">
        <f>'D1.4b - VYTÁPĚNÍ '!F34</f>
        <v>0</v>
      </c>
      <c r="BT54" s="94" t="s">
        <v>77</v>
      </c>
      <c r="BV54" s="94" t="s">
        <v>71</v>
      </c>
      <c r="BW54" s="94" t="s">
        <v>85</v>
      </c>
      <c r="BX54" s="94" t="s">
        <v>7</v>
      </c>
      <c r="CL54" s="94" t="s">
        <v>5</v>
      </c>
      <c r="CM54" s="94" t="s">
        <v>79</v>
      </c>
    </row>
    <row r="55" spans="1:91" s="5" customFormat="1" ht="16.5" customHeight="1">
      <c r="A55" s="85" t="s">
        <v>73</v>
      </c>
      <c r="B55" s="86"/>
      <c r="C55" s="87"/>
      <c r="D55" s="454" t="s">
        <v>86</v>
      </c>
      <c r="E55" s="454"/>
      <c r="F55" s="454"/>
      <c r="G55" s="454"/>
      <c r="H55" s="454"/>
      <c r="I55" s="88"/>
      <c r="J55" s="454" t="s">
        <v>87</v>
      </c>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43">
        <f>'D1.4c - VZDUCHOTECHNIKA A...'!J27</f>
        <v>0</v>
      </c>
      <c r="AH55" s="444"/>
      <c r="AI55" s="444"/>
      <c r="AJ55" s="444"/>
      <c r="AK55" s="444"/>
      <c r="AL55" s="444"/>
      <c r="AM55" s="444"/>
      <c r="AN55" s="443">
        <f t="shared" si="0"/>
        <v>0</v>
      </c>
      <c r="AO55" s="444"/>
      <c r="AP55" s="444"/>
      <c r="AQ55" s="89" t="s">
        <v>76</v>
      </c>
      <c r="AR55" s="86"/>
      <c r="AS55" s="90">
        <v>0</v>
      </c>
      <c r="AT55" s="91">
        <f t="shared" si="1"/>
        <v>0</v>
      </c>
      <c r="AU55" s="92">
        <f>'D1.4c - VZDUCHOTECHNIKA A...'!P125</f>
        <v>0</v>
      </c>
      <c r="AV55" s="91">
        <f>'D1.4c - VZDUCHOTECHNIKA A...'!J30</f>
        <v>0</v>
      </c>
      <c r="AW55" s="91">
        <f>'D1.4c - VZDUCHOTECHNIKA A...'!J31</f>
        <v>0</v>
      </c>
      <c r="AX55" s="91">
        <f>'D1.4c - VZDUCHOTECHNIKA A...'!J32</f>
        <v>0</v>
      </c>
      <c r="AY55" s="91">
        <f>'D1.4c - VZDUCHOTECHNIKA A...'!J33</f>
        <v>0</v>
      </c>
      <c r="AZ55" s="91">
        <f>'D1.4c - VZDUCHOTECHNIKA A...'!F30</f>
        <v>0</v>
      </c>
      <c r="BA55" s="91">
        <f>'D1.4c - VZDUCHOTECHNIKA A...'!F31</f>
        <v>0</v>
      </c>
      <c r="BB55" s="91">
        <f>'D1.4c - VZDUCHOTECHNIKA A...'!F32</f>
        <v>0</v>
      </c>
      <c r="BC55" s="91">
        <f>'D1.4c - VZDUCHOTECHNIKA A...'!F33</f>
        <v>0</v>
      </c>
      <c r="BD55" s="93">
        <f>'D1.4c - VZDUCHOTECHNIKA A...'!F34</f>
        <v>0</v>
      </c>
      <c r="BT55" s="94" t="s">
        <v>77</v>
      </c>
      <c r="BV55" s="94" t="s">
        <v>71</v>
      </c>
      <c r="BW55" s="94" t="s">
        <v>88</v>
      </c>
      <c r="BX55" s="94" t="s">
        <v>7</v>
      </c>
      <c r="CL55" s="94" t="s">
        <v>5</v>
      </c>
      <c r="CM55" s="94" t="s">
        <v>79</v>
      </c>
    </row>
    <row r="56" spans="1:91" s="5" customFormat="1" ht="16.5" customHeight="1">
      <c r="A56" s="85" t="s">
        <v>73</v>
      </c>
      <c r="B56" s="86"/>
      <c r="C56" s="87"/>
      <c r="D56" s="454" t="s">
        <v>89</v>
      </c>
      <c r="E56" s="454"/>
      <c r="F56" s="454"/>
      <c r="G56" s="454"/>
      <c r="H56" s="454"/>
      <c r="I56" s="88"/>
      <c r="J56" s="454" t="s">
        <v>90</v>
      </c>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43">
        <f>'D1.4d - SILNOPROUDÁ ELEKT...'!J79</f>
        <v>0</v>
      </c>
      <c r="AH56" s="444"/>
      <c r="AI56" s="444"/>
      <c r="AJ56" s="444"/>
      <c r="AK56" s="444"/>
      <c r="AL56" s="444"/>
      <c r="AM56" s="444"/>
      <c r="AN56" s="443">
        <f t="shared" ref="AN56" si="2">SUM(AG56,AT56)</f>
        <v>0</v>
      </c>
      <c r="AO56" s="444"/>
      <c r="AP56" s="444"/>
      <c r="AQ56" s="89" t="s">
        <v>76</v>
      </c>
      <c r="AR56" s="86"/>
      <c r="AS56" s="90">
        <v>0</v>
      </c>
      <c r="AT56" s="91">
        <f t="shared" si="1"/>
        <v>0</v>
      </c>
      <c r="AU56" s="92" t="e">
        <f>'D1.4d - SILNOPROUDÁ ELEKT...'!P79</f>
        <v>#REF!</v>
      </c>
      <c r="AV56" s="91">
        <f>'D1.4d - SILNOPROUDÁ ELEKT...'!J30</f>
        <v>0</v>
      </c>
      <c r="AW56" s="91">
        <f>'D1.4d - SILNOPROUDÁ ELEKT...'!J31</f>
        <v>0</v>
      </c>
      <c r="AX56" s="91">
        <f>'D1.4d - SILNOPROUDÁ ELEKT...'!J32</f>
        <v>0</v>
      </c>
      <c r="AY56" s="91">
        <f>'D1.4d - SILNOPROUDÁ ELEKT...'!J33</f>
        <v>0</v>
      </c>
      <c r="AZ56" s="91">
        <f>'D1.4d - SILNOPROUDÁ ELEKT...'!F30</f>
        <v>0</v>
      </c>
      <c r="BA56" s="91">
        <f>'D1.4d - SILNOPROUDÁ ELEKT...'!F31</f>
        <v>0</v>
      </c>
      <c r="BB56" s="91">
        <f>'D1.4d - SILNOPROUDÁ ELEKT...'!F32</f>
        <v>0</v>
      </c>
      <c r="BC56" s="91">
        <f>'D1.4d - SILNOPROUDÁ ELEKT...'!F33</f>
        <v>0</v>
      </c>
      <c r="BD56" s="93">
        <f>'D1.4d - SILNOPROUDÁ ELEKT...'!F34</f>
        <v>0</v>
      </c>
      <c r="BT56" s="94" t="s">
        <v>77</v>
      </c>
      <c r="BV56" s="94" t="s">
        <v>71</v>
      </c>
      <c r="BW56" s="94" t="s">
        <v>91</v>
      </c>
      <c r="BX56" s="94" t="s">
        <v>7</v>
      </c>
      <c r="CL56" s="94" t="s">
        <v>5</v>
      </c>
      <c r="CM56" s="94" t="s">
        <v>79</v>
      </c>
    </row>
    <row r="57" spans="1:91" s="5" customFormat="1" ht="31.5" customHeight="1">
      <c r="A57" s="85" t="s">
        <v>73</v>
      </c>
      <c r="B57" s="86"/>
      <c r="C57" s="87"/>
      <c r="D57" s="454" t="s">
        <v>92</v>
      </c>
      <c r="E57" s="454"/>
      <c r="F57" s="454"/>
      <c r="G57" s="454"/>
      <c r="H57" s="454"/>
      <c r="I57" s="88"/>
      <c r="J57" s="454" t="s">
        <v>93</v>
      </c>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43">
        <f>'D1.4e - SLABOPROUDÁ ELEKT...'!J27</f>
        <v>0</v>
      </c>
      <c r="AH57" s="444"/>
      <c r="AI57" s="444"/>
      <c r="AJ57" s="444"/>
      <c r="AK57" s="444"/>
      <c r="AL57" s="444"/>
      <c r="AM57" s="444"/>
      <c r="AN57" s="443">
        <f t="shared" si="0"/>
        <v>0</v>
      </c>
      <c r="AO57" s="444"/>
      <c r="AP57" s="444"/>
      <c r="AQ57" s="89" t="s">
        <v>76</v>
      </c>
      <c r="AR57" s="86"/>
      <c r="AS57" s="90">
        <v>0</v>
      </c>
      <c r="AT57" s="91">
        <f t="shared" si="1"/>
        <v>0</v>
      </c>
      <c r="AU57" s="92">
        <f>'D1.4e - SLABOPROUDÁ ELEKT...'!P85</f>
        <v>0</v>
      </c>
      <c r="AV57" s="91">
        <f>'D1.4e - SLABOPROUDÁ ELEKT...'!J30</f>
        <v>0</v>
      </c>
      <c r="AW57" s="91">
        <f>'D1.4e - SLABOPROUDÁ ELEKT...'!J31</f>
        <v>0</v>
      </c>
      <c r="AX57" s="91">
        <f>'D1.4e - SLABOPROUDÁ ELEKT...'!J32</f>
        <v>0</v>
      </c>
      <c r="AY57" s="91">
        <f>'D1.4e - SLABOPROUDÁ ELEKT...'!J33</f>
        <v>0</v>
      </c>
      <c r="AZ57" s="91">
        <f>'D1.4e - SLABOPROUDÁ ELEKT...'!F30</f>
        <v>0</v>
      </c>
      <c r="BA57" s="91">
        <f>'D1.4e - SLABOPROUDÁ ELEKT...'!F31</f>
        <v>0</v>
      </c>
      <c r="BB57" s="91">
        <f>'D1.4e - SLABOPROUDÁ ELEKT...'!F32</f>
        <v>0</v>
      </c>
      <c r="BC57" s="91">
        <f>'D1.4e - SLABOPROUDÁ ELEKT...'!F33</f>
        <v>0</v>
      </c>
      <c r="BD57" s="93">
        <f>'D1.4e - SLABOPROUDÁ ELEKT...'!F34</f>
        <v>0</v>
      </c>
      <c r="BT57" s="94" t="s">
        <v>77</v>
      </c>
      <c r="BV57" s="94" t="s">
        <v>71</v>
      </c>
      <c r="BW57" s="94" t="s">
        <v>94</v>
      </c>
      <c r="BX57" s="94" t="s">
        <v>7</v>
      </c>
      <c r="CL57" s="94" t="s">
        <v>5</v>
      </c>
      <c r="CM57" s="94" t="s">
        <v>79</v>
      </c>
    </row>
    <row r="58" spans="1:91" s="5" customFormat="1" ht="31.5" customHeight="1">
      <c r="A58" s="85" t="s">
        <v>73</v>
      </c>
      <c r="B58" s="86"/>
      <c r="C58" s="87"/>
      <c r="D58" s="454" t="s">
        <v>95</v>
      </c>
      <c r="E58" s="454"/>
      <c r="F58" s="454"/>
      <c r="G58" s="454"/>
      <c r="H58" s="454"/>
      <c r="I58" s="88"/>
      <c r="J58" s="454" t="s">
        <v>96</v>
      </c>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43">
        <f>'D1.4g - ZAŘÍZENÍ PRO ODVO...'!J27</f>
        <v>0</v>
      </c>
      <c r="AH58" s="444"/>
      <c r="AI58" s="444"/>
      <c r="AJ58" s="444"/>
      <c r="AK58" s="444"/>
      <c r="AL58" s="444"/>
      <c r="AM58" s="444"/>
      <c r="AN58" s="443">
        <f t="shared" si="0"/>
        <v>0</v>
      </c>
      <c r="AO58" s="444"/>
      <c r="AP58" s="444"/>
      <c r="AQ58" s="89" t="s">
        <v>76</v>
      </c>
      <c r="AR58" s="86"/>
      <c r="AS58" s="90">
        <v>0</v>
      </c>
      <c r="AT58" s="91">
        <f t="shared" si="1"/>
        <v>0</v>
      </c>
      <c r="AU58" s="92">
        <f>'D1.4g - ZAŘÍZENÍ PRO ODVO...'!P83</f>
        <v>0</v>
      </c>
      <c r="AV58" s="91">
        <f>'D1.4g - ZAŘÍZENÍ PRO ODVO...'!J30</f>
        <v>0</v>
      </c>
      <c r="AW58" s="91">
        <f>'D1.4g - ZAŘÍZENÍ PRO ODVO...'!J31</f>
        <v>0</v>
      </c>
      <c r="AX58" s="91">
        <f>'D1.4g - ZAŘÍZENÍ PRO ODVO...'!J32</f>
        <v>0</v>
      </c>
      <c r="AY58" s="91">
        <f>'D1.4g - ZAŘÍZENÍ PRO ODVO...'!J33</f>
        <v>0</v>
      </c>
      <c r="AZ58" s="91">
        <f>'D1.4g - ZAŘÍZENÍ PRO ODVO...'!F30</f>
        <v>0</v>
      </c>
      <c r="BA58" s="91">
        <f>'D1.4g - ZAŘÍZENÍ PRO ODVO...'!F31</f>
        <v>0</v>
      </c>
      <c r="BB58" s="91">
        <f>'D1.4g - ZAŘÍZENÍ PRO ODVO...'!F32</f>
        <v>0</v>
      </c>
      <c r="BC58" s="91">
        <f>'D1.4g - ZAŘÍZENÍ PRO ODVO...'!F33</f>
        <v>0</v>
      </c>
      <c r="BD58" s="93">
        <f>'D1.4g - ZAŘÍZENÍ PRO ODVO...'!F34</f>
        <v>0</v>
      </c>
      <c r="BT58" s="94" t="s">
        <v>77</v>
      </c>
      <c r="BV58" s="94" t="s">
        <v>71</v>
      </c>
      <c r="BW58" s="94" t="s">
        <v>97</v>
      </c>
      <c r="BX58" s="94" t="s">
        <v>7</v>
      </c>
      <c r="CL58" s="94" t="s">
        <v>5</v>
      </c>
      <c r="CM58" s="94" t="s">
        <v>79</v>
      </c>
    </row>
    <row r="59" spans="1:91" s="5" customFormat="1" ht="16.5" customHeight="1">
      <c r="A59" s="85" t="s">
        <v>73</v>
      </c>
      <c r="B59" s="86"/>
      <c r="C59" s="87"/>
      <c r="D59" s="454" t="s">
        <v>98</v>
      </c>
      <c r="E59" s="454"/>
      <c r="F59" s="454"/>
      <c r="G59" s="454"/>
      <c r="H59" s="454"/>
      <c r="I59" s="88"/>
      <c r="J59" s="454" t="s">
        <v>99</v>
      </c>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43">
        <f>'D1.4h - MĚŘENÍ A REGULACE'!J27</f>
        <v>0</v>
      </c>
      <c r="AH59" s="444"/>
      <c r="AI59" s="444"/>
      <c r="AJ59" s="444"/>
      <c r="AK59" s="444"/>
      <c r="AL59" s="444"/>
      <c r="AM59" s="444"/>
      <c r="AN59" s="443">
        <f t="shared" si="0"/>
        <v>0</v>
      </c>
      <c r="AO59" s="444"/>
      <c r="AP59" s="444"/>
      <c r="AQ59" s="89" t="s">
        <v>76</v>
      </c>
      <c r="AR59" s="86"/>
      <c r="AS59" s="90">
        <v>0</v>
      </c>
      <c r="AT59" s="91">
        <f t="shared" si="1"/>
        <v>0</v>
      </c>
      <c r="AU59" s="92">
        <f>'D1.4h - MĚŘENÍ A REGULACE'!P94</f>
        <v>0</v>
      </c>
      <c r="AV59" s="91">
        <f>'D1.4h - MĚŘENÍ A REGULACE'!J30</f>
        <v>0</v>
      </c>
      <c r="AW59" s="91">
        <f>'D1.4h - MĚŘENÍ A REGULACE'!J31</f>
        <v>0</v>
      </c>
      <c r="AX59" s="91">
        <f>'D1.4h - MĚŘENÍ A REGULACE'!J32</f>
        <v>0</v>
      </c>
      <c r="AY59" s="91">
        <f>'D1.4h - MĚŘENÍ A REGULACE'!J33</f>
        <v>0</v>
      </c>
      <c r="AZ59" s="91">
        <f>'D1.4h - MĚŘENÍ A REGULACE'!F30</f>
        <v>0</v>
      </c>
      <c r="BA59" s="91">
        <f>'D1.4h - MĚŘENÍ A REGULACE'!F31</f>
        <v>0</v>
      </c>
      <c r="BB59" s="91">
        <f>'D1.4h - MĚŘENÍ A REGULACE'!F32</f>
        <v>0</v>
      </c>
      <c r="BC59" s="91">
        <f>'D1.4h - MĚŘENÍ A REGULACE'!F33</f>
        <v>0</v>
      </c>
      <c r="BD59" s="93">
        <f>'D1.4h - MĚŘENÍ A REGULACE'!F34</f>
        <v>0</v>
      </c>
      <c r="BT59" s="94" t="s">
        <v>77</v>
      </c>
      <c r="BV59" s="94" t="s">
        <v>71</v>
      </c>
      <c r="BW59" s="94" t="s">
        <v>100</v>
      </c>
      <c r="BX59" s="94" t="s">
        <v>7</v>
      </c>
      <c r="CL59" s="94" t="s">
        <v>5</v>
      </c>
      <c r="CM59" s="94" t="s">
        <v>79</v>
      </c>
    </row>
    <row r="60" spans="1:91" s="5" customFormat="1" ht="16.5" customHeight="1">
      <c r="A60" s="85" t="s">
        <v>73</v>
      </c>
      <c r="B60" s="86"/>
      <c r="C60" s="87"/>
      <c r="D60" s="454" t="s">
        <v>101</v>
      </c>
      <c r="E60" s="454"/>
      <c r="F60" s="454"/>
      <c r="G60" s="454"/>
      <c r="H60" s="454"/>
      <c r="I60" s="88"/>
      <c r="J60" s="454" t="s">
        <v>102</v>
      </c>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43">
        <f>'D2.1 - GASTROTECHNOLOGIE'!J27</f>
        <v>0</v>
      </c>
      <c r="AH60" s="444"/>
      <c r="AI60" s="444"/>
      <c r="AJ60" s="444"/>
      <c r="AK60" s="444"/>
      <c r="AL60" s="444"/>
      <c r="AM60" s="444"/>
      <c r="AN60" s="443">
        <f t="shared" si="0"/>
        <v>0</v>
      </c>
      <c r="AO60" s="444"/>
      <c r="AP60" s="444"/>
      <c r="AQ60" s="89" t="s">
        <v>76</v>
      </c>
      <c r="AR60" s="86"/>
      <c r="AS60" s="90">
        <v>0</v>
      </c>
      <c r="AT60" s="91">
        <f t="shared" si="1"/>
        <v>0</v>
      </c>
      <c r="AU60" s="92">
        <f>'D2.1 - GASTROTECHNOLOGIE'!P96</f>
        <v>0</v>
      </c>
      <c r="AV60" s="91">
        <f>'D2.1 - GASTROTECHNOLOGIE'!J30</f>
        <v>0</v>
      </c>
      <c r="AW60" s="91">
        <f>'D2.1 - GASTROTECHNOLOGIE'!J31</f>
        <v>0</v>
      </c>
      <c r="AX60" s="91">
        <f>'D2.1 - GASTROTECHNOLOGIE'!J32</f>
        <v>0</v>
      </c>
      <c r="AY60" s="91">
        <f>'D2.1 - GASTROTECHNOLOGIE'!J33</f>
        <v>0</v>
      </c>
      <c r="AZ60" s="91">
        <f>'D2.1 - GASTROTECHNOLOGIE'!F30</f>
        <v>0</v>
      </c>
      <c r="BA60" s="91">
        <f>'D2.1 - GASTROTECHNOLOGIE'!F31</f>
        <v>0</v>
      </c>
      <c r="BB60" s="91">
        <f>'D2.1 - GASTROTECHNOLOGIE'!F32</f>
        <v>0</v>
      </c>
      <c r="BC60" s="91">
        <f>'D2.1 - GASTROTECHNOLOGIE'!F33</f>
        <v>0</v>
      </c>
      <c r="BD60" s="93">
        <f>'D2.1 - GASTROTECHNOLOGIE'!F34</f>
        <v>0</v>
      </c>
      <c r="BT60" s="94" t="s">
        <v>77</v>
      </c>
      <c r="BV60" s="94" t="s">
        <v>71</v>
      </c>
      <c r="BW60" s="94" t="s">
        <v>103</v>
      </c>
      <c r="BX60" s="94" t="s">
        <v>7</v>
      </c>
      <c r="CL60" s="94" t="s">
        <v>5</v>
      </c>
      <c r="CM60" s="94" t="s">
        <v>79</v>
      </c>
    </row>
    <row r="61" spans="1:91" s="5" customFormat="1" ht="16.5" customHeight="1">
      <c r="A61" s="85" t="s">
        <v>73</v>
      </c>
      <c r="B61" s="86"/>
      <c r="C61" s="87"/>
      <c r="D61" s="454" t="s">
        <v>104</v>
      </c>
      <c r="E61" s="454"/>
      <c r="F61" s="454"/>
      <c r="G61" s="454"/>
      <c r="H61" s="454"/>
      <c r="I61" s="88"/>
      <c r="J61" s="454" t="s">
        <v>105</v>
      </c>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43" t="e">
        <f>'VON - Vedlejší a ostatní ...'!J27</f>
        <v>#REF!</v>
      </c>
      <c r="AH61" s="444"/>
      <c r="AI61" s="444"/>
      <c r="AJ61" s="444"/>
      <c r="AK61" s="444"/>
      <c r="AL61" s="444"/>
      <c r="AM61" s="444"/>
      <c r="AN61" s="443" t="e">
        <f t="shared" si="0"/>
        <v>#REF!</v>
      </c>
      <c r="AO61" s="444"/>
      <c r="AP61" s="444"/>
      <c r="AQ61" s="89" t="s">
        <v>76</v>
      </c>
      <c r="AR61" s="86"/>
      <c r="AS61" s="95">
        <v>0</v>
      </c>
      <c r="AT61" s="96">
        <f t="shared" si="1"/>
        <v>0</v>
      </c>
      <c r="AU61" s="97" t="e">
        <f>'VON - Vedlejší a ostatní ...'!P83</f>
        <v>#REF!</v>
      </c>
      <c r="AV61" s="96">
        <f>'VON - Vedlejší a ostatní ...'!J30</f>
        <v>0</v>
      </c>
      <c r="AW61" s="96">
        <f>'VON - Vedlejší a ostatní ...'!J31</f>
        <v>0</v>
      </c>
      <c r="AX61" s="96">
        <f>'VON - Vedlejší a ostatní ...'!J32</f>
        <v>0</v>
      </c>
      <c r="AY61" s="96">
        <f>'VON - Vedlejší a ostatní ...'!J33</f>
        <v>0</v>
      </c>
      <c r="AZ61" s="96">
        <f>'VON - Vedlejší a ostatní ...'!F30</f>
        <v>0</v>
      </c>
      <c r="BA61" s="96">
        <f>'VON - Vedlejší a ostatní ...'!F31</f>
        <v>0</v>
      </c>
      <c r="BB61" s="96">
        <f>'VON - Vedlejší a ostatní ...'!F32</f>
        <v>0</v>
      </c>
      <c r="BC61" s="96">
        <f>'VON - Vedlejší a ostatní ...'!F33</f>
        <v>0</v>
      </c>
      <c r="BD61" s="98">
        <f>'VON - Vedlejší a ostatní ...'!F34</f>
        <v>0</v>
      </c>
      <c r="BT61" s="94" t="s">
        <v>77</v>
      </c>
      <c r="BV61" s="94" t="s">
        <v>71</v>
      </c>
      <c r="BW61" s="94" t="s">
        <v>106</v>
      </c>
      <c r="BX61" s="94" t="s">
        <v>7</v>
      </c>
      <c r="CL61" s="94" t="s">
        <v>5</v>
      </c>
      <c r="CM61" s="94" t="s">
        <v>79</v>
      </c>
    </row>
    <row r="62" spans="1:91" s="1" customFormat="1" ht="30" customHeight="1">
      <c r="B62" s="41"/>
      <c r="AR62" s="41"/>
    </row>
    <row r="63" spans="1:91" s="1" customFormat="1" ht="6.9" customHeight="1">
      <c r="B63" s="56"/>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41"/>
    </row>
  </sheetData>
  <mergeCells count="77">
    <mergeCell ref="BE5:BE32"/>
    <mergeCell ref="K5:AO5"/>
    <mergeCell ref="K6:AO6"/>
    <mergeCell ref="E14:AJ14"/>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AS46:AT48"/>
    <mergeCell ref="C49:G49"/>
    <mergeCell ref="I49:AF49"/>
    <mergeCell ref="AG49:AM49"/>
    <mergeCell ref="AN49:AP49"/>
    <mergeCell ref="AM46:AP46"/>
    <mergeCell ref="D52:H52"/>
    <mergeCell ref="J52:AF52"/>
    <mergeCell ref="AN53:AP53"/>
    <mergeCell ref="AG53:AM53"/>
    <mergeCell ref="D53:H53"/>
    <mergeCell ref="J53:AF53"/>
    <mergeCell ref="D54:H54"/>
    <mergeCell ref="J54:AF54"/>
    <mergeCell ref="D56:H56"/>
    <mergeCell ref="J56:AF56"/>
    <mergeCell ref="AN55:AP55"/>
    <mergeCell ref="AG55:AM55"/>
    <mergeCell ref="D55:H55"/>
    <mergeCell ref="J55:AF55"/>
    <mergeCell ref="D60:H60"/>
    <mergeCell ref="J60:AF60"/>
    <mergeCell ref="AN61:AP61"/>
    <mergeCell ref="AG61:AM61"/>
    <mergeCell ref="D61:H61"/>
    <mergeCell ref="J61:AF61"/>
    <mergeCell ref="AN60:AP60"/>
    <mergeCell ref="AG60:AM60"/>
    <mergeCell ref="D58:H58"/>
    <mergeCell ref="J58:AF58"/>
    <mergeCell ref="AN59:AP59"/>
    <mergeCell ref="AG59:AM59"/>
    <mergeCell ref="D59:H59"/>
    <mergeCell ref="J59:AF59"/>
    <mergeCell ref="AN58:AP58"/>
    <mergeCell ref="AG58:AM58"/>
    <mergeCell ref="AN57:AP57"/>
    <mergeCell ref="D20:AN20"/>
    <mergeCell ref="AG51:AM51"/>
    <mergeCell ref="AN51:AP51"/>
    <mergeCell ref="AR2:BE2"/>
    <mergeCell ref="AN56:AP56"/>
    <mergeCell ref="AG56:AM56"/>
    <mergeCell ref="AN54:AP54"/>
    <mergeCell ref="AG54:AM54"/>
    <mergeCell ref="AN52:AP52"/>
    <mergeCell ref="AG52:AM52"/>
    <mergeCell ref="L42:AO42"/>
    <mergeCell ref="AM44:AN44"/>
    <mergeCell ref="AG57:AM57"/>
    <mergeCell ref="D57:H57"/>
    <mergeCell ref="J57:AF57"/>
  </mergeCells>
  <hyperlinks>
    <hyperlink ref="K1:S1" location="C2" display="1) Rekapitulace stavby" xr:uid="{00000000-0004-0000-0000-000000000000}"/>
    <hyperlink ref="W1:AI1" location="C51" display="2) Rekapitulace objektů stavby a soupisů prací" xr:uid="{00000000-0004-0000-0000-000001000000}"/>
    <hyperlink ref="A52" location="'D1.1,D1.2 - ARCHITEKTONIC...'!C2" display="/" xr:uid="{00000000-0004-0000-0000-000002000000}"/>
    <hyperlink ref="A53" location="'D1.4a - ZDRAVOTNĚ TECHNIC...'!C2" display="/" xr:uid="{00000000-0004-0000-0000-000003000000}"/>
    <hyperlink ref="A54" location="'D1.4b - VYTÁPĚNÍ '!C2" display="/" xr:uid="{00000000-0004-0000-0000-000004000000}"/>
    <hyperlink ref="A55" location="'D1.4c - VZDUCHOTECHNIKA A...'!C2" display="/" xr:uid="{00000000-0004-0000-0000-000005000000}"/>
    <hyperlink ref="A56" location="'D1.4d - SILNOPROUDÁ ELEKT...'!C2" display="/" xr:uid="{00000000-0004-0000-0000-000006000000}"/>
    <hyperlink ref="A57" location="'D1.4e - SLABOPROUDÁ ELEKT...'!C2" display="/" xr:uid="{00000000-0004-0000-0000-000007000000}"/>
    <hyperlink ref="A58" location="'D1.4g - ZAŘÍZENÍ PRO ODVO...'!C2" display="/" xr:uid="{00000000-0004-0000-0000-000008000000}"/>
    <hyperlink ref="A59" location="'D1.4h - MĚŘENÍ A REGULACE'!C2" display="/" xr:uid="{00000000-0004-0000-0000-000009000000}"/>
    <hyperlink ref="A60" location="'D2.1 - GASTROTECHNOLOGIE'!C2" display="/" xr:uid="{00000000-0004-0000-0000-00000A000000}"/>
    <hyperlink ref="A61" location="'VON - Vedlejší a ostatní ...'!C2" display="/" xr:uid="{00000000-0004-0000-0000-00000B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2683"/>
  <sheetViews>
    <sheetView showGridLines="0" zoomScaleNormal="100" workbookViewId="0">
      <pane ySplit="1" topLeftCell="A2326" activePane="bottomLeft" state="frozen"/>
      <selection pane="bottomLeft" activeCell="C2671" sqref="C2671:H2671"/>
    </sheetView>
  </sheetViews>
  <sheetFormatPr defaultRowHeight="12"/>
  <cols>
    <col min="1" max="1" width="8.25" customWidth="1"/>
    <col min="2" max="2" width="1.75" hidden="1" customWidth="1"/>
    <col min="3" max="3" width="5.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2" max="18" width="0" hidden="1" customWidth="1"/>
    <col min="19" max="19" width="8.125" hidden="1" customWidth="1"/>
    <col min="20" max="20" width="29.75" hidden="1" customWidth="1"/>
    <col min="21" max="21" width="12.25" customWidth="1"/>
    <col min="22" max="22" width="16.25" customWidth="1"/>
    <col min="23" max="23" width="12.25" customWidth="1"/>
    <col min="24" max="24" width="15" customWidth="1"/>
    <col min="25" max="25" width="11" customWidth="1"/>
    <col min="26" max="26" width="15" customWidth="1"/>
    <col min="27" max="27" width="16.25" customWidth="1"/>
    <col min="28" max="28" width="11" customWidth="1"/>
    <col min="29" max="29" width="15" customWidth="1"/>
    <col min="30" max="30" width="16.25" customWidth="1"/>
  </cols>
  <sheetData>
    <row r="1" spans="1:69" ht="21.75" customHeight="1">
      <c r="A1" s="21"/>
      <c r="B1" s="100"/>
      <c r="C1" s="100"/>
      <c r="D1" s="101" t="s">
        <v>1</v>
      </c>
      <c r="E1" s="100"/>
      <c r="F1" s="102" t="s">
        <v>107</v>
      </c>
      <c r="G1" s="486" t="s">
        <v>108</v>
      </c>
      <c r="H1" s="486"/>
      <c r="I1" s="103"/>
      <c r="J1" s="102" t="s">
        <v>109</v>
      </c>
      <c r="K1" s="101" t="s">
        <v>110</v>
      </c>
      <c r="L1" s="102" t="s">
        <v>111</v>
      </c>
      <c r="M1" s="102"/>
      <c r="N1" s="102"/>
      <c r="O1" s="102"/>
      <c r="P1" s="102"/>
      <c r="Q1" s="102"/>
      <c r="R1" s="102"/>
      <c r="S1" s="102"/>
      <c r="T1" s="102"/>
      <c r="U1" s="20"/>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row>
    <row r="2" spans="1:69" ht="36.9" customHeight="1">
      <c r="L2" s="449" t="s">
        <v>8</v>
      </c>
      <c r="M2" s="450"/>
      <c r="N2" s="450"/>
      <c r="O2" s="450"/>
      <c r="P2" s="450"/>
      <c r="Q2" s="450"/>
      <c r="R2" s="450"/>
      <c r="S2" s="450"/>
      <c r="T2" s="450"/>
      <c r="U2" s="450"/>
      <c r="AS2" s="24" t="s">
        <v>78</v>
      </c>
    </row>
    <row r="3" spans="1:69" ht="6.9" customHeight="1">
      <c r="B3" s="25"/>
      <c r="C3" s="26"/>
      <c r="D3" s="26"/>
      <c r="E3" s="26"/>
      <c r="F3" s="26"/>
      <c r="G3" s="26"/>
      <c r="H3" s="26"/>
      <c r="I3" s="104"/>
      <c r="J3" s="26"/>
      <c r="K3" s="27"/>
      <c r="AS3" s="24" t="s">
        <v>79</v>
      </c>
    </row>
    <row r="4" spans="1:69" ht="36.9" customHeight="1">
      <c r="B4" s="28"/>
      <c r="C4" s="29"/>
      <c r="D4" s="30" t="s">
        <v>112</v>
      </c>
      <c r="E4" s="29"/>
      <c r="F4" s="29"/>
      <c r="G4" s="29"/>
      <c r="H4" s="29"/>
      <c r="I4" s="105"/>
      <c r="J4" s="29"/>
      <c r="K4" s="31"/>
      <c r="M4" s="32" t="s">
        <v>13</v>
      </c>
      <c r="AS4" s="24" t="s">
        <v>6</v>
      </c>
    </row>
    <row r="5" spans="1:69" ht="6.9" customHeight="1">
      <c r="B5" s="28"/>
      <c r="C5" s="29"/>
      <c r="D5" s="29"/>
      <c r="E5" s="29"/>
      <c r="F5" s="29"/>
      <c r="G5" s="29"/>
      <c r="H5" s="29"/>
      <c r="I5" s="105"/>
      <c r="J5" s="29"/>
      <c r="K5" s="31"/>
    </row>
    <row r="6" spans="1:69">
      <c r="B6" s="28"/>
      <c r="C6" s="29"/>
      <c r="D6" s="37" t="s">
        <v>19</v>
      </c>
      <c r="E6" s="29"/>
      <c r="F6" s="29"/>
      <c r="G6" s="29"/>
      <c r="H6" s="29"/>
      <c r="I6" s="105"/>
      <c r="J6" s="29"/>
      <c r="K6" s="31"/>
    </row>
    <row r="7" spans="1:69" ht="16.5" customHeight="1">
      <c r="B7" s="28"/>
      <c r="C7" s="29"/>
      <c r="D7" s="29"/>
      <c r="E7" s="487" t="str">
        <f>'Rekapitulace stavby'!K6</f>
        <v>Rekonstrukce ŠKOLNÍ KUCHYNĚ, Základní škola Praha 9, Vybíralova 964/8, 19800 Praha 9</v>
      </c>
      <c r="F7" s="488"/>
      <c r="G7" s="488"/>
      <c r="H7" s="488"/>
      <c r="I7" s="105"/>
      <c r="J7" s="29"/>
      <c r="K7" s="31"/>
    </row>
    <row r="8" spans="1:69" s="1" customFormat="1">
      <c r="B8" s="41"/>
      <c r="C8" s="42"/>
      <c r="D8" s="37" t="s">
        <v>113</v>
      </c>
      <c r="E8" s="42"/>
      <c r="F8" s="42"/>
      <c r="G8" s="42"/>
      <c r="H8" s="42"/>
      <c r="I8" s="106"/>
      <c r="J8" s="42"/>
      <c r="K8" s="45"/>
    </row>
    <row r="9" spans="1:69" s="1" customFormat="1" ht="36.9" customHeight="1">
      <c r="B9" s="41"/>
      <c r="C9" s="42"/>
      <c r="D9" s="42"/>
      <c r="E9" s="489" t="s">
        <v>114</v>
      </c>
      <c r="F9" s="490"/>
      <c r="G9" s="490"/>
      <c r="H9" s="490"/>
      <c r="I9" s="106"/>
      <c r="J9" s="42"/>
      <c r="K9" s="45"/>
    </row>
    <row r="10" spans="1:69" s="1" customFormat="1">
      <c r="B10" s="41"/>
      <c r="C10" s="42"/>
      <c r="D10" s="42"/>
      <c r="E10" s="42"/>
      <c r="F10" s="42"/>
      <c r="G10" s="42"/>
      <c r="H10" s="42"/>
      <c r="I10" s="106"/>
      <c r="J10" s="42"/>
      <c r="K10" s="45"/>
    </row>
    <row r="11" spans="1:69" s="1" customFormat="1" ht="14.4" customHeight="1">
      <c r="B11" s="41"/>
      <c r="C11" s="42"/>
      <c r="D11" s="37" t="s">
        <v>21</v>
      </c>
      <c r="E11" s="42"/>
      <c r="F11" s="35" t="s">
        <v>5</v>
      </c>
      <c r="G11" s="42"/>
      <c r="H11" s="42"/>
      <c r="I11" s="107" t="s">
        <v>22</v>
      </c>
      <c r="J11" s="35" t="s">
        <v>5</v>
      </c>
      <c r="K11" s="45"/>
    </row>
    <row r="12" spans="1:69" s="1" customFormat="1" ht="14.4" customHeight="1">
      <c r="B12" s="41"/>
      <c r="C12" s="42"/>
      <c r="D12" s="37" t="s">
        <v>23</v>
      </c>
      <c r="E12" s="42"/>
      <c r="F12" s="35" t="s">
        <v>24</v>
      </c>
      <c r="G12" s="42"/>
      <c r="H12" s="42"/>
      <c r="I12" s="107" t="s">
        <v>25</v>
      </c>
      <c r="J12" s="108" t="str">
        <f>'Rekapitulace stavby'!AN8</f>
        <v>25. 10. 2019</v>
      </c>
      <c r="K12" s="45"/>
    </row>
    <row r="13" spans="1:69" s="1" customFormat="1" ht="11" customHeight="1">
      <c r="B13" s="41"/>
      <c r="C13" s="42"/>
      <c r="D13" s="42"/>
      <c r="E13" s="42"/>
      <c r="F13" s="42"/>
      <c r="G13" s="42"/>
      <c r="H13" s="42"/>
      <c r="I13" s="106"/>
      <c r="J13" s="42"/>
      <c r="K13" s="45"/>
    </row>
    <row r="14" spans="1:69" s="1" customFormat="1" ht="14.4" customHeight="1">
      <c r="B14" s="41"/>
      <c r="C14" s="42"/>
      <c r="D14" s="37" t="s">
        <v>27</v>
      </c>
      <c r="E14" s="42"/>
      <c r="F14" s="42"/>
      <c r="G14" s="42"/>
      <c r="H14" s="42"/>
      <c r="I14" s="107" t="s">
        <v>28</v>
      </c>
      <c r="J14" s="35" t="str">
        <f>IF('Rekapitulace stavby'!AN10="","",'Rekapitulace stavby'!AN10)</f>
        <v/>
      </c>
      <c r="K14" s="45"/>
    </row>
    <row r="15" spans="1:69"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69"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1" t="s">
        <v>5</v>
      </c>
      <c r="F24" s="481"/>
      <c r="G24" s="481"/>
      <c r="H24" s="481"/>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ROUND(J102,2)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ROUND(SUM(BD102:BD2681), 2)</f>
        <v>0</v>
      </c>
      <c r="G30" s="42"/>
      <c r="H30" s="42"/>
      <c r="I30" s="119">
        <v>0.21</v>
      </c>
      <c r="J30" s="118">
        <f>ROUND(ROUND((SUM(BD102:BD2681)), 2)*I30, 2)</f>
        <v>0</v>
      </c>
      <c r="K30" s="45"/>
    </row>
    <row r="31" spans="2:11" s="1" customFormat="1" ht="14.4" customHeight="1">
      <c r="B31" s="41"/>
      <c r="C31" s="42"/>
      <c r="D31" s="42"/>
      <c r="E31" s="49" t="s">
        <v>41</v>
      </c>
      <c r="F31" s="118">
        <f>ROUND(SUM(BE102:BE2681), 2)</f>
        <v>0</v>
      </c>
      <c r="G31" s="42"/>
      <c r="H31" s="42"/>
      <c r="I31" s="119">
        <v>0.15</v>
      </c>
      <c r="J31" s="118">
        <f>ROUND(ROUND((SUM(BE102:BE2681)), 2)*I31, 2)</f>
        <v>0</v>
      </c>
      <c r="K31" s="45"/>
    </row>
    <row r="32" spans="2:11" s="1" customFormat="1" ht="14.4" hidden="1" customHeight="1">
      <c r="B32" s="41"/>
      <c r="C32" s="42"/>
      <c r="D32" s="42"/>
      <c r="E32" s="49" t="s">
        <v>42</v>
      </c>
      <c r="F32" s="118">
        <f>ROUND(SUM(BF102:BF2681), 2)</f>
        <v>0</v>
      </c>
      <c r="G32" s="42"/>
      <c r="H32" s="42"/>
      <c r="I32" s="119">
        <v>0.21</v>
      </c>
      <c r="J32" s="118">
        <v>0</v>
      </c>
      <c r="K32" s="45"/>
    </row>
    <row r="33" spans="2:11" s="1" customFormat="1" ht="14.4" hidden="1" customHeight="1">
      <c r="B33" s="41"/>
      <c r="C33" s="42"/>
      <c r="D33" s="42"/>
      <c r="E33" s="49" t="s">
        <v>43</v>
      </c>
      <c r="F33" s="118">
        <f>ROUND(SUM(BG102:BG2681), 2)</f>
        <v>0</v>
      </c>
      <c r="G33" s="42"/>
      <c r="H33" s="42"/>
      <c r="I33" s="119">
        <v>0.15</v>
      </c>
      <c r="J33" s="118">
        <v>0</v>
      </c>
      <c r="K33" s="45"/>
    </row>
    <row r="34" spans="2:11" s="1" customFormat="1" ht="14.4" hidden="1" customHeight="1">
      <c r="B34" s="41"/>
      <c r="C34" s="42"/>
      <c r="D34" s="42"/>
      <c r="E34" s="49" t="s">
        <v>44</v>
      </c>
      <c r="F34" s="118">
        <f>ROUND(SUM(BH102:BH2681),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7" t="str">
        <f>E7</f>
        <v>Rekonstrukce ŠKOLNÍ KUCHYNĚ, Základní škola Praha 9, Vybíralova 964/8, 19800 Praha 9</v>
      </c>
      <c r="F45" s="488"/>
      <c r="G45" s="488"/>
      <c r="H45" s="488"/>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89" t="str">
        <f>E9</f>
        <v>D1.1,D1.2 - ARCHITEKTONICKO-STAVEBNÍ ŘEŠENÍ+STAVEBNĚ KONSTRUKČNÍ ŘEŠENÍ</v>
      </c>
      <c r="F47" s="490"/>
      <c r="G47" s="490"/>
      <c r="H47" s="490"/>
      <c r="I47" s="106"/>
      <c r="J47" s="42"/>
      <c r="K47" s="45"/>
    </row>
    <row r="48" spans="2:11" s="1" customFormat="1" ht="6.9" customHeight="1">
      <c r="B48" s="41"/>
      <c r="C48" s="42"/>
      <c r="D48" s="42"/>
      <c r="E48" s="42"/>
      <c r="F48" s="42"/>
      <c r="G48" s="42"/>
      <c r="H48" s="42"/>
      <c r="I48" s="106"/>
      <c r="J48" s="42"/>
      <c r="K48" s="45"/>
    </row>
    <row r="49" spans="2:46" s="1" customFormat="1" ht="18" customHeight="1">
      <c r="B49" s="41"/>
      <c r="C49" s="37" t="s">
        <v>23</v>
      </c>
      <c r="D49" s="42"/>
      <c r="E49" s="42"/>
      <c r="F49" s="35" t="str">
        <f>F12</f>
        <v xml:space="preserve"> </v>
      </c>
      <c r="G49" s="42"/>
      <c r="H49" s="42"/>
      <c r="I49" s="107" t="s">
        <v>25</v>
      </c>
      <c r="J49" s="108" t="str">
        <f>IF(J12="","",J12)</f>
        <v>25. 10. 2019</v>
      </c>
      <c r="K49" s="45"/>
    </row>
    <row r="50" spans="2:46" s="1" customFormat="1" ht="6.9" customHeight="1">
      <c r="B50" s="41"/>
      <c r="C50" s="42"/>
      <c r="D50" s="42"/>
      <c r="E50" s="42"/>
      <c r="F50" s="42"/>
      <c r="G50" s="42"/>
      <c r="H50" s="42"/>
      <c r="I50" s="106"/>
      <c r="J50" s="42"/>
      <c r="K50" s="45"/>
    </row>
    <row r="51" spans="2:46" s="1" customFormat="1">
      <c r="B51" s="41"/>
      <c r="C51" s="37" t="s">
        <v>27</v>
      </c>
      <c r="D51" s="42"/>
      <c r="E51" s="42"/>
      <c r="F51" s="35" t="str">
        <f>E15</f>
        <v xml:space="preserve"> </v>
      </c>
      <c r="G51" s="42"/>
      <c r="H51" s="42"/>
      <c r="I51" s="107" t="s">
        <v>32</v>
      </c>
      <c r="J51" s="481" t="str">
        <f>E21</f>
        <v xml:space="preserve"> </v>
      </c>
      <c r="K51" s="45"/>
    </row>
    <row r="52" spans="2:46" s="1" customFormat="1" ht="14.4" customHeight="1">
      <c r="B52" s="41"/>
      <c r="C52" s="37" t="s">
        <v>30</v>
      </c>
      <c r="D52" s="42"/>
      <c r="E52" s="42"/>
      <c r="F52" s="35" t="str">
        <f>IF(E18="","",E18)</f>
        <v/>
      </c>
      <c r="G52" s="42"/>
      <c r="H52" s="42"/>
      <c r="I52" s="106"/>
      <c r="J52" s="482"/>
      <c r="K52" s="45"/>
    </row>
    <row r="53" spans="2:46" s="1" customFormat="1" ht="10.4" customHeight="1">
      <c r="B53" s="41"/>
      <c r="C53" s="42"/>
      <c r="D53" s="42"/>
      <c r="E53" s="42"/>
      <c r="F53" s="42"/>
      <c r="G53" s="42"/>
      <c r="H53" s="42"/>
      <c r="I53" s="106"/>
      <c r="J53" s="42"/>
      <c r="K53" s="45"/>
    </row>
    <row r="54" spans="2:46" s="1" customFormat="1" ht="29.25" customHeight="1">
      <c r="B54" s="41"/>
      <c r="C54" s="130" t="s">
        <v>116</v>
      </c>
      <c r="D54" s="120"/>
      <c r="E54" s="120"/>
      <c r="F54" s="120"/>
      <c r="G54" s="120"/>
      <c r="H54" s="120"/>
      <c r="I54" s="131"/>
      <c r="J54" s="132" t="s">
        <v>117</v>
      </c>
      <c r="K54" s="133"/>
    </row>
    <row r="55" spans="2:46" s="1" customFormat="1" ht="10.4" customHeight="1">
      <c r="B55" s="41"/>
      <c r="C55" s="42"/>
      <c r="D55" s="42"/>
      <c r="E55" s="42"/>
      <c r="F55" s="42"/>
      <c r="G55" s="42"/>
      <c r="H55" s="42"/>
      <c r="I55" s="106"/>
      <c r="J55" s="42"/>
      <c r="K55" s="45"/>
    </row>
    <row r="56" spans="2:46" s="1" customFormat="1" ht="29.25" customHeight="1">
      <c r="B56" s="41"/>
      <c r="C56" s="134" t="s">
        <v>118</v>
      </c>
      <c r="D56" s="42"/>
      <c r="E56" s="42"/>
      <c r="F56" s="42"/>
      <c r="G56" s="42"/>
      <c r="H56" s="42"/>
      <c r="I56" s="106"/>
      <c r="J56" s="116">
        <f>J102</f>
        <v>0</v>
      </c>
      <c r="K56" s="45"/>
      <c r="AT56" s="24" t="s">
        <v>119</v>
      </c>
    </row>
    <row r="57" spans="2:46" s="7" customFormat="1" ht="24.9" customHeight="1">
      <c r="B57" s="135"/>
      <c r="C57" s="136"/>
      <c r="D57" s="137" t="s">
        <v>120</v>
      </c>
      <c r="E57" s="138"/>
      <c r="F57" s="138"/>
      <c r="G57" s="138"/>
      <c r="H57" s="138"/>
      <c r="I57" s="139"/>
      <c r="J57" s="140">
        <f>J103</f>
        <v>0</v>
      </c>
      <c r="K57" s="141"/>
    </row>
    <row r="58" spans="2:46" s="8" customFormat="1" ht="20" customHeight="1">
      <c r="B58" s="142"/>
      <c r="C58" s="143"/>
      <c r="D58" s="144" t="s">
        <v>121</v>
      </c>
      <c r="E58" s="145"/>
      <c r="F58" s="145"/>
      <c r="G58" s="145"/>
      <c r="H58" s="145"/>
      <c r="I58" s="146"/>
      <c r="J58" s="147">
        <f>J104</f>
        <v>0</v>
      </c>
      <c r="K58" s="148"/>
    </row>
    <row r="59" spans="2:46" s="8" customFormat="1" ht="20" customHeight="1">
      <c r="B59" s="142"/>
      <c r="C59" s="143"/>
      <c r="D59" s="144" t="s">
        <v>122</v>
      </c>
      <c r="E59" s="145"/>
      <c r="F59" s="145"/>
      <c r="G59" s="145"/>
      <c r="H59" s="145"/>
      <c r="I59" s="146"/>
      <c r="J59" s="147">
        <f>J173</f>
        <v>0</v>
      </c>
      <c r="K59" s="148"/>
    </row>
    <row r="60" spans="2:46" s="8" customFormat="1" ht="20" customHeight="1">
      <c r="B60" s="142"/>
      <c r="C60" s="143"/>
      <c r="D60" s="144" t="s">
        <v>123</v>
      </c>
      <c r="E60" s="145"/>
      <c r="F60" s="145"/>
      <c r="G60" s="145"/>
      <c r="H60" s="145"/>
      <c r="I60" s="146"/>
      <c r="J60" s="147">
        <f>J226</f>
        <v>0</v>
      </c>
      <c r="K60" s="148"/>
    </row>
    <row r="61" spans="2:46" s="8" customFormat="1" ht="20" customHeight="1">
      <c r="B61" s="142"/>
      <c r="C61" s="143"/>
      <c r="D61" s="144" t="s">
        <v>124</v>
      </c>
      <c r="E61" s="145"/>
      <c r="F61" s="145"/>
      <c r="G61" s="145"/>
      <c r="H61" s="145"/>
      <c r="I61" s="146"/>
      <c r="J61" s="147">
        <f>J358</f>
        <v>0</v>
      </c>
      <c r="K61" s="148"/>
    </row>
    <row r="62" spans="2:46" s="8" customFormat="1" ht="20" customHeight="1">
      <c r="B62" s="142"/>
      <c r="C62" s="143"/>
      <c r="D62" s="144" t="s">
        <v>125</v>
      </c>
      <c r="E62" s="145"/>
      <c r="F62" s="145"/>
      <c r="G62" s="145"/>
      <c r="H62" s="145"/>
      <c r="I62" s="146"/>
      <c r="J62" s="147">
        <f>J422</f>
        <v>0</v>
      </c>
      <c r="K62" s="148"/>
    </row>
    <row r="63" spans="2:46" s="8" customFormat="1" ht="20" customHeight="1">
      <c r="B63" s="142"/>
      <c r="C63" s="143"/>
      <c r="D63" s="144" t="s">
        <v>126</v>
      </c>
      <c r="E63" s="145"/>
      <c r="F63" s="145"/>
      <c r="G63" s="145"/>
      <c r="H63" s="145"/>
      <c r="I63" s="146"/>
      <c r="J63" s="147">
        <f>J883</f>
        <v>0</v>
      </c>
      <c r="K63" s="148"/>
    </row>
    <row r="64" spans="2:46" s="8" customFormat="1" ht="20" customHeight="1">
      <c r="B64" s="142"/>
      <c r="C64" s="143"/>
      <c r="D64" s="144" t="s">
        <v>127</v>
      </c>
      <c r="E64" s="145"/>
      <c r="F64" s="145"/>
      <c r="G64" s="145"/>
      <c r="H64" s="145"/>
      <c r="I64" s="146"/>
      <c r="J64" s="147">
        <f>J1436</f>
        <v>0</v>
      </c>
      <c r="K64" s="148"/>
    </row>
    <row r="65" spans="2:11" s="8" customFormat="1" ht="20" customHeight="1">
      <c r="B65" s="142"/>
      <c r="C65" s="143"/>
      <c r="D65" s="144" t="s">
        <v>128</v>
      </c>
      <c r="E65" s="145"/>
      <c r="F65" s="145"/>
      <c r="G65" s="145"/>
      <c r="H65" s="145"/>
      <c r="I65" s="146"/>
      <c r="J65" s="147">
        <f>J1442</f>
        <v>0</v>
      </c>
      <c r="K65" s="148"/>
    </row>
    <row r="66" spans="2:11" s="7" customFormat="1" ht="24.9" customHeight="1">
      <c r="B66" s="135"/>
      <c r="C66" s="136"/>
      <c r="D66" s="137" t="s">
        <v>129</v>
      </c>
      <c r="E66" s="138"/>
      <c r="F66" s="138"/>
      <c r="G66" s="138"/>
      <c r="H66" s="138"/>
      <c r="I66" s="139"/>
      <c r="J66" s="140">
        <f>J1444</f>
        <v>0</v>
      </c>
      <c r="K66" s="141"/>
    </row>
    <row r="67" spans="2:11" s="8" customFormat="1" ht="20" customHeight="1">
      <c r="B67" s="142"/>
      <c r="C67" s="143"/>
      <c r="D67" s="144" t="s">
        <v>130</v>
      </c>
      <c r="E67" s="145"/>
      <c r="F67" s="145"/>
      <c r="G67" s="145"/>
      <c r="H67" s="145"/>
      <c r="I67" s="146"/>
      <c r="J67" s="147">
        <f>J1445</f>
        <v>0</v>
      </c>
      <c r="K67" s="148"/>
    </row>
    <row r="68" spans="2:11" s="8" customFormat="1" ht="20" customHeight="1">
      <c r="B68" s="142"/>
      <c r="C68" s="143"/>
      <c r="D68" s="144" t="s">
        <v>131</v>
      </c>
      <c r="E68" s="145"/>
      <c r="F68" s="145"/>
      <c r="G68" s="145"/>
      <c r="H68" s="145"/>
      <c r="I68" s="146"/>
      <c r="J68" s="147">
        <f>J1622</f>
        <v>0</v>
      </c>
      <c r="K68" s="148"/>
    </row>
    <row r="69" spans="2:11" s="8" customFormat="1" ht="20" customHeight="1">
      <c r="B69" s="142"/>
      <c r="C69" s="143"/>
      <c r="D69" s="144" t="s">
        <v>132</v>
      </c>
      <c r="E69" s="145"/>
      <c r="F69" s="145"/>
      <c r="G69" s="145"/>
      <c r="H69" s="145"/>
      <c r="I69" s="146"/>
      <c r="J69" s="147">
        <f>J1636</f>
        <v>0</v>
      </c>
      <c r="K69" s="148"/>
    </row>
    <row r="70" spans="2:11" s="8" customFormat="1" ht="20" customHeight="1">
      <c r="B70" s="142"/>
      <c r="C70" s="143"/>
      <c r="D70" s="144" t="s">
        <v>133</v>
      </c>
      <c r="E70" s="145"/>
      <c r="F70" s="145"/>
      <c r="G70" s="145"/>
      <c r="H70" s="145"/>
      <c r="I70" s="146"/>
      <c r="J70" s="147">
        <f>J1764</f>
        <v>0</v>
      </c>
      <c r="K70" s="148"/>
    </row>
    <row r="71" spans="2:11" s="8" customFormat="1" ht="20" customHeight="1">
      <c r="B71" s="142"/>
      <c r="C71" s="143"/>
      <c r="D71" s="144" t="s">
        <v>134</v>
      </c>
      <c r="E71" s="145"/>
      <c r="F71" s="145"/>
      <c r="G71" s="145"/>
      <c r="H71" s="145"/>
      <c r="I71" s="146"/>
      <c r="J71" s="147">
        <f>J1766</f>
        <v>0</v>
      </c>
      <c r="K71" s="148"/>
    </row>
    <row r="72" spans="2:11" s="8" customFormat="1" ht="20" customHeight="1">
      <c r="B72" s="142"/>
      <c r="C72" s="143"/>
      <c r="D72" s="144" t="s">
        <v>135</v>
      </c>
      <c r="E72" s="145"/>
      <c r="F72" s="145"/>
      <c r="G72" s="145"/>
      <c r="H72" s="145"/>
      <c r="I72" s="146"/>
      <c r="J72" s="147">
        <f>J1784</f>
        <v>0</v>
      </c>
      <c r="K72" s="148"/>
    </row>
    <row r="73" spans="2:11" s="8" customFormat="1" ht="20" customHeight="1">
      <c r="B73" s="142"/>
      <c r="C73" s="143"/>
      <c r="D73" s="144" t="s">
        <v>136</v>
      </c>
      <c r="E73" s="145"/>
      <c r="F73" s="145"/>
      <c r="G73" s="145"/>
      <c r="H73" s="145"/>
      <c r="I73" s="146"/>
      <c r="J73" s="147">
        <f>J1790</f>
        <v>0</v>
      </c>
      <c r="K73" s="148"/>
    </row>
    <row r="74" spans="2:11" s="8" customFormat="1" ht="20" customHeight="1">
      <c r="B74" s="142"/>
      <c r="C74" s="143"/>
      <c r="D74" s="144" t="s">
        <v>137</v>
      </c>
      <c r="E74" s="145"/>
      <c r="F74" s="145"/>
      <c r="G74" s="145"/>
      <c r="H74" s="145"/>
      <c r="I74" s="146"/>
      <c r="J74" s="147">
        <f>J1945</f>
        <v>0</v>
      </c>
      <c r="K74" s="148"/>
    </row>
    <row r="75" spans="2:11" s="8" customFormat="1" ht="20" customHeight="1">
      <c r="B75" s="142"/>
      <c r="C75" s="143"/>
      <c r="D75" s="144" t="s">
        <v>138</v>
      </c>
      <c r="E75" s="145"/>
      <c r="F75" s="145"/>
      <c r="G75" s="145"/>
      <c r="H75" s="145"/>
      <c r="I75" s="146"/>
      <c r="J75" s="147">
        <f>J1955</f>
        <v>0</v>
      </c>
      <c r="K75" s="148"/>
    </row>
    <row r="76" spans="2:11" s="8" customFormat="1" ht="20" customHeight="1">
      <c r="B76" s="142"/>
      <c r="C76" s="143"/>
      <c r="D76" s="144" t="s">
        <v>139</v>
      </c>
      <c r="E76" s="145"/>
      <c r="F76" s="145"/>
      <c r="G76" s="145"/>
      <c r="H76" s="145"/>
      <c r="I76" s="146"/>
      <c r="J76" s="147">
        <f>J2081</f>
        <v>0</v>
      </c>
      <c r="K76" s="148"/>
    </row>
    <row r="77" spans="2:11" s="8" customFormat="1" ht="20" customHeight="1">
      <c r="B77" s="142"/>
      <c r="C77" s="143"/>
      <c r="D77" s="144" t="s">
        <v>140</v>
      </c>
      <c r="E77" s="145"/>
      <c r="F77" s="145"/>
      <c r="G77" s="145"/>
      <c r="H77" s="145"/>
      <c r="I77" s="146"/>
      <c r="J77" s="147">
        <f>J2159</f>
        <v>0</v>
      </c>
      <c r="K77" s="148"/>
    </row>
    <row r="78" spans="2:11" s="8" customFormat="1" ht="20" customHeight="1">
      <c r="B78" s="142"/>
      <c r="C78" s="143"/>
      <c r="D78" s="144" t="s">
        <v>141</v>
      </c>
      <c r="E78" s="145"/>
      <c r="F78" s="145"/>
      <c r="G78" s="145"/>
      <c r="H78" s="145"/>
      <c r="I78" s="146"/>
      <c r="J78" s="147">
        <f>J2250</f>
        <v>0</v>
      </c>
      <c r="K78" s="148"/>
    </row>
    <row r="79" spans="2:11" s="8" customFormat="1" ht="20" customHeight="1">
      <c r="B79" s="142"/>
      <c r="C79" s="143"/>
      <c r="D79" s="144" t="s">
        <v>142</v>
      </c>
      <c r="E79" s="145"/>
      <c r="F79" s="145"/>
      <c r="G79" s="145"/>
      <c r="H79" s="145"/>
      <c r="I79" s="146"/>
      <c r="J79" s="147">
        <f>J2253</f>
        <v>0</v>
      </c>
      <c r="K79" s="148"/>
    </row>
    <row r="80" spans="2:11" s="8" customFormat="1" ht="20" customHeight="1">
      <c r="B80" s="142"/>
      <c r="C80" s="143"/>
      <c r="D80" s="144" t="s">
        <v>143</v>
      </c>
      <c r="E80" s="145"/>
      <c r="F80" s="145"/>
      <c r="G80" s="145"/>
      <c r="H80" s="145"/>
      <c r="I80" s="146"/>
      <c r="J80" s="147">
        <f>J2434</f>
        <v>0</v>
      </c>
      <c r="K80" s="148"/>
    </row>
    <row r="81" spans="2:12" s="8" customFormat="1" ht="20" customHeight="1">
      <c r="B81" s="142"/>
      <c r="C81" s="143"/>
      <c r="D81" s="144" t="s">
        <v>144</v>
      </c>
      <c r="E81" s="145"/>
      <c r="F81" s="145"/>
      <c r="G81" s="145"/>
      <c r="H81" s="145"/>
      <c r="I81" s="146"/>
      <c r="J81" s="147">
        <f>J2445</f>
        <v>0</v>
      </c>
      <c r="K81" s="148"/>
    </row>
    <row r="82" spans="2:12" s="8" customFormat="1" ht="20" customHeight="1">
      <c r="B82" s="142"/>
      <c r="C82" s="143"/>
      <c r="D82" s="144" t="s">
        <v>145</v>
      </c>
      <c r="E82" s="145"/>
      <c r="F82" s="145"/>
      <c r="G82" s="145"/>
      <c r="H82" s="145"/>
      <c r="I82" s="146"/>
      <c r="J82" s="147">
        <f>J2513</f>
        <v>0</v>
      </c>
      <c r="K82" s="148"/>
    </row>
    <row r="83" spans="2:12" s="1" customFormat="1" ht="21.75" customHeight="1">
      <c r="B83" s="41"/>
      <c r="C83" s="42"/>
      <c r="D83" s="42"/>
      <c r="E83" s="42"/>
      <c r="F83" s="42"/>
      <c r="G83" s="42"/>
      <c r="H83" s="42"/>
      <c r="I83" s="106"/>
      <c r="J83" s="42"/>
      <c r="K83" s="45"/>
    </row>
    <row r="84" spans="2:12" s="1" customFormat="1" ht="6.9" customHeight="1">
      <c r="B84" s="56"/>
      <c r="C84" s="57"/>
      <c r="D84" s="57"/>
      <c r="E84" s="57"/>
      <c r="F84" s="57"/>
      <c r="G84" s="57"/>
      <c r="H84" s="57"/>
      <c r="I84" s="127"/>
      <c r="J84" s="57"/>
      <c r="K84" s="58"/>
    </row>
    <row r="88" spans="2:12" s="1" customFormat="1" ht="6.9" customHeight="1">
      <c r="B88" s="59"/>
      <c r="C88" s="60"/>
      <c r="D88" s="60"/>
      <c r="E88" s="60"/>
      <c r="F88" s="60"/>
      <c r="G88" s="60"/>
      <c r="H88" s="60"/>
      <c r="I88" s="128"/>
      <c r="J88" s="60"/>
      <c r="K88" s="60"/>
      <c r="L88" s="41"/>
    </row>
    <row r="89" spans="2:12" s="1" customFormat="1" ht="36.9" customHeight="1">
      <c r="B89" s="41"/>
      <c r="C89" s="61" t="s">
        <v>146</v>
      </c>
      <c r="L89" s="41"/>
    </row>
    <row r="90" spans="2:12" s="1" customFormat="1" ht="6.9" customHeight="1">
      <c r="B90" s="41"/>
      <c r="L90" s="41"/>
    </row>
    <row r="91" spans="2:12" s="1" customFormat="1" ht="14.4" customHeight="1">
      <c r="B91" s="41"/>
      <c r="C91" s="63" t="s">
        <v>19</v>
      </c>
      <c r="L91" s="41"/>
    </row>
    <row r="92" spans="2:12" s="1" customFormat="1" ht="16.5" customHeight="1">
      <c r="B92" s="41"/>
      <c r="E92" s="483" t="str">
        <f>E7</f>
        <v>Rekonstrukce ŠKOLNÍ KUCHYNĚ, Základní škola Praha 9, Vybíralova 964/8, 19800 Praha 9</v>
      </c>
      <c r="F92" s="484"/>
      <c r="G92" s="484"/>
      <c r="H92" s="484"/>
      <c r="L92" s="41"/>
    </row>
    <row r="93" spans="2:12" s="1" customFormat="1" ht="14.4" customHeight="1">
      <c r="B93" s="41"/>
      <c r="C93" s="63" t="s">
        <v>113</v>
      </c>
      <c r="L93" s="41"/>
    </row>
    <row r="94" spans="2:12" s="1" customFormat="1" ht="17.25" customHeight="1">
      <c r="B94" s="41"/>
      <c r="E94" s="451" t="str">
        <f>E9</f>
        <v>D1.1,D1.2 - ARCHITEKTONICKO-STAVEBNÍ ŘEŠENÍ+STAVEBNĚ KONSTRUKČNÍ ŘEŠENÍ</v>
      </c>
      <c r="F94" s="485"/>
      <c r="G94" s="485"/>
      <c r="H94" s="485"/>
      <c r="L94" s="41"/>
    </row>
    <row r="95" spans="2:12" s="1" customFormat="1" ht="6.9" customHeight="1">
      <c r="B95" s="41"/>
      <c r="L95" s="41"/>
    </row>
    <row r="96" spans="2:12" s="1" customFormat="1" ht="18" customHeight="1">
      <c r="B96" s="41"/>
      <c r="C96" s="63" t="s">
        <v>23</v>
      </c>
      <c r="F96" s="149" t="str">
        <f>F12</f>
        <v xml:space="preserve"> </v>
      </c>
      <c r="I96" s="150" t="s">
        <v>25</v>
      </c>
      <c r="J96" s="67" t="str">
        <f>IF(J12="","",J12)</f>
        <v>25. 10. 2019</v>
      </c>
      <c r="L96" s="41"/>
    </row>
    <row r="97" spans="2:64" s="1" customFormat="1" ht="6.9" customHeight="1">
      <c r="B97" s="41"/>
      <c r="L97" s="41"/>
    </row>
    <row r="98" spans="2:64" s="1" customFormat="1">
      <c r="B98" s="41"/>
      <c r="C98" s="63" t="s">
        <v>27</v>
      </c>
      <c r="F98" s="149" t="str">
        <f>E15</f>
        <v xml:space="preserve"> </v>
      </c>
      <c r="I98" s="150" t="s">
        <v>32</v>
      </c>
      <c r="J98" s="149" t="str">
        <f>E21</f>
        <v xml:space="preserve"> </v>
      </c>
      <c r="L98" s="41"/>
    </row>
    <row r="99" spans="2:64" s="1" customFormat="1" ht="14.4" customHeight="1">
      <c r="B99" s="41"/>
      <c r="C99" s="63" t="s">
        <v>30</v>
      </c>
      <c r="F99" s="149" t="str">
        <f>IF(E18="","",E18)</f>
        <v/>
      </c>
      <c r="L99" s="41"/>
    </row>
    <row r="100" spans="2:64" s="1" customFormat="1" ht="10.4" customHeight="1">
      <c r="B100" s="41"/>
      <c r="L100" s="41"/>
    </row>
    <row r="101" spans="2:64" s="9" customFormat="1" ht="29.25" customHeight="1">
      <c r="B101" s="151"/>
      <c r="C101" s="152" t="s">
        <v>147</v>
      </c>
      <c r="D101" s="153" t="s">
        <v>54</v>
      </c>
      <c r="E101" s="153" t="s">
        <v>50</v>
      </c>
      <c r="F101" s="153" t="s">
        <v>148</v>
      </c>
      <c r="G101" s="153" t="s">
        <v>149</v>
      </c>
      <c r="H101" s="153" t="s">
        <v>150</v>
      </c>
      <c r="I101" s="154" t="s">
        <v>151</v>
      </c>
      <c r="J101" s="153" t="s">
        <v>117</v>
      </c>
      <c r="K101" s="155" t="s">
        <v>152</v>
      </c>
      <c r="L101" s="151"/>
      <c r="M101" s="73" t="s">
        <v>153</v>
      </c>
      <c r="N101" s="74" t="s">
        <v>39</v>
      </c>
      <c r="O101" s="74" t="s">
        <v>154</v>
      </c>
      <c r="P101" s="74" t="s">
        <v>155</v>
      </c>
      <c r="Q101" s="74" t="s">
        <v>156</v>
      </c>
      <c r="R101" s="74" t="s">
        <v>157</v>
      </c>
      <c r="S101" s="74" t="s">
        <v>158</v>
      </c>
      <c r="T101" s="75" t="s">
        <v>159</v>
      </c>
    </row>
    <row r="102" spans="2:64" s="1" customFormat="1" ht="29.25" customHeight="1">
      <c r="B102" s="41"/>
      <c r="C102" s="77" t="s">
        <v>118</v>
      </c>
      <c r="J102" s="156">
        <f>BJ102</f>
        <v>0</v>
      </c>
      <c r="L102" s="41"/>
      <c r="M102" s="76"/>
      <c r="N102" s="68"/>
      <c r="O102" s="68"/>
      <c r="P102" s="157">
        <f>P103+P1444</f>
        <v>0</v>
      </c>
      <c r="Q102" s="68"/>
      <c r="R102" s="157">
        <f>R103+R1444</f>
        <v>2346.1231528011995</v>
      </c>
      <c r="S102" s="68"/>
      <c r="T102" s="158">
        <f>T103+T1444</f>
        <v>1084.1052663200001</v>
      </c>
      <c r="AS102" s="24" t="s">
        <v>68</v>
      </c>
      <c r="AT102" s="24" t="s">
        <v>119</v>
      </c>
      <c r="BJ102" s="159">
        <f>BJ103+BJ1444</f>
        <v>0</v>
      </c>
    </row>
    <row r="103" spans="2:64" s="10" customFormat="1" ht="37.4" customHeight="1">
      <c r="B103" s="160"/>
      <c r="D103" s="161" t="s">
        <v>68</v>
      </c>
      <c r="E103" s="162" t="s">
        <v>160</v>
      </c>
      <c r="F103" s="162" t="s">
        <v>161</v>
      </c>
      <c r="I103" s="163"/>
      <c r="J103" s="164">
        <f>BJ103</f>
        <v>0</v>
      </c>
      <c r="L103" s="160"/>
      <c r="M103" s="165"/>
      <c r="N103" s="166"/>
      <c r="O103" s="166"/>
      <c r="P103" s="167">
        <f>P104+P173+P226+P358+P422+P883+P1436+P1442</f>
        <v>0</v>
      </c>
      <c r="Q103" s="166"/>
      <c r="R103" s="167">
        <f>R104+R173+R226+R358+R422+R883+R1436+R1442</f>
        <v>2285.3170417511997</v>
      </c>
      <c r="S103" s="166"/>
      <c r="T103" s="168">
        <f>T104+T173+T226+T358+T422+T883+T1436+T1442</f>
        <v>1032.741775</v>
      </c>
      <c r="AQ103" s="161" t="s">
        <v>77</v>
      </c>
      <c r="AS103" s="169" t="s">
        <v>68</v>
      </c>
      <c r="AT103" s="169" t="s">
        <v>69</v>
      </c>
      <c r="AX103" s="161" t="s">
        <v>162</v>
      </c>
      <c r="BJ103" s="170">
        <f>BJ104+BJ173+BJ226+BJ358+BJ422+BJ883+BJ1436+BJ1442</f>
        <v>0</v>
      </c>
    </row>
    <row r="104" spans="2:64" s="10" customFormat="1" ht="20" customHeight="1">
      <c r="B104" s="160"/>
      <c r="D104" s="171" t="s">
        <v>68</v>
      </c>
      <c r="E104" s="172" t="s">
        <v>77</v>
      </c>
      <c r="F104" s="172" t="s">
        <v>163</v>
      </c>
      <c r="I104" s="163"/>
      <c r="J104" s="173">
        <f>BJ104</f>
        <v>0</v>
      </c>
      <c r="L104" s="160"/>
      <c r="M104" s="165"/>
      <c r="N104" s="166"/>
      <c r="O104" s="166"/>
      <c r="P104" s="167">
        <f>SUM(P105:P172)</f>
        <v>0</v>
      </c>
      <c r="Q104" s="166"/>
      <c r="R104" s="167">
        <f>SUM(R105:R172)</f>
        <v>8.48</v>
      </c>
      <c r="S104" s="166"/>
      <c r="T104" s="168">
        <f>SUM(T105:T172)</f>
        <v>0</v>
      </c>
      <c r="AQ104" s="161" t="s">
        <v>77</v>
      </c>
      <c r="AS104" s="169" t="s">
        <v>68</v>
      </c>
      <c r="AT104" s="169" t="s">
        <v>77</v>
      </c>
      <c r="AX104" s="161" t="s">
        <v>162</v>
      </c>
      <c r="BJ104" s="170">
        <f>SUM(BJ105:BJ172)</f>
        <v>0</v>
      </c>
    </row>
    <row r="105" spans="2:64" s="1" customFormat="1" ht="25.5" customHeight="1">
      <c r="B105" s="174"/>
      <c r="C105" s="331" t="s">
        <v>77</v>
      </c>
      <c r="D105" s="331" t="s">
        <v>164</v>
      </c>
      <c r="E105" s="332" t="s">
        <v>165</v>
      </c>
      <c r="F105" s="333" t="s">
        <v>166</v>
      </c>
      <c r="G105" s="334" t="s">
        <v>167</v>
      </c>
      <c r="H105" s="335">
        <v>7.2359999999999998</v>
      </c>
      <c r="I105" s="180"/>
      <c r="J105" s="181">
        <f>ROUND(I105*H105,2)</f>
        <v>0</v>
      </c>
      <c r="K105" s="177" t="s">
        <v>5</v>
      </c>
      <c r="L105" s="41"/>
      <c r="M105" s="182" t="s">
        <v>5</v>
      </c>
      <c r="N105" s="183" t="s">
        <v>40</v>
      </c>
      <c r="O105" s="42"/>
      <c r="P105" s="184">
        <f>O105*H105</f>
        <v>0</v>
      </c>
      <c r="Q105" s="184">
        <v>0</v>
      </c>
      <c r="R105" s="184">
        <f>Q105*H105</f>
        <v>0</v>
      </c>
      <c r="S105" s="184">
        <v>0</v>
      </c>
      <c r="T105" s="185">
        <f>S105*H105</f>
        <v>0</v>
      </c>
      <c r="AQ105" s="24" t="s">
        <v>168</v>
      </c>
      <c r="AS105" s="24" t="s">
        <v>164</v>
      </c>
      <c r="AT105" s="24" t="s">
        <v>79</v>
      </c>
      <c r="AX105" s="24" t="s">
        <v>162</v>
      </c>
      <c r="BD105" s="186">
        <f>IF(N105="základní",J105,0)</f>
        <v>0</v>
      </c>
      <c r="BE105" s="186">
        <f>IF(N105="snížená",J105,0)</f>
        <v>0</v>
      </c>
      <c r="BF105" s="186">
        <f>IF(N105="zákl. přenesená",J105,0)</f>
        <v>0</v>
      </c>
      <c r="BG105" s="186">
        <f>IF(N105="sníž. přenesená",J105,0)</f>
        <v>0</v>
      </c>
      <c r="BH105" s="186">
        <f>IF(N105="nulová",J105,0)</f>
        <v>0</v>
      </c>
      <c r="BI105" s="24" t="s">
        <v>77</v>
      </c>
      <c r="BJ105" s="186">
        <f>ROUND(I105*H105,2)</f>
        <v>0</v>
      </c>
      <c r="BK105" s="24" t="s">
        <v>168</v>
      </c>
      <c r="BL105" s="24" t="s">
        <v>169</v>
      </c>
    </row>
    <row r="106" spans="2:64" s="11" customFormat="1">
      <c r="B106" s="187"/>
      <c r="C106" s="336"/>
      <c r="D106" s="337" t="s">
        <v>170</v>
      </c>
      <c r="E106" s="338" t="s">
        <v>5</v>
      </c>
      <c r="F106" s="339" t="s">
        <v>171</v>
      </c>
      <c r="G106" s="336"/>
      <c r="H106" s="340" t="s">
        <v>5</v>
      </c>
      <c r="I106" s="192"/>
      <c r="L106" s="187"/>
      <c r="M106" s="193"/>
      <c r="N106" s="194"/>
      <c r="O106" s="194"/>
      <c r="P106" s="194"/>
      <c r="Q106" s="194"/>
      <c r="R106" s="194"/>
      <c r="S106" s="194"/>
      <c r="T106" s="195"/>
      <c r="AS106" s="191" t="s">
        <v>170</v>
      </c>
      <c r="AT106" s="191" t="s">
        <v>79</v>
      </c>
      <c r="AU106" s="11" t="s">
        <v>77</v>
      </c>
      <c r="AV106" s="11" t="s">
        <v>33</v>
      </c>
      <c r="AW106" s="11" t="s">
        <v>69</v>
      </c>
      <c r="AX106" s="191" t="s">
        <v>162</v>
      </c>
    </row>
    <row r="107" spans="2:64" s="11" customFormat="1">
      <c r="B107" s="187"/>
      <c r="C107" s="336"/>
      <c r="D107" s="337" t="s">
        <v>170</v>
      </c>
      <c r="E107" s="338" t="s">
        <v>5</v>
      </c>
      <c r="F107" s="339" t="s">
        <v>172</v>
      </c>
      <c r="G107" s="336"/>
      <c r="H107" s="340" t="s">
        <v>5</v>
      </c>
      <c r="I107" s="192"/>
      <c r="L107" s="187"/>
      <c r="M107" s="193"/>
      <c r="N107" s="194"/>
      <c r="O107" s="194"/>
      <c r="P107" s="194"/>
      <c r="Q107" s="194"/>
      <c r="R107" s="194"/>
      <c r="S107" s="194"/>
      <c r="T107" s="195"/>
      <c r="AS107" s="191" t="s">
        <v>170</v>
      </c>
      <c r="AT107" s="191" t="s">
        <v>79</v>
      </c>
      <c r="AU107" s="11" t="s">
        <v>77</v>
      </c>
      <c r="AV107" s="11" t="s">
        <v>33</v>
      </c>
      <c r="AW107" s="11" t="s">
        <v>69</v>
      </c>
      <c r="AX107" s="191" t="s">
        <v>162</v>
      </c>
    </row>
    <row r="108" spans="2:64" s="12" customFormat="1">
      <c r="B108" s="196"/>
      <c r="C108" s="341"/>
      <c r="D108" s="342" t="s">
        <v>170</v>
      </c>
      <c r="E108" s="343" t="s">
        <v>5</v>
      </c>
      <c r="F108" s="344" t="s">
        <v>173</v>
      </c>
      <c r="G108" s="341"/>
      <c r="H108" s="345">
        <v>7.2359999999999998</v>
      </c>
      <c r="I108" s="198"/>
      <c r="L108" s="196"/>
      <c r="M108" s="199"/>
      <c r="N108" s="200"/>
      <c r="O108" s="200"/>
      <c r="P108" s="200"/>
      <c r="Q108" s="200"/>
      <c r="R108" s="200"/>
      <c r="S108" s="200"/>
      <c r="T108" s="201"/>
      <c r="AS108" s="202" t="s">
        <v>170</v>
      </c>
      <c r="AT108" s="202" t="s">
        <v>79</v>
      </c>
      <c r="AU108" s="12" t="s">
        <v>79</v>
      </c>
      <c r="AV108" s="12" t="s">
        <v>33</v>
      </c>
      <c r="AW108" s="12" t="s">
        <v>77</v>
      </c>
      <c r="AX108" s="202" t="s">
        <v>162</v>
      </c>
    </row>
    <row r="109" spans="2:64" s="1" customFormat="1" ht="25.5" customHeight="1">
      <c r="B109" s="174"/>
      <c r="C109" s="331" t="s">
        <v>79</v>
      </c>
      <c r="D109" s="331" t="s">
        <v>164</v>
      </c>
      <c r="E109" s="332" t="s">
        <v>174</v>
      </c>
      <c r="F109" s="333" t="s">
        <v>175</v>
      </c>
      <c r="G109" s="334" t="s">
        <v>167</v>
      </c>
      <c r="H109" s="335">
        <v>3.6179999999999999</v>
      </c>
      <c r="I109" s="180"/>
      <c r="J109" s="181">
        <f>ROUND(I109*H109,2)</f>
        <v>0</v>
      </c>
      <c r="K109" s="177" t="s">
        <v>5</v>
      </c>
      <c r="L109" s="41"/>
      <c r="M109" s="182" t="s">
        <v>5</v>
      </c>
      <c r="N109" s="183" t="s">
        <v>40</v>
      </c>
      <c r="O109" s="42"/>
      <c r="P109" s="184">
        <f>O109*H109</f>
        <v>0</v>
      </c>
      <c r="Q109" s="184">
        <v>0</v>
      </c>
      <c r="R109" s="184">
        <f>Q109*H109</f>
        <v>0</v>
      </c>
      <c r="S109" s="184">
        <v>0</v>
      </c>
      <c r="T109" s="185">
        <f>S109*H109</f>
        <v>0</v>
      </c>
      <c r="AQ109" s="24" t="s">
        <v>168</v>
      </c>
      <c r="AS109" s="24" t="s">
        <v>164</v>
      </c>
      <c r="AT109" s="24" t="s">
        <v>79</v>
      </c>
      <c r="AX109" s="24" t="s">
        <v>162</v>
      </c>
      <c r="BD109" s="186">
        <f>IF(N109="základní",J109,0)</f>
        <v>0</v>
      </c>
      <c r="BE109" s="186">
        <f>IF(N109="snížená",J109,0)</f>
        <v>0</v>
      </c>
      <c r="BF109" s="186">
        <f>IF(N109="zákl. přenesená",J109,0)</f>
        <v>0</v>
      </c>
      <c r="BG109" s="186">
        <f>IF(N109="sníž. přenesená",J109,0)</f>
        <v>0</v>
      </c>
      <c r="BH109" s="186">
        <f>IF(N109="nulová",J109,0)</f>
        <v>0</v>
      </c>
      <c r="BI109" s="24" t="s">
        <v>77</v>
      </c>
      <c r="BJ109" s="186">
        <f>ROUND(I109*H109,2)</f>
        <v>0</v>
      </c>
      <c r="BK109" s="24" t="s">
        <v>168</v>
      </c>
      <c r="BL109" s="24" t="s">
        <v>176</v>
      </c>
    </row>
    <row r="110" spans="2:64" s="12" customFormat="1">
      <c r="B110" s="196"/>
      <c r="C110" s="341"/>
      <c r="D110" s="342" t="s">
        <v>170</v>
      </c>
      <c r="E110" s="341"/>
      <c r="F110" s="344" t="s">
        <v>177</v>
      </c>
      <c r="G110" s="341"/>
      <c r="H110" s="345">
        <v>3.6179999999999999</v>
      </c>
      <c r="I110" s="198"/>
      <c r="L110" s="196"/>
      <c r="M110" s="199"/>
      <c r="N110" s="200"/>
      <c r="O110" s="200"/>
      <c r="P110" s="200"/>
      <c r="Q110" s="200"/>
      <c r="R110" s="200"/>
      <c r="S110" s="200"/>
      <c r="T110" s="201"/>
      <c r="AS110" s="202" t="s">
        <v>170</v>
      </c>
      <c r="AT110" s="202" t="s">
        <v>79</v>
      </c>
      <c r="AU110" s="12" t="s">
        <v>79</v>
      </c>
      <c r="AV110" s="12" t="s">
        <v>6</v>
      </c>
      <c r="AW110" s="12" t="s">
        <v>77</v>
      </c>
      <c r="AX110" s="202" t="s">
        <v>162</v>
      </c>
    </row>
    <row r="111" spans="2:64" s="1" customFormat="1" ht="25.5" customHeight="1">
      <c r="B111" s="174"/>
      <c r="C111" s="331" t="s">
        <v>178</v>
      </c>
      <c r="D111" s="331" t="s">
        <v>164</v>
      </c>
      <c r="E111" s="332" t="s">
        <v>179</v>
      </c>
      <c r="F111" s="333" t="s">
        <v>180</v>
      </c>
      <c r="G111" s="334" t="s">
        <v>167</v>
      </c>
      <c r="H111" s="335">
        <v>11.625</v>
      </c>
      <c r="I111" s="180"/>
      <c r="J111" s="181">
        <f>ROUND(I111*H111,2)</f>
        <v>0</v>
      </c>
      <c r="K111" s="177" t="s">
        <v>5</v>
      </c>
      <c r="L111" s="41"/>
      <c r="M111" s="182" t="s">
        <v>5</v>
      </c>
      <c r="N111" s="183" t="s">
        <v>40</v>
      </c>
      <c r="O111" s="42"/>
      <c r="P111" s="184">
        <f>O111*H111</f>
        <v>0</v>
      </c>
      <c r="Q111" s="184">
        <v>0</v>
      </c>
      <c r="R111" s="184">
        <f>Q111*H111</f>
        <v>0</v>
      </c>
      <c r="S111" s="184">
        <v>0</v>
      </c>
      <c r="T111" s="185">
        <f>S111*H111</f>
        <v>0</v>
      </c>
      <c r="AQ111" s="24" t="s">
        <v>168</v>
      </c>
      <c r="AS111" s="24" t="s">
        <v>164</v>
      </c>
      <c r="AT111" s="24" t="s">
        <v>79</v>
      </c>
      <c r="AX111" s="24" t="s">
        <v>162</v>
      </c>
      <c r="BD111" s="186">
        <f>IF(N111="základní",J111,0)</f>
        <v>0</v>
      </c>
      <c r="BE111" s="186">
        <f>IF(N111="snížená",J111,0)</f>
        <v>0</v>
      </c>
      <c r="BF111" s="186">
        <f>IF(N111="zákl. přenesená",J111,0)</f>
        <v>0</v>
      </c>
      <c r="BG111" s="186">
        <f>IF(N111="sníž. přenesená",J111,0)</f>
        <v>0</v>
      </c>
      <c r="BH111" s="186">
        <f>IF(N111="nulová",J111,0)</f>
        <v>0</v>
      </c>
      <c r="BI111" s="24" t="s">
        <v>77</v>
      </c>
      <c r="BJ111" s="186">
        <f>ROUND(I111*H111,2)</f>
        <v>0</v>
      </c>
      <c r="BK111" s="24" t="s">
        <v>168</v>
      </c>
      <c r="BL111" s="24" t="s">
        <v>181</v>
      </c>
    </row>
    <row r="112" spans="2:64" s="1" customFormat="1" ht="57">
      <c r="B112" s="41"/>
      <c r="C112" s="329"/>
      <c r="D112" s="337" t="s">
        <v>182</v>
      </c>
      <c r="E112" s="329"/>
      <c r="F112" s="346" t="s">
        <v>183</v>
      </c>
      <c r="G112" s="329"/>
      <c r="H112" s="329"/>
      <c r="I112" s="204"/>
      <c r="L112" s="41"/>
      <c r="M112" s="205"/>
      <c r="N112" s="42"/>
      <c r="O112" s="42"/>
      <c r="P112" s="42"/>
      <c r="Q112" s="42"/>
      <c r="R112" s="42"/>
      <c r="S112" s="42"/>
      <c r="T112" s="70"/>
      <c r="AS112" s="24" t="s">
        <v>182</v>
      </c>
      <c r="AT112" s="24" t="s">
        <v>79</v>
      </c>
    </row>
    <row r="113" spans="2:64" s="11" customFormat="1">
      <c r="B113" s="187"/>
      <c r="C113" s="336"/>
      <c r="D113" s="337" t="s">
        <v>170</v>
      </c>
      <c r="E113" s="338" t="s">
        <v>5</v>
      </c>
      <c r="F113" s="339" t="s">
        <v>184</v>
      </c>
      <c r="G113" s="336"/>
      <c r="H113" s="340" t="s">
        <v>5</v>
      </c>
      <c r="I113" s="192"/>
      <c r="L113" s="187"/>
      <c r="M113" s="193"/>
      <c r="N113" s="194"/>
      <c r="O113" s="194"/>
      <c r="P113" s="194"/>
      <c r="Q113" s="194"/>
      <c r="R113" s="194"/>
      <c r="S113" s="194"/>
      <c r="T113" s="195"/>
      <c r="AS113" s="191" t="s">
        <v>170</v>
      </c>
      <c r="AT113" s="191" t="s">
        <v>79</v>
      </c>
      <c r="AU113" s="11" t="s">
        <v>77</v>
      </c>
      <c r="AV113" s="11" t="s">
        <v>33</v>
      </c>
      <c r="AW113" s="11" t="s">
        <v>69</v>
      </c>
      <c r="AX113" s="191" t="s">
        <v>162</v>
      </c>
    </row>
    <row r="114" spans="2:64" s="12" customFormat="1">
      <c r="B114" s="196"/>
      <c r="C114" s="341"/>
      <c r="D114" s="337" t="s">
        <v>170</v>
      </c>
      <c r="E114" s="347" t="s">
        <v>5</v>
      </c>
      <c r="F114" s="348" t="s">
        <v>185</v>
      </c>
      <c r="G114" s="341"/>
      <c r="H114" s="349">
        <v>0.74299999999999999</v>
      </c>
      <c r="I114" s="198"/>
      <c r="L114" s="196"/>
      <c r="M114" s="199"/>
      <c r="N114" s="200"/>
      <c r="O114" s="200"/>
      <c r="P114" s="200"/>
      <c r="Q114" s="200"/>
      <c r="R114" s="200"/>
      <c r="S114" s="200"/>
      <c r="T114" s="201"/>
      <c r="AS114" s="202" t="s">
        <v>170</v>
      </c>
      <c r="AT114" s="202" t="s">
        <v>79</v>
      </c>
      <c r="AU114" s="12" t="s">
        <v>79</v>
      </c>
      <c r="AV114" s="12" t="s">
        <v>33</v>
      </c>
      <c r="AW114" s="12" t="s">
        <v>69</v>
      </c>
      <c r="AX114" s="202" t="s">
        <v>162</v>
      </c>
    </row>
    <row r="115" spans="2:64" s="11" customFormat="1">
      <c r="B115" s="187"/>
      <c r="C115" s="336"/>
      <c r="D115" s="337" t="s">
        <v>170</v>
      </c>
      <c r="E115" s="338" t="s">
        <v>5</v>
      </c>
      <c r="F115" s="339" t="s">
        <v>186</v>
      </c>
      <c r="G115" s="336"/>
      <c r="H115" s="340" t="s">
        <v>5</v>
      </c>
      <c r="I115" s="192"/>
      <c r="L115" s="187"/>
      <c r="M115" s="193"/>
      <c r="N115" s="194"/>
      <c r="O115" s="194"/>
      <c r="P115" s="194"/>
      <c r="Q115" s="194"/>
      <c r="R115" s="194"/>
      <c r="S115" s="194"/>
      <c r="T115" s="195"/>
      <c r="AS115" s="191" t="s">
        <v>170</v>
      </c>
      <c r="AT115" s="191" t="s">
        <v>79</v>
      </c>
      <c r="AU115" s="11" t="s">
        <v>77</v>
      </c>
      <c r="AV115" s="11" t="s">
        <v>33</v>
      </c>
      <c r="AW115" s="11" t="s">
        <v>69</v>
      </c>
      <c r="AX115" s="191" t="s">
        <v>162</v>
      </c>
    </row>
    <row r="116" spans="2:64" s="12" customFormat="1">
      <c r="B116" s="196"/>
      <c r="C116" s="341"/>
      <c r="D116" s="337" t="s">
        <v>170</v>
      </c>
      <c r="E116" s="347" t="s">
        <v>5</v>
      </c>
      <c r="F116" s="348" t="s">
        <v>187</v>
      </c>
      <c r="G116" s="341"/>
      <c r="H116" s="349">
        <v>0.22500000000000001</v>
      </c>
      <c r="I116" s="198"/>
      <c r="L116" s="196"/>
      <c r="M116" s="199"/>
      <c r="N116" s="200"/>
      <c r="O116" s="200"/>
      <c r="P116" s="200"/>
      <c r="Q116" s="200"/>
      <c r="R116" s="200"/>
      <c r="S116" s="200"/>
      <c r="T116" s="201"/>
      <c r="AS116" s="202" t="s">
        <v>170</v>
      </c>
      <c r="AT116" s="202" t="s">
        <v>79</v>
      </c>
      <c r="AU116" s="12" t="s">
        <v>79</v>
      </c>
      <c r="AV116" s="12" t="s">
        <v>33</v>
      </c>
      <c r="AW116" s="12" t="s">
        <v>69</v>
      </c>
      <c r="AX116" s="202" t="s">
        <v>162</v>
      </c>
    </row>
    <row r="117" spans="2:64" s="11" customFormat="1">
      <c r="B117" s="187"/>
      <c r="C117" s="336"/>
      <c r="D117" s="337" t="s">
        <v>170</v>
      </c>
      <c r="E117" s="338" t="s">
        <v>5</v>
      </c>
      <c r="F117" s="339" t="s">
        <v>184</v>
      </c>
      <c r="G117" s="336"/>
      <c r="H117" s="340" t="s">
        <v>5</v>
      </c>
      <c r="I117" s="192"/>
      <c r="L117" s="187"/>
      <c r="M117" s="193"/>
      <c r="N117" s="194"/>
      <c r="O117" s="194"/>
      <c r="P117" s="194"/>
      <c r="Q117" s="194"/>
      <c r="R117" s="194"/>
      <c r="S117" s="194"/>
      <c r="T117" s="195"/>
      <c r="AS117" s="191" t="s">
        <v>170</v>
      </c>
      <c r="AT117" s="191" t="s">
        <v>79</v>
      </c>
      <c r="AU117" s="11" t="s">
        <v>77</v>
      </c>
      <c r="AV117" s="11" t="s">
        <v>33</v>
      </c>
      <c r="AW117" s="11" t="s">
        <v>69</v>
      </c>
      <c r="AX117" s="191" t="s">
        <v>162</v>
      </c>
    </row>
    <row r="118" spans="2:64" s="12" customFormat="1">
      <c r="B118" s="196"/>
      <c r="C118" s="341"/>
      <c r="D118" s="337" t="s">
        <v>170</v>
      </c>
      <c r="E118" s="347" t="s">
        <v>5</v>
      </c>
      <c r="F118" s="348" t="s">
        <v>188</v>
      </c>
      <c r="G118" s="341"/>
      <c r="H118" s="349">
        <v>2.2290000000000001</v>
      </c>
      <c r="I118" s="198"/>
      <c r="L118" s="196"/>
      <c r="M118" s="199"/>
      <c r="N118" s="200"/>
      <c r="O118" s="200"/>
      <c r="P118" s="200"/>
      <c r="Q118" s="200"/>
      <c r="R118" s="200"/>
      <c r="S118" s="200"/>
      <c r="T118" s="201"/>
      <c r="AS118" s="202" t="s">
        <v>170</v>
      </c>
      <c r="AT118" s="202" t="s">
        <v>79</v>
      </c>
      <c r="AU118" s="12" t="s">
        <v>79</v>
      </c>
      <c r="AV118" s="12" t="s">
        <v>33</v>
      </c>
      <c r="AW118" s="12" t="s">
        <v>69</v>
      </c>
      <c r="AX118" s="202" t="s">
        <v>162</v>
      </c>
    </row>
    <row r="119" spans="2:64" s="11" customFormat="1">
      <c r="B119" s="187"/>
      <c r="C119" s="336"/>
      <c r="D119" s="337" t="s">
        <v>170</v>
      </c>
      <c r="E119" s="338" t="s">
        <v>5</v>
      </c>
      <c r="F119" s="339" t="s">
        <v>186</v>
      </c>
      <c r="G119" s="336"/>
      <c r="H119" s="340" t="s">
        <v>5</v>
      </c>
      <c r="I119" s="192"/>
      <c r="L119" s="187"/>
      <c r="M119" s="193"/>
      <c r="N119" s="194"/>
      <c r="O119" s="194"/>
      <c r="P119" s="194"/>
      <c r="Q119" s="194"/>
      <c r="R119" s="194"/>
      <c r="S119" s="194"/>
      <c r="T119" s="195"/>
      <c r="AS119" s="191" t="s">
        <v>170</v>
      </c>
      <c r="AT119" s="191" t="s">
        <v>79</v>
      </c>
      <c r="AU119" s="11" t="s">
        <v>77</v>
      </c>
      <c r="AV119" s="11" t="s">
        <v>33</v>
      </c>
      <c r="AW119" s="11" t="s">
        <v>69</v>
      </c>
      <c r="AX119" s="191" t="s">
        <v>162</v>
      </c>
    </row>
    <row r="120" spans="2:64" s="12" customFormat="1">
      <c r="B120" s="196"/>
      <c r="C120" s="341"/>
      <c r="D120" s="337" t="s">
        <v>170</v>
      </c>
      <c r="E120" s="347" t="s">
        <v>5</v>
      </c>
      <c r="F120" s="348" t="s">
        <v>189</v>
      </c>
      <c r="G120" s="341"/>
      <c r="H120" s="349">
        <v>0.67400000000000004</v>
      </c>
      <c r="I120" s="198"/>
      <c r="L120" s="196"/>
      <c r="M120" s="199"/>
      <c r="N120" s="200"/>
      <c r="O120" s="200"/>
      <c r="P120" s="200"/>
      <c r="Q120" s="200"/>
      <c r="R120" s="200"/>
      <c r="S120" s="200"/>
      <c r="T120" s="201"/>
      <c r="AS120" s="202" t="s">
        <v>170</v>
      </c>
      <c r="AT120" s="202" t="s">
        <v>79</v>
      </c>
      <c r="AU120" s="12" t="s">
        <v>79</v>
      </c>
      <c r="AV120" s="12" t="s">
        <v>33</v>
      </c>
      <c r="AW120" s="12" t="s">
        <v>69</v>
      </c>
      <c r="AX120" s="202" t="s">
        <v>162</v>
      </c>
    </row>
    <row r="121" spans="2:64" s="11" customFormat="1">
      <c r="B121" s="187"/>
      <c r="C121" s="336"/>
      <c r="D121" s="337" t="s">
        <v>170</v>
      </c>
      <c r="E121" s="338" t="s">
        <v>5</v>
      </c>
      <c r="F121" s="339" t="s">
        <v>190</v>
      </c>
      <c r="G121" s="336"/>
      <c r="H121" s="340" t="s">
        <v>5</v>
      </c>
      <c r="I121" s="192"/>
      <c r="L121" s="187"/>
      <c r="M121" s="193"/>
      <c r="N121" s="194"/>
      <c r="O121" s="194"/>
      <c r="P121" s="194"/>
      <c r="Q121" s="194"/>
      <c r="R121" s="194"/>
      <c r="S121" s="194"/>
      <c r="T121" s="195"/>
      <c r="AS121" s="191" t="s">
        <v>170</v>
      </c>
      <c r="AT121" s="191" t="s">
        <v>79</v>
      </c>
      <c r="AU121" s="11" t="s">
        <v>77</v>
      </c>
      <c r="AV121" s="11" t="s">
        <v>33</v>
      </c>
      <c r="AW121" s="11" t="s">
        <v>69</v>
      </c>
      <c r="AX121" s="191" t="s">
        <v>162</v>
      </c>
    </row>
    <row r="122" spans="2:64" s="12" customFormat="1" ht="24">
      <c r="B122" s="196"/>
      <c r="C122" s="341"/>
      <c r="D122" s="337" t="s">
        <v>170</v>
      </c>
      <c r="E122" s="347" t="s">
        <v>5</v>
      </c>
      <c r="F122" s="348" t="s">
        <v>191</v>
      </c>
      <c r="G122" s="341"/>
      <c r="H122" s="349">
        <v>7.7539999999999996</v>
      </c>
      <c r="I122" s="198"/>
      <c r="L122" s="196"/>
      <c r="M122" s="199"/>
      <c r="N122" s="200"/>
      <c r="O122" s="200"/>
      <c r="P122" s="200"/>
      <c r="Q122" s="200"/>
      <c r="R122" s="200"/>
      <c r="S122" s="200"/>
      <c r="T122" s="201"/>
      <c r="AS122" s="202" t="s">
        <v>170</v>
      </c>
      <c r="AT122" s="202" t="s">
        <v>79</v>
      </c>
      <c r="AU122" s="12" t="s">
        <v>79</v>
      </c>
      <c r="AV122" s="12" t="s">
        <v>33</v>
      </c>
      <c r="AW122" s="12" t="s">
        <v>69</v>
      </c>
      <c r="AX122" s="202" t="s">
        <v>162</v>
      </c>
    </row>
    <row r="123" spans="2:64" s="13" customFormat="1">
      <c r="B123" s="208"/>
      <c r="C123" s="350"/>
      <c r="D123" s="342" t="s">
        <v>170</v>
      </c>
      <c r="E123" s="351" t="s">
        <v>5</v>
      </c>
      <c r="F123" s="352" t="s">
        <v>192</v>
      </c>
      <c r="G123" s="350"/>
      <c r="H123" s="353">
        <v>11.625</v>
      </c>
      <c r="I123" s="209"/>
      <c r="L123" s="208"/>
      <c r="M123" s="210"/>
      <c r="N123" s="211"/>
      <c r="O123" s="211"/>
      <c r="P123" s="211"/>
      <c r="Q123" s="211"/>
      <c r="R123" s="211"/>
      <c r="S123" s="211"/>
      <c r="T123" s="212"/>
      <c r="AS123" s="213" t="s">
        <v>170</v>
      </c>
      <c r="AT123" s="213" t="s">
        <v>79</v>
      </c>
      <c r="AU123" s="13" t="s">
        <v>168</v>
      </c>
      <c r="AV123" s="13" t="s">
        <v>33</v>
      </c>
      <c r="AW123" s="13" t="s">
        <v>77</v>
      </c>
      <c r="AX123" s="213" t="s">
        <v>162</v>
      </c>
    </row>
    <row r="124" spans="2:64" s="1" customFormat="1" ht="38.25" customHeight="1">
      <c r="B124" s="174"/>
      <c r="C124" s="331" t="s">
        <v>168</v>
      </c>
      <c r="D124" s="331" t="s">
        <v>164</v>
      </c>
      <c r="E124" s="332" t="s">
        <v>193</v>
      </c>
      <c r="F124" s="333" t="s">
        <v>194</v>
      </c>
      <c r="G124" s="334" t="s">
        <v>167</v>
      </c>
      <c r="H124" s="335">
        <v>5.8129999999999997</v>
      </c>
      <c r="I124" s="180"/>
      <c r="J124" s="181">
        <f>ROUND(I124*H124,2)</f>
        <v>0</v>
      </c>
      <c r="K124" s="177" t="s">
        <v>5</v>
      </c>
      <c r="L124" s="41"/>
      <c r="M124" s="182" t="s">
        <v>5</v>
      </c>
      <c r="N124" s="183" t="s">
        <v>40</v>
      </c>
      <c r="O124" s="42"/>
      <c r="P124" s="184">
        <f>O124*H124</f>
        <v>0</v>
      </c>
      <c r="Q124" s="184">
        <v>0</v>
      </c>
      <c r="R124" s="184">
        <f>Q124*H124</f>
        <v>0</v>
      </c>
      <c r="S124" s="184">
        <v>0</v>
      </c>
      <c r="T124" s="185">
        <f>S124*H124</f>
        <v>0</v>
      </c>
      <c r="AQ124" s="24" t="s">
        <v>168</v>
      </c>
      <c r="AS124" s="24" t="s">
        <v>164</v>
      </c>
      <c r="AT124" s="24" t="s">
        <v>79</v>
      </c>
      <c r="AX124" s="24" t="s">
        <v>162</v>
      </c>
      <c r="BD124" s="186">
        <f>IF(N124="základní",J124,0)</f>
        <v>0</v>
      </c>
      <c r="BE124" s="186">
        <f>IF(N124="snížená",J124,0)</f>
        <v>0</v>
      </c>
      <c r="BF124" s="186">
        <f>IF(N124="zákl. přenesená",J124,0)</f>
        <v>0</v>
      </c>
      <c r="BG124" s="186">
        <f>IF(N124="sníž. přenesená",J124,0)</f>
        <v>0</v>
      </c>
      <c r="BH124" s="186">
        <f>IF(N124="nulová",J124,0)</f>
        <v>0</v>
      </c>
      <c r="BI124" s="24" t="s">
        <v>77</v>
      </c>
      <c r="BJ124" s="186">
        <f>ROUND(I124*H124,2)</f>
        <v>0</v>
      </c>
      <c r="BK124" s="24" t="s">
        <v>168</v>
      </c>
      <c r="BL124" s="24" t="s">
        <v>195</v>
      </c>
    </row>
    <row r="125" spans="2:64" s="12" customFormat="1">
      <c r="B125" s="196"/>
      <c r="C125" s="341"/>
      <c r="D125" s="342" t="s">
        <v>170</v>
      </c>
      <c r="E125" s="341"/>
      <c r="F125" s="344" t="s">
        <v>196</v>
      </c>
      <c r="G125" s="341"/>
      <c r="H125" s="345">
        <v>5.8129999999999997</v>
      </c>
      <c r="I125" s="198"/>
      <c r="L125" s="196"/>
      <c r="M125" s="199"/>
      <c r="N125" s="200"/>
      <c r="O125" s="200"/>
      <c r="P125" s="200"/>
      <c r="Q125" s="200"/>
      <c r="R125" s="200"/>
      <c r="S125" s="200"/>
      <c r="T125" s="201"/>
      <c r="AS125" s="202" t="s">
        <v>170</v>
      </c>
      <c r="AT125" s="202" t="s">
        <v>79</v>
      </c>
      <c r="AU125" s="12" t="s">
        <v>79</v>
      </c>
      <c r="AV125" s="12" t="s">
        <v>6</v>
      </c>
      <c r="AW125" s="12" t="s">
        <v>77</v>
      </c>
      <c r="AX125" s="202" t="s">
        <v>162</v>
      </c>
    </row>
    <row r="126" spans="2:64" s="1" customFormat="1" ht="25.5" customHeight="1">
      <c r="B126" s="174"/>
      <c r="C126" s="331" t="s">
        <v>197</v>
      </c>
      <c r="D126" s="331" t="s">
        <v>164</v>
      </c>
      <c r="E126" s="332" t="s">
        <v>198</v>
      </c>
      <c r="F126" s="333" t="s">
        <v>199</v>
      </c>
      <c r="G126" s="334" t="s">
        <v>167</v>
      </c>
      <c r="H126" s="335">
        <v>18.920000000000002</v>
      </c>
      <c r="I126" s="180"/>
      <c r="J126" s="181">
        <f>ROUND(I126*H126,2)</f>
        <v>0</v>
      </c>
      <c r="K126" s="177" t="s">
        <v>5</v>
      </c>
      <c r="L126" s="41"/>
      <c r="M126" s="182" t="s">
        <v>5</v>
      </c>
      <c r="N126" s="183" t="s">
        <v>40</v>
      </c>
      <c r="O126" s="42"/>
      <c r="P126" s="184">
        <f>O126*H126</f>
        <v>0</v>
      </c>
      <c r="Q126" s="184">
        <v>0</v>
      </c>
      <c r="R126" s="184">
        <f>Q126*H126</f>
        <v>0</v>
      </c>
      <c r="S126" s="184">
        <v>0</v>
      </c>
      <c r="T126" s="185">
        <f>S126*H126</f>
        <v>0</v>
      </c>
      <c r="AQ126" s="24" t="s">
        <v>168</v>
      </c>
      <c r="AS126" s="24" t="s">
        <v>164</v>
      </c>
      <c r="AT126" s="24" t="s">
        <v>79</v>
      </c>
      <c r="AX126" s="24" t="s">
        <v>162</v>
      </c>
      <c r="BD126" s="186">
        <f>IF(N126="základní",J126,0)</f>
        <v>0</v>
      </c>
      <c r="BE126" s="186">
        <f>IF(N126="snížená",J126,0)</f>
        <v>0</v>
      </c>
      <c r="BF126" s="186">
        <f>IF(N126="zákl. přenesená",J126,0)</f>
        <v>0</v>
      </c>
      <c r="BG126" s="186">
        <f>IF(N126="sníž. přenesená",J126,0)</f>
        <v>0</v>
      </c>
      <c r="BH126" s="186">
        <f>IF(N126="nulová",J126,0)</f>
        <v>0</v>
      </c>
      <c r="BI126" s="24" t="s">
        <v>77</v>
      </c>
      <c r="BJ126" s="186">
        <f>ROUND(I126*H126,2)</f>
        <v>0</v>
      </c>
      <c r="BK126" s="24" t="s">
        <v>168</v>
      </c>
      <c r="BL126" s="24" t="s">
        <v>200</v>
      </c>
    </row>
    <row r="127" spans="2:64" s="11" customFormat="1">
      <c r="B127" s="187"/>
      <c r="C127" s="336"/>
      <c r="D127" s="337" t="s">
        <v>170</v>
      </c>
      <c r="E127" s="338" t="s">
        <v>5</v>
      </c>
      <c r="F127" s="339" t="s">
        <v>184</v>
      </c>
      <c r="G127" s="336"/>
      <c r="H127" s="340" t="s">
        <v>5</v>
      </c>
      <c r="I127" s="192"/>
      <c r="L127" s="187"/>
      <c r="M127" s="193"/>
      <c r="N127" s="194"/>
      <c r="O127" s="194"/>
      <c r="P127" s="194"/>
      <c r="Q127" s="194"/>
      <c r="R127" s="194"/>
      <c r="S127" s="194"/>
      <c r="T127" s="195"/>
      <c r="AS127" s="191" t="s">
        <v>170</v>
      </c>
      <c r="AT127" s="191" t="s">
        <v>79</v>
      </c>
      <c r="AU127" s="11" t="s">
        <v>77</v>
      </c>
      <c r="AV127" s="11" t="s">
        <v>33</v>
      </c>
      <c r="AW127" s="11" t="s">
        <v>69</v>
      </c>
      <c r="AX127" s="191" t="s">
        <v>162</v>
      </c>
    </row>
    <row r="128" spans="2:64" s="12" customFormat="1">
      <c r="B128" s="196"/>
      <c r="C128" s="341"/>
      <c r="D128" s="337" t="s">
        <v>170</v>
      </c>
      <c r="E128" s="347" t="s">
        <v>5</v>
      </c>
      <c r="F128" s="348" t="s">
        <v>201</v>
      </c>
      <c r="G128" s="341"/>
      <c r="H128" s="349">
        <v>11.33</v>
      </c>
      <c r="I128" s="198"/>
      <c r="L128" s="196"/>
      <c r="M128" s="199"/>
      <c r="N128" s="200"/>
      <c r="O128" s="200"/>
      <c r="P128" s="200"/>
      <c r="Q128" s="200"/>
      <c r="R128" s="200"/>
      <c r="S128" s="200"/>
      <c r="T128" s="201"/>
      <c r="AS128" s="202" t="s">
        <v>170</v>
      </c>
      <c r="AT128" s="202" t="s">
        <v>79</v>
      </c>
      <c r="AU128" s="12" t="s">
        <v>79</v>
      </c>
      <c r="AV128" s="12" t="s">
        <v>33</v>
      </c>
      <c r="AW128" s="12" t="s">
        <v>69</v>
      </c>
      <c r="AX128" s="202" t="s">
        <v>162</v>
      </c>
    </row>
    <row r="129" spans="2:64" s="11" customFormat="1">
      <c r="B129" s="187"/>
      <c r="C129" s="336"/>
      <c r="D129" s="337" t="s">
        <v>170</v>
      </c>
      <c r="E129" s="338" t="s">
        <v>5</v>
      </c>
      <c r="F129" s="339" t="s">
        <v>186</v>
      </c>
      <c r="G129" s="336"/>
      <c r="H129" s="340" t="s">
        <v>5</v>
      </c>
      <c r="I129" s="192"/>
      <c r="L129" s="187"/>
      <c r="M129" s="193"/>
      <c r="N129" s="194"/>
      <c r="O129" s="194"/>
      <c r="P129" s="194"/>
      <c r="Q129" s="194"/>
      <c r="R129" s="194"/>
      <c r="S129" s="194"/>
      <c r="T129" s="195"/>
      <c r="AS129" s="191" t="s">
        <v>170</v>
      </c>
      <c r="AT129" s="191" t="s">
        <v>79</v>
      </c>
      <c r="AU129" s="11" t="s">
        <v>77</v>
      </c>
      <c r="AV129" s="11" t="s">
        <v>33</v>
      </c>
      <c r="AW129" s="11" t="s">
        <v>69</v>
      </c>
      <c r="AX129" s="191" t="s">
        <v>162</v>
      </c>
    </row>
    <row r="130" spans="2:64" s="12" customFormat="1">
      <c r="B130" s="196"/>
      <c r="C130" s="341"/>
      <c r="D130" s="337" t="s">
        <v>170</v>
      </c>
      <c r="E130" s="347" t="s">
        <v>5</v>
      </c>
      <c r="F130" s="348" t="s">
        <v>202</v>
      </c>
      <c r="G130" s="341"/>
      <c r="H130" s="349">
        <v>7.59</v>
      </c>
      <c r="I130" s="198"/>
      <c r="L130" s="196"/>
      <c r="M130" s="199"/>
      <c r="N130" s="200"/>
      <c r="O130" s="200"/>
      <c r="P130" s="200"/>
      <c r="Q130" s="200"/>
      <c r="R130" s="200"/>
      <c r="S130" s="200"/>
      <c r="T130" s="201"/>
      <c r="AS130" s="202" t="s">
        <v>170</v>
      </c>
      <c r="AT130" s="202" t="s">
        <v>79</v>
      </c>
      <c r="AU130" s="12" t="s">
        <v>79</v>
      </c>
      <c r="AV130" s="12" t="s">
        <v>33</v>
      </c>
      <c r="AW130" s="12" t="s">
        <v>69</v>
      </c>
      <c r="AX130" s="202" t="s">
        <v>162</v>
      </c>
    </row>
    <row r="131" spans="2:64" s="13" customFormat="1">
      <c r="B131" s="208"/>
      <c r="C131" s="350"/>
      <c r="D131" s="342" t="s">
        <v>170</v>
      </c>
      <c r="E131" s="351" t="s">
        <v>5</v>
      </c>
      <c r="F131" s="352" t="s">
        <v>192</v>
      </c>
      <c r="G131" s="350"/>
      <c r="H131" s="353">
        <v>18.920000000000002</v>
      </c>
      <c r="I131" s="209"/>
      <c r="L131" s="208"/>
      <c r="M131" s="210"/>
      <c r="N131" s="211"/>
      <c r="O131" s="211"/>
      <c r="P131" s="211"/>
      <c r="Q131" s="211"/>
      <c r="R131" s="211"/>
      <c r="S131" s="211"/>
      <c r="T131" s="212"/>
      <c r="AS131" s="213" t="s">
        <v>170</v>
      </c>
      <c r="AT131" s="213" t="s">
        <v>79</v>
      </c>
      <c r="AU131" s="13" t="s">
        <v>168</v>
      </c>
      <c r="AV131" s="13" t="s">
        <v>33</v>
      </c>
      <c r="AW131" s="13" t="s">
        <v>77</v>
      </c>
      <c r="AX131" s="213" t="s">
        <v>162</v>
      </c>
    </row>
    <row r="132" spans="2:64" s="1" customFormat="1" ht="38.25" customHeight="1">
      <c r="B132" s="174"/>
      <c r="C132" s="331" t="s">
        <v>203</v>
      </c>
      <c r="D132" s="331" t="s">
        <v>164</v>
      </c>
      <c r="E132" s="332" t="s">
        <v>204</v>
      </c>
      <c r="F132" s="354" t="s">
        <v>205</v>
      </c>
      <c r="G132" s="334" t="s">
        <v>167</v>
      </c>
      <c r="H132" s="335">
        <v>9.4600000000000009</v>
      </c>
      <c r="I132" s="180"/>
      <c r="J132" s="181">
        <f>ROUND(I132*H132,2)</f>
        <v>0</v>
      </c>
      <c r="K132" s="177" t="s">
        <v>5</v>
      </c>
      <c r="L132" s="41"/>
      <c r="M132" s="182" t="s">
        <v>5</v>
      </c>
      <c r="N132" s="183" t="s">
        <v>40</v>
      </c>
      <c r="O132" s="42"/>
      <c r="P132" s="184">
        <f>O132*H132</f>
        <v>0</v>
      </c>
      <c r="Q132" s="184">
        <v>0</v>
      </c>
      <c r="R132" s="184">
        <f>Q132*H132</f>
        <v>0</v>
      </c>
      <c r="S132" s="184">
        <v>0</v>
      </c>
      <c r="T132" s="185">
        <f>S132*H132</f>
        <v>0</v>
      </c>
      <c r="U132" s="329"/>
      <c r="V132" s="329"/>
      <c r="AQ132" s="24" t="s">
        <v>168</v>
      </c>
      <c r="AS132" s="24" t="s">
        <v>164</v>
      </c>
      <c r="AT132" s="24" t="s">
        <v>79</v>
      </c>
      <c r="AX132" s="24" t="s">
        <v>162</v>
      </c>
      <c r="BD132" s="186">
        <f>IF(N132="základní",J132,0)</f>
        <v>0</v>
      </c>
      <c r="BE132" s="186">
        <f>IF(N132="snížená",J132,0)</f>
        <v>0</v>
      </c>
      <c r="BF132" s="186">
        <f>IF(N132="zákl. přenesená",J132,0)</f>
        <v>0</v>
      </c>
      <c r="BG132" s="186">
        <f>IF(N132="sníž. přenesená",J132,0)</f>
        <v>0</v>
      </c>
      <c r="BH132" s="186">
        <f>IF(N132="nulová",J132,0)</f>
        <v>0</v>
      </c>
      <c r="BI132" s="24" t="s">
        <v>77</v>
      </c>
      <c r="BJ132" s="186">
        <f>ROUND(I132*H132,2)</f>
        <v>0</v>
      </c>
      <c r="BK132" s="24" t="s">
        <v>168</v>
      </c>
      <c r="BL132" s="24" t="s">
        <v>206</v>
      </c>
    </row>
    <row r="133" spans="2:64" s="12" customFormat="1">
      <c r="B133" s="196"/>
      <c r="C133" s="341"/>
      <c r="D133" s="342" t="s">
        <v>170</v>
      </c>
      <c r="E133" s="341"/>
      <c r="F133" s="344" t="s">
        <v>207</v>
      </c>
      <c r="G133" s="341"/>
      <c r="H133" s="345">
        <v>9.4600000000000009</v>
      </c>
      <c r="I133" s="198"/>
      <c r="L133" s="196"/>
      <c r="M133" s="199"/>
      <c r="N133" s="200"/>
      <c r="O133" s="200"/>
      <c r="P133" s="200"/>
      <c r="Q133" s="200"/>
      <c r="R133" s="200"/>
      <c r="S133" s="200"/>
      <c r="T133" s="201"/>
      <c r="U133" s="341"/>
      <c r="V133" s="341"/>
      <c r="AS133" s="202" t="s">
        <v>170</v>
      </c>
      <c r="AT133" s="202" t="s">
        <v>79</v>
      </c>
      <c r="AU133" s="12" t="s">
        <v>79</v>
      </c>
      <c r="AV133" s="12" t="s">
        <v>6</v>
      </c>
      <c r="AW133" s="12" t="s">
        <v>77</v>
      </c>
      <c r="AX133" s="202" t="s">
        <v>162</v>
      </c>
    </row>
    <row r="134" spans="2:64" s="1" customFormat="1" ht="25.5" customHeight="1">
      <c r="B134" s="174"/>
      <c r="C134" s="331" t="s">
        <v>208</v>
      </c>
      <c r="D134" s="331" t="s">
        <v>164</v>
      </c>
      <c r="E134" s="332" t="s">
        <v>209</v>
      </c>
      <c r="F134" s="333" t="s">
        <v>210</v>
      </c>
      <c r="G134" s="334" t="s">
        <v>167</v>
      </c>
      <c r="H134" s="335">
        <v>10.872</v>
      </c>
      <c r="I134" s="180"/>
      <c r="J134" s="181">
        <f>ROUND(I134*H134,2)</f>
        <v>0</v>
      </c>
      <c r="K134" s="177" t="s">
        <v>5</v>
      </c>
      <c r="L134" s="41"/>
      <c r="M134" s="182" t="s">
        <v>5</v>
      </c>
      <c r="N134" s="183" t="s">
        <v>40</v>
      </c>
      <c r="O134" s="42"/>
      <c r="P134" s="184">
        <f>O134*H134</f>
        <v>0</v>
      </c>
      <c r="Q134" s="184">
        <v>0</v>
      </c>
      <c r="R134" s="184">
        <f>Q134*H134</f>
        <v>0</v>
      </c>
      <c r="S134" s="184">
        <v>0</v>
      </c>
      <c r="T134" s="185">
        <f>S134*H134</f>
        <v>0</v>
      </c>
      <c r="U134" s="329"/>
      <c r="V134" s="329"/>
      <c r="AQ134" s="24" t="s">
        <v>168</v>
      </c>
      <c r="AS134" s="24" t="s">
        <v>164</v>
      </c>
      <c r="AT134" s="24" t="s">
        <v>79</v>
      </c>
      <c r="AX134" s="24" t="s">
        <v>162</v>
      </c>
      <c r="BD134" s="186">
        <f>IF(N134="základní",J134,0)</f>
        <v>0</v>
      </c>
      <c r="BE134" s="186">
        <f>IF(N134="snížená",J134,0)</f>
        <v>0</v>
      </c>
      <c r="BF134" s="186">
        <f>IF(N134="zákl. přenesená",J134,0)</f>
        <v>0</v>
      </c>
      <c r="BG134" s="186">
        <f>IF(N134="sníž. přenesená",J134,0)</f>
        <v>0</v>
      </c>
      <c r="BH134" s="186">
        <f>IF(N134="nulová",J134,0)</f>
        <v>0</v>
      </c>
      <c r="BI134" s="24" t="s">
        <v>77</v>
      </c>
      <c r="BJ134" s="186">
        <f>ROUND(I134*H134,2)</f>
        <v>0</v>
      </c>
      <c r="BK134" s="24" t="s">
        <v>168</v>
      </c>
      <c r="BL134" s="24" t="s">
        <v>211</v>
      </c>
    </row>
    <row r="135" spans="2:64" s="12" customFormat="1">
      <c r="B135" s="196"/>
      <c r="C135" s="341"/>
      <c r="D135" s="342" t="s">
        <v>170</v>
      </c>
      <c r="E135" s="343" t="s">
        <v>5</v>
      </c>
      <c r="F135" s="344" t="s">
        <v>212</v>
      </c>
      <c r="G135" s="341"/>
      <c r="H135" s="345">
        <v>10.872</v>
      </c>
      <c r="I135" s="198"/>
      <c r="L135" s="196"/>
      <c r="M135" s="199"/>
      <c r="N135" s="200"/>
      <c r="O135" s="200"/>
      <c r="P135" s="200"/>
      <c r="Q135" s="200"/>
      <c r="R135" s="200"/>
      <c r="S135" s="200"/>
      <c r="T135" s="201"/>
      <c r="U135" s="341"/>
      <c r="V135" s="341"/>
      <c r="AS135" s="202" t="s">
        <v>170</v>
      </c>
      <c r="AT135" s="202" t="s">
        <v>79</v>
      </c>
      <c r="AU135" s="12" t="s">
        <v>79</v>
      </c>
      <c r="AV135" s="12" t="s">
        <v>33</v>
      </c>
      <c r="AW135" s="12" t="s">
        <v>77</v>
      </c>
      <c r="AX135" s="202" t="s">
        <v>162</v>
      </c>
    </row>
    <row r="136" spans="2:64" s="1" customFormat="1" ht="25.5" customHeight="1">
      <c r="B136" s="174"/>
      <c r="C136" s="389" t="s">
        <v>213</v>
      </c>
      <c r="D136" s="389" t="s">
        <v>164</v>
      </c>
      <c r="E136" s="390" t="s">
        <v>214</v>
      </c>
      <c r="F136" s="391" t="s">
        <v>215</v>
      </c>
      <c r="G136" s="392" t="s">
        <v>167</v>
      </c>
      <c r="H136" s="393">
        <f>H147</f>
        <v>862.47500000000014</v>
      </c>
      <c r="I136" s="180"/>
      <c r="J136" s="181">
        <f>ROUND(I136*H136,2)</f>
        <v>0</v>
      </c>
      <c r="K136" s="177" t="s">
        <v>5</v>
      </c>
      <c r="L136" s="41"/>
      <c r="M136" s="182" t="s">
        <v>5</v>
      </c>
      <c r="N136" s="183" t="s">
        <v>40</v>
      </c>
      <c r="O136" s="42"/>
      <c r="P136" s="184">
        <f>O136*H136</f>
        <v>0</v>
      </c>
      <c r="Q136" s="184">
        <v>0</v>
      </c>
      <c r="R136" s="184">
        <f>Q136*H136</f>
        <v>0</v>
      </c>
      <c r="S136" s="184">
        <v>0</v>
      </c>
      <c r="T136" s="185">
        <f>S136*H136</f>
        <v>0</v>
      </c>
      <c r="U136" s="329"/>
      <c r="V136" s="329"/>
      <c r="AQ136" s="24" t="s">
        <v>168</v>
      </c>
      <c r="AS136" s="24" t="s">
        <v>164</v>
      </c>
      <c r="AT136" s="24" t="s">
        <v>79</v>
      </c>
      <c r="AX136" s="24" t="s">
        <v>162</v>
      </c>
      <c r="BD136" s="186">
        <f>IF(N136="základní",J136,0)</f>
        <v>0</v>
      </c>
      <c r="BE136" s="186">
        <f>IF(N136="snížená",J136,0)</f>
        <v>0</v>
      </c>
      <c r="BF136" s="186">
        <f>IF(N136="zákl. přenesená",J136,0)</f>
        <v>0</v>
      </c>
      <c r="BG136" s="186">
        <f>IF(N136="sníž. přenesená",J136,0)</f>
        <v>0</v>
      </c>
      <c r="BH136" s="186">
        <f>IF(N136="nulová",J136,0)</f>
        <v>0</v>
      </c>
      <c r="BI136" s="24" t="s">
        <v>77</v>
      </c>
      <c r="BJ136" s="186">
        <f>ROUND(I136*H136,2)</f>
        <v>0</v>
      </c>
      <c r="BK136" s="24" t="s">
        <v>168</v>
      </c>
      <c r="BL136" s="24" t="s">
        <v>216</v>
      </c>
    </row>
    <row r="137" spans="2:64" s="11" customFormat="1">
      <c r="B137" s="187"/>
      <c r="C137" s="336"/>
      <c r="D137" s="337" t="s">
        <v>170</v>
      </c>
      <c r="E137" s="338" t="s">
        <v>5</v>
      </c>
      <c r="F137" s="339" t="s">
        <v>217</v>
      </c>
      <c r="G137" s="336"/>
      <c r="H137" s="340" t="s">
        <v>5</v>
      </c>
      <c r="I137" s="192"/>
      <c r="L137" s="187"/>
      <c r="M137" s="193"/>
      <c r="N137" s="194"/>
      <c r="O137" s="194"/>
      <c r="P137" s="194"/>
      <c r="Q137" s="194"/>
      <c r="R137" s="194"/>
      <c r="S137" s="194"/>
      <c r="T137" s="195"/>
      <c r="U137" s="336"/>
      <c r="V137" s="336"/>
      <c r="AS137" s="191" t="s">
        <v>170</v>
      </c>
      <c r="AT137" s="191" t="s">
        <v>79</v>
      </c>
      <c r="AU137" s="11" t="s">
        <v>77</v>
      </c>
      <c r="AV137" s="11" t="s">
        <v>33</v>
      </c>
      <c r="AW137" s="11" t="s">
        <v>69</v>
      </c>
      <c r="AX137" s="191" t="s">
        <v>162</v>
      </c>
    </row>
    <row r="138" spans="2:64" s="11" customFormat="1">
      <c r="B138" s="187"/>
      <c r="C138" s="336"/>
      <c r="D138" s="337" t="s">
        <v>170</v>
      </c>
      <c r="E138" s="338" t="s">
        <v>5</v>
      </c>
      <c r="F138" s="339" t="s">
        <v>218</v>
      </c>
      <c r="G138" s="336"/>
      <c r="H138" s="340" t="s">
        <v>5</v>
      </c>
      <c r="I138" s="192"/>
      <c r="L138" s="187"/>
      <c r="M138" s="193"/>
      <c r="N138" s="194"/>
      <c r="O138" s="194"/>
      <c r="P138" s="194"/>
      <c r="Q138" s="194"/>
      <c r="R138" s="194"/>
      <c r="S138" s="194"/>
      <c r="T138" s="195"/>
      <c r="U138" s="336"/>
      <c r="V138" s="336"/>
      <c r="AS138" s="191" t="s">
        <v>170</v>
      </c>
      <c r="AT138" s="191" t="s">
        <v>79</v>
      </c>
      <c r="AU138" s="11" t="s">
        <v>77</v>
      </c>
      <c r="AV138" s="11" t="s">
        <v>33</v>
      </c>
      <c r="AW138" s="11" t="s">
        <v>69</v>
      </c>
      <c r="AX138" s="191" t="s">
        <v>162</v>
      </c>
    </row>
    <row r="139" spans="2:64" s="12" customFormat="1">
      <c r="B139" s="196"/>
      <c r="C139" s="341"/>
      <c r="D139" s="337" t="s">
        <v>170</v>
      </c>
      <c r="E139" s="347" t="s">
        <v>5</v>
      </c>
      <c r="F139" s="348" t="s">
        <v>219</v>
      </c>
      <c r="G139" s="341"/>
      <c r="H139" s="349">
        <f>1378.56-555</f>
        <v>823.56</v>
      </c>
      <c r="I139" s="198"/>
      <c r="L139" s="196"/>
      <c r="M139" s="199"/>
      <c r="N139" s="200"/>
      <c r="O139" s="200"/>
      <c r="P139" s="200"/>
      <c r="Q139" s="200"/>
      <c r="R139" s="200"/>
      <c r="S139" s="200"/>
      <c r="T139" s="201"/>
      <c r="U139" s="341"/>
      <c r="V139" s="341"/>
      <c r="AS139" s="202" t="s">
        <v>170</v>
      </c>
      <c r="AT139" s="202" t="s">
        <v>79</v>
      </c>
      <c r="AU139" s="12" t="s">
        <v>79</v>
      </c>
      <c r="AV139" s="12" t="s">
        <v>33</v>
      </c>
      <c r="AW139" s="12" t="s">
        <v>69</v>
      </c>
      <c r="AX139" s="202" t="s">
        <v>162</v>
      </c>
    </row>
    <row r="140" spans="2:64" s="12" customFormat="1">
      <c r="B140" s="196"/>
      <c r="C140" s="341"/>
      <c r="D140" s="337" t="s">
        <v>170</v>
      </c>
      <c r="E140" s="347" t="s">
        <v>5</v>
      </c>
      <c r="F140" s="348" t="s">
        <v>220</v>
      </c>
      <c r="G140" s="341"/>
      <c r="H140" s="349">
        <v>5.758</v>
      </c>
      <c r="I140" s="198"/>
      <c r="L140" s="196"/>
      <c r="M140" s="199"/>
      <c r="N140" s="200"/>
      <c r="O140" s="200"/>
      <c r="P140" s="200"/>
      <c r="Q140" s="200"/>
      <c r="R140" s="200"/>
      <c r="S140" s="200"/>
      <c r="T140" s="201"/>
      <c r="U140" s="341"/>
      <c r="V140" s="341"/>
      <c r="AS140" s="202" t="s">
        <v>170</v>
      </c>
      <c r="AT140" s="202" t="s">
        <v>79</v>
      </c>
      <c r="AU140" s="12" t="s">
        <v>79</v>
      </c>
      <c r="AV140" s="12" t="s">
        <v>33</v>
      </c>
      <c r="AW140" s="12" t="s">
        <v>69</v>
      </c>
      <c r="AX140" s="202" t="s">
        <v>162</v>
      </c>
    </row>
    <row r="141" spans="2:64" s="12" customFormat="1">
      <c r="B141" s="196"/>
      <c r="C141" s="341"/>
      <c r="D141" s="337" t="s">
        <v>170</v>
      </c>
      <c r="E141" s="347" t="s">
        <v>5</v>
      </c>
      <c r="F141" s="348" t="s">
        <v>221</v>
      </c>
      <c r="G141" s="341"/>
      <c r="H141" s="349">
        <v>25.411000000000001</v>
      </c>
      <c r="I141" s="198"/>
      <c r="L141" s="196"/>
      <c r="M141" s="199"/>
      <c r="N141" s="200"/>
      <c r="O141" s="200"/>
      <c r="P141" s="200"/>
      <c r="Q141" s="200"/>
      <c r="R141" s="200"/>
      <c r="S141" s="200"/>
      <c r="T141" s="201"/>
      <c r="U141" s="341"/>
      <c r="V141" s="341"/>
      <c r="AS141" s="202" t="s">
        <v>170</v>
      </c>
      <c r="AT141" s="202" t="s">
        <v>79</v>
      </c>
      <c r="AU141" s="12" t="s">
        <v>79</v>
      </c>
      <c r="AV141" s="12" t="s">
        <v>33</v>
      </c>
      <c r="AW141" s="12" t="s">
        <v>69</v>
      </c>
      <c r="AX141" s="202" t="s">
        <v>162</v>
      </c>
    </row>
    <row r="142" spans="2:64" s="11" customFormat="1">
      <c r="B142" s="187"/>
      <c r="C142" s="336"/>
      <c r="D142" s="337" t="s">
        <v>170</v>
      </c>
      <c r="E142" s="338" t="s">
        <v>5</v>
      </c>
      <c r="F142" s="339" t="s">
        <v>222</v>
      </c>
      <c r="G142" s="336"/>
      <c r="H142" s="340" t="s">
        <v>5</v>
      </c>
      <c r="I142" s="192"/>
      <c r="L142" s="187"/>
      <c r="M142" s="193"/>
      <c r="N142" s="194"/>
      <c r="O142" s="194"/>
      <c r="P142" s="194"/>
      <c r="Q142" s="194"/>
      <c r="R142" s="194"/>
      <c r="S142" s="194"/>
      <c r="T142" s="195"/>
      <c r="U142" s="336"/>
      <c r="V142" s="336"/>
      <c r="AS142" s="191" t="s">
        <v>170</v>
      </c>
      <c r="AT142" s="191" t="s">
        <v>79</v>
      </c>
      <c r="AU142" s="11" t="s">
        <v>77</v>
      </c>
      <c r="AV142" s="11" t="s">
        <v>33</v>
      </c>
      <c r="AW142" s="11" t="s">
        <v>69</v>
      </c>
      <c r="AX142" s="191" t="s">
        <v>162</v>
      </c>
    </row>
    <row r="143" spans="2:64" s="11" customFormat="1">
      <c r="B143" s="187"/>
      <c r="C143" s="336"/>
      <c r="D143" s="337" t="s">
        <v>170</v>
      </c>
      <c r="E143" s="338" t="s">
        <v>5</v>
      </c>
      <c r="F143" s="339" t="s">
        <v>223</v>
      </c>
      <c r="G143" s="336"/>
      <c r="H143" s="340" t="s">
        <v>5</v>
      </c>
      <c r="I143" s="192"/>
      <c r="L143" s="187"/>
      <c r="M143" s="193"/>
      <c r="N143" s="194"/>
      <c r="O143" s="194"/>
      <c r="P143" s="194"/>
      <c r="Q143" s="194"/>
      <c r="R143" s="194"/>
      <c r="S143" s="194"/>
      <c r="T143" s="195"/>
      <c r="U143" s="336"/>
      <c r="V143" s="336"/>
      <c r="AS143" s="191" t="s">
        <v>170</v>
      </c>
      <c r="AT143" s="191" t="s">
        <v>79</v>
      </c>
      <c r="AU143" s="11" t="s">
        <v>77</v>
      </c>
      <c r="AV143" s="11" t="s">
        <v>33</v>
      </c>
      <c r="AW143" s="11" t="s">
        <v>69</v>
      </c>
      <c r="AX143" s="191" t="s">
        <v>162</v>
      </c>
    </row>
    <row r="144" spans="2:64" s="12" customFormat="1">
      <c r="B144" s="196"/>
      <c r="C144" s="341"/>
      <c r="D144" s="337" t="s">
        <v>170</v>
      </c>
      <c r="E144" s="347" t="s">
        <v>5</v>
      </c>
      <c r="F144" s="348" t="s">
        <v>224</v>
      </c>
      <c r="G144" s="341"/>
      <c r="H144" s="349">
        <v>3.6389999999999998</v>
      </c>
      <c r="I144" s="198"/>
      <c r="L144" s="196"/>
      <c r="M144" s="199"/>
      <c r="N144" s="200"/>
      <c r="O144" s="200"/>
      <c r="P144" s="200"/>
      <c r="Q144" s="200"/>
      <c r="R144" s="200"/>
      <c r="S144" s="200"/>
      <c r="T144" s="201"/>
      <c r="U144" s="341"/>
      <c r="V144" s="341"/>
      <c r="AS144" s="202" t="s">
        <v>170</v>
      </c>
      <c r="AT144" s="202" t="s">
        <v>79</v>
      </c>
      <c r="AU144" s="12" t="s">
        <v>79</v>
      </c>
      <c r="AV144" s="12" t="s">
        <v>33</v>
      </c>
      <c r="AW144" s="12" t="s">
        <v>69</v>
      </c>
      <c r="AX144" s="202" t="s">
        <v>162</v>
      </c>
    </row>
    <row r="145" spans="2:64" s="12" customFormat="1" ht="36">
      <c r="B145" s="196"/>
      <c r="C145" s="341"/>
      <c r="D145" s="337" t="s">
        <v>170</v>
      </c>
      <c r="E145" s="347" t="s">
        <v>5</v>
      </c>
      <c r="F145" s="348" t="s">
        <v>225</v>
      </c>
      <c r="G145" s="341"/>
      <c r="H145" s="349">
        <v>3.0939999999999999</v>
      </c>
      <c r="I145" s="198"/>
      <c r="L145" s="196"/>
      <c r="M145" s="199"/>
      <c r="N145" s="200"/>
      <c r="O145" s="200"/>
      <c r="P145" s="200"/>
      <c r="Q145" s="200"/>
      <c r="R145" s="200"/>
      <c r="S145" s="200"/>
      <c r="T145" s="201"/>
      <c r="U145" s="341"/>
      <c r="V145" s="341"/>
      <c r="AS145" s="202" t="s">
        <v>170</v>
      </c>
      <c r="AT145" s="202" t="s">
        <v>79</v>
      </c>
      <c r="AU145" s="12" t="s">
        <v>79</v>
      </c>
      <c r="AV145" s="12" t="s">
        <v>33</v>
      </c>
      <c r="AW145" s="12" t="s">
        <v>69</v>
      </c>
      <c r="AX145" s="202" t="s">
        <v>162</v>
      </c>
    </row>
    <row r="146" spans="2:64" s="12" customFormat="1">
      <c r="B146" s="196"/>
      <c r="C146" s="341"/>
      <c r="D146" s="337" t="s">
        <v>170</v>
      </c>
      <c r="E146" s="347" t="s">
        <v>5</v>
      </c>
      <c r="F146" s="348" t="s">
        <v>226</v>
      </c>
      <c r="G146" s="341"/>
      <c r="H146" s="349">
        <v>1.0129999999999999</v>
      </c>
      <c r="I146" s="198"/>
      <c r="L146" s="196"/>
      <c r="M146" s="199"/>
      <c r="N146" s="200"/>
      <c r="O146" s="200"/>
      <c r="P146" s="200"/>
      <c r="Q146" s="200"/>
      <c r="R146" s="200"/>
      <c r="S146" s="200"/>
      <c r="T146" s="201"/>
      <c r="U146" s="341"/>
      <c r="V146" s="341"/>
      <c r="AS146" s="202" t="s">
        <v>170</v>
      </c>
      <c r="AT146" s="202" t="s">
        <v>79</v>
      </c>
      <c r="AU146" s="12" t="s">
        <v>79</v>
      </c>
      <c r="AV146" s="12" t="s">
        <v>33</v>
      </c>
      <c r="AW146" s="12" t="s">
        <v>69</v>
      </c>
      <c r="AX146" s="202" t="s">
        <v>162</v>
      </c>
    </row>
    <row r="147" spans="2:64" s="13" customFormat="1">
      <c r="B147" s="208"/>
      <c r="C147" s="350"/>
      <c r="D147" s="342" t="s">
        <v>170</v>
      </c>
      <c r="E147" s="351" t="s">
        <v>5</v>
      </c>
      <c r="F147" s="352" t="s">
        <v>192</v>
      </c>
      <c r="G147" s="350"/>
      <c r="H147" s="353">
        <f>SUM(H139:H146)</f>
        <v>862.47500000000014</v>
      </c>
      <c r="I147" s="209"/>
      <c r="L147" s="208"/>
      <c r="M147" s="210"/>
      <c r="N147" s="211"/>
      <c r="O147" s="211"/>
      <c r="P147" s="211"/>
      <c r="Q147" s="211"/>
      <c r="R147" s="211"/>
      <c r="S147" s="211"/>
      <c r="T147" s="212"/>
      <c r="U147" s="350"/>
      <c r="V147" s="350"/>
      <c r="AS147" s="213" t="s">
        <v>170</v>
      </c>
      <c r="AT147" s="213" t="s">
        <v>79</v>
      </c>
      <c r="AU147" s="13" t="s">
        <v>168</v>
      </c>
      <c r="AV147" s="13" t="s">
        <v>33</v>
      </c>
      <c r="AW147" s="13" t="s">
        <v>77</v>
      </c>
      <c r="AX147" s="213" t="s">
        <v>162</v>
      </c>
    </row>
    <row r="148" spans="2:64" s="1" customFormat="1" ht="38.25" customHeight="1">
      <c r="B148" s="174"/>
      <c r="C148" s="331" t="s">
        <v>227</v>
      </c>
      <c r="D148" s="331" t="s">
        <v>164</v>
      </c>
      <c r="E148" s="332" t="s">
        <v>228</v>
      </c>
      <c r="F148" s="333" t="s">
        <v>229</v>
      </c>
      <c r="G148" s="334" t="s">
        <v>167</v>
      </c>
      <c r="H148" s="335">
        <v>34.746000000000002</v>
      </c>
      <c r="I148" s="180"/>
      <c r="J148" s="181">
        <f>ROUND(I148*H148,2)</f>
        <v>0</v>
      </c>
      <c r="K148" s="177" t="s">
        <v>5</v>
      </c>
      <c r="L148" s="41"/>
      <c r="M148" s="182" t="s">
        <v>5</v>
      </c>
      <c r="N148" s="183" t="s">
        <v>40</v>
      </c>
      <c r="O148" s="42"/>
      <c r="P148" s="184">
        <f>O148*H148</f>
        <v>0</v>
      </c>
      <c r="Q148" s="184">
        <v>0</v>
      </c>
      <c r="R148" s="184">
        <f>Q148*H148</f>
        <v>0</v>
      </c>
      <c r="S148" s="184">
        <v>0</v>
      </c>
      <c r="T148" s="185">
        <f>S148*H148</f>
        <v>0</v>
      </c>
      <c r="U148" s="329"/>
      <c r="V148" s="329"/>
      <c r="AQ148" s="24" t="s">
        <v>168</v>
      </c>
      <c r="AS148" s="24" t="s">
        <v>164</v>
      </c>
      <c r="AT148" s="24" t="s">
        <v>79</v>
      </c>
      <c r="AX148" s="24" t="s">
        <v>162</v>
      </c>
      <c r="BD148" s="186">
        <f>IF(N148="základní",J148,0)</f>
        <v>0</v>
      </c>
      <c r="BE148" s="186">
        <f>IF(N148="snížená",J148,0)</f>
        <v>0</v>
      </c>
      <c r="BF148" s="186">
        <f>IF(N148="zákl. přenesená",J148,0)</f>
        <v>0</v>
      </c>
      <c r="BG148" s="186">
        <f>IF(N148="sníž. přenesená",J148,0)</f>
        <v>0</v>
      </c>
      <c r="BH148" s="186">
        <f>IF(N148="nulová",J148,0)</f>
        <v>0</v>
      </c>
      <c r="BI148" s="24" t="s">
        <v>77</v>
      </c>
      <c r="BJ148" s="186">
        <f>ROUND(I148*H148,2)</f>
        <v>0</v>
      </c>
      <c r="BK148" s="24" t="s">
        <v>168</v>
      </c>
      <c r="BL148" s="24" t="s">
        <v>230</v>
      </c>
    </row>
    <row r="149" spans="2:64" s="12" customFormat="1">
      <c r="B149" s="196"/>
      <c r="C149" s="341"/>
      <c r="D149" s="342" t="s">
        <v>170</v>
      </c>
      <c r="E149" s="343" t="s">
        <v>5</v>
      </c>
      <c r="F149" s="344" t="s">
        <v>231</v>
      </c>
      <c r="G149" s="341"/>
      <c r="H149" s="345">
        <v>34.746000000000002</v>
      </c>
      <c r="I149" s="198"/>
      <c r="L149" s="196"/>
      <c r="M149" s="199"/>
      <c r="N149" s="200"/>
      <c r="O149" s="200"/>
      <c r="P149" s="200"/>
      <c r="Q149" s="200"/>
      <c r="R149" s="200"/>
      <c r="S149" s="200"/>
      <c r="T149" s="201"/>
      <c r="U149" s="341"/>
      <c r="V149" s="341"/>
      <c r="AS149" s="202" t="s">
        <v>170</v>
      </c>
      <c r="AT149" s="202" t="s">
        <v>79</v>
      </c>
      <c r="AU149" s="12" t="s">
        <v>79</v>
      </c>
      <c r="AV149" s="12" t="s">
        <v>33</v>
      </c>
      <c r="AW149" s="12" t="s">
        <v>77</v>
      </c>
      <c r="AX149" s="202" t="s">
        <v>162</v>
      </c>
    </row>
    <row r="150" spans="2:64" s="1" customFormat="1" ht="38.25" customHeight="1">
      <c r="B150" s="174"/>
      <c r="C150" s="389" t="s">
        <v>232</v>
      </c>
      <c r="D150" s="389" t="s">
        <v>164</v>
      </c>
      <c r="E150" s="390" t="s">
        <v>233</v>
      </c>
      <c r="F150" s="391" t="s">
        <v>234</v>
      </c>
      <c r="G150" s="392" t="s">
        <v>167</v>
      </c>
      <c r="H150" s="393">
        <v>881.755</v>
      </c>
      <c r="I150" s="180"/>
      <c r="J150" s="181">
        <f>ROUND(I150*H150,2)</f>
        <v>0</v>
      </c>
      <c r="K150" s="177" t="s">
        <v>5</v>
      </c>
      <c r="L150" s="41"/>
      <c r="M150" s="182" t="s">
        <v>5</v>
      </c>
      <c r="N150" s="183" t="s">
        <v>40</v>
      </c>
      <c r="O150" s="42"/>
      <c r="P150" s="184">
        <f>O150*H150</f>
        <v>0</v>
      </c>
      <c r="Q150" s="184">
        <v>0</v>
      </c>
      <c r="R150" s="184">
        <f>Q150*H150</f>
        <v>0</v>
      </c>
      <c r="S150" s="184">
        <v>0</v>
      </c>
      <c r="T150" s="185">
        <f>S150*H150</f>
        <v>0</v>
      </c>
      <c r="U150" s="329"/>
      <c r="V150" s="329"/>
      <c r="AQ150" s="24" t="s">
        <v>168</v>
      </c>
      <c r="AS150" s="24" t="s">
        <v>164</v>
      </c>
      <c r="AT150" s="24" t="s">
        <v>79</v>
      </c>
      <c r="AX150" s="24" t="s">
        <v>162</v>
      </c>
      <c r="BD150" s="186">
        <f>IF(N150="základní",J150,0)</f>
        <v>0</v>
      </c>
      <c r="BE150" s="186">
        <f>IF(N150="snížená",J150,0)</f>
        <v>0</v>
      </c>
      <c r="BF150" s="186">
        <f>IF(N150="zákl. přenesená",J150,0)</f>
        <v>0</v>
      </c>
      <c r="BG150" s="186">
        <f>IF(N150="sníž. přenesená",J150,0)</f>
        <v>0</v>
      </c>
      <c r="BH150" s="186">
        <f>IF(N150="nulová",J150,0)</f>
        <v>0</v>
      </c>
      <c r="BI150" s="24" t="s">
        <v>77</v>
      </c>
      <c r="BJ150" s="186">
        <f>ROUND(I150*H150,2)</f>
        <v>0</v>
      </c>
      <c r="BK150" s="24" t="s">
        <v>168</v>
      </c>
      <c r="BL150" s="24" t="s">
        <v>235</v>
      </c>
    </row>
    <row r="151" spans="2:64" s="12" customFormat="1">
      <c r="B151" s="196"/>
      <c r="C151" s="341"/>
      <c r="D151" s="342" t="s">
        <v>170</v>
      </c>
      <c r="E151" s="343" t="s">
        <v>5</v>
      </c>
      <c r="F151" s="344" t="s">
        <v>4829</v>
      </c>
      <c r="G151" s="341"/>
      <c r="H151" s="345">
        <v>881.755</v>
      </c>
      <c r="I151" s="198"/>
      <c r="L151" s="196"/>
      <c r="M151" s="199"/>
      <c r="N151" s="200"/>
      <c r="O151" s="200"/>
      <c r="P151" s="200"/>
      <c r="Q151" s="200"/>
      <c r="R151" s="200"/>
      <c r="S151" s="200"/>
      <c r="T151" s="201"/>
      <c r="U151" s="341"/>
      <c r="V151" s="341"/>
      <c r="AS151" s="202" t="s">
        <v>170</v>
      </c>
      <c r="AT151" s="202" t="s">
        <v>79</v>
      </c>
      <c r="AU151" s="12" t="s">
        <v>79</v>
      </c>
      <c r="AV151" s="12" t="s">
        <v>33</v>
      </c>
      <c r="AW151" s="12" t="s">
        <v>77</v>
      </c>
      <c r="AX151" s="202" t="s">
        <v>162</v>
      </c>
    </row>
    <row r="152" spans="2:64" s="1" customFormat="1" ht="51" customHeight="1">
      <c r="B152" s="174"/>
      <c r="C152" s="389" t="s">
        <v>236</v>
      </c>
      <c r="D152" s="389" t="s">
        <v>164</v>
      </c>
      <c r="E152" s="390" t="s">
        <v>237</v>
      </c>
      <c r="F152" s="391" t="s">
        <v>238</v>
      </c>
      <c r="G152" s="392" t="s">
        <v>167</v>
      </c>
      <c r="H152" s="393">
        <v>8817.5499999999993</v>
      </c>
      <c r="I152" s="180"/>
      <c r="J152" s="181">
        <f>ROUND(I152*H152,2)</f>
        <v>0</v>
      </c>
      <c r="K152" s="177" t="s">
        <v>5</v>
      </c>
      <c r="L152" s="41"/>
      <c r="M152" s="182" t="s">
        <v>5</v>
      </c>
      <c r="N152" s="183" t="s">
        <v>40</v>
      </c>
      <c r="O152" s="42"/>
      <c r="P152" s="184">
        <f>O152*H152</f>
        <v>0</v>
      </c>
      <c r="Q152" s="184">
        <v>0</v>
      </c>
      <c r="R152" s="184">
        <f>Q152*H152</f>
        <v>0</v>
      </c>
      <c r="S152" s="184">
        <v>0</v>
      </c>
      <c r="T152" s="185">
        <f>S152*H152</f>
        <v>0</v>
      </c>
      <c r="U152" s="329"/>
      <c r="V152" s="329"/>
      <c r="AQ152" s="24" t="s">
        <v>168</v>
      </c>
      <c r="AS152" s="24" t="s">
        <v>164</v>
      </c>
      <c r="AT152" s="24" t="s">
        <v>79</v>
      </c>
      <c r="AX152" s="24" t="s">
        <v>162</v>
      </c>
      <c r="BD152" s="186">
        <f>IF(N152="základní",J152,0)</f>
        <v>0</v>
      </c>
      <c r="BE152" s="186">
        <f>IF(N152="snížená",J152,0)</f>
        <v>0</v>
      </c>
      <c r="BF152" s="186">
        <f>IF(N152="zákl. přenesená",J152,0)</f>
        <v>0</v>
      </c>
      <c r="BG152" s="186">
        <f>IF(N152="sníž. přenesená",J152,0)</f>
        <v>0</v>
      </c>
      <c r="BH152" s="186">
        <f>IF(N152="nulová",J152,0)</f>
        <v>0</v>
      </c>
      <c r="BI152" s="24" t="s">
        <v>77</v>
      </c>
      <c r="BJ152" s="186">
        <f>ROUND(I152*H152,2)</f>
        <v>0</v>
      </c>
      <c r="BK152" s="24" t="s">
        <v>168</v>
      </c>
      <c r="BL152" s="24" t="s">
        <v>239</v>
      </c>
    </row>
    <row r="153" spans="2:64" s="12" customFormat="1">
      <c r="B153" s="196"/>
      <c r="C153" s="341"/>
      <c r="D153" s="342" t="s">
        <v>170</v>
      </c>
      <c r="E153" s="341"/>
      <c r="F153" s="344" t="s">
        <v>4830</v>
      </c>
      <c r="G153" s="341"/>
      <c r="H153" s="345">
        <v>8817.5499999999993</v>
      </c>
      <c r="I153" s="198"/>
      <c r="L153" s="196"/>
      <c r="M153" s="199"/>
      <c r="N153" s="200"/>
      <c r="O153" s="200"/>
      <c r="P153" s="200"/>
      <c r="Q153" s="200"/>
      <c r="R153" s="200"/>
      <c r="S153" s="200"/>
      <c r="T153" s="201"/>
      <c r="U153" s="341"/>
      <c r="V153" s="341"/>
      <c r="AS153" s="202" t="s">
        <v>170</v>
      </c>
      <c r="AT153" s="202" t="s">
        <v>79</v>
      </c>
      <c r="AU153" s="12" t="s">
        <v>79</v>
      </c>
      <c r="AV153" s="12" t="s">
        <v>6</v>
      </c>
      <c r="AW153" s="12" t="s">
        <v>77</v>
      </c>
      <c r="AX153" s="202" t="s">
        <v>162</v>
      </c>
    </row>
    <row r="154" spans="2:64" s="1" customFormat="1" ht="25.5" customHeight="1">
      <c r="B154" s="174"/>
      <c r="C154" s="331" t="s">
        <v>240</v>
      </c>
      <c r="D154" s="331" t="s">
        <v>164</v>
      </c>
      <c r="E154" s="332" t="s">
        <v>241</v>
      </c>
      <c r="F154" s="333" t="s">
        <v>242</v>
      </c>
      <c r="G154" s="334" t="s">
        <v>167</v>
      </c>
      <c r="H154" s="335">
        <v>9.6189999999999998</v>
      </c>
      <c r="I154" s="180"/>
      <c r="J154" s="181">
        <f>ROUND(I154*H154,2)</f>
        <v>0</v>
      </c>
      <c r="K154" s="177" t="s">
        <v>5</v>
      </c>
      <c r="L154" s="41"/>
      <c r="M154" s="182" t="s">
        <v>5</v>
      </c>
      <c r="N154" s="183" t="s">
        <v>40</v>
      </c>
      <c r="O154" s="42"/>
      <c r="P154" s="184">
        <f>O154*H154</f>
        <v>0</v>
      </c>
      <c r="Q154" s="184">
        <v>0</v>
      </c>
      <c r="R154" s="184">
        <f>Q154*H154</f>
        <v>0</v>
      </c>
      <c r="S154" s="184">
        <v>0</v>
      </c>
      <c r="T154" s="185">
        <f>S154*H154</f>
        <v>0</v>
      </c>
      <c r="U154" s="329"/>
      <c r="V154" s="329"/>
      <c r="AQ154" s="24" t="s">
        <v>168</v>
      </c>
      <c r="AS154" s="24" t="s">
        <v>164</v>
      </c>
      <c r="AT154" s="24" t="s">
        <v>79</v>
      </c>
      <c r="AX154" s="24" t="s">
        <v>162</v>
      </c>
      <c r="BD154" s="186">
        <f>IF(N154="základní",J154,0)</f>
        <v>0</v>
      </c>
      <c r="BE154" s="186">
        <f>IF(N154="snížená",J154,0)</f>
        <v>0</v>
      </c>
      <c r="BF154" s="186">
        <f>IF(N154="zákl. přenesená",J154,0)</f>
        <v>0</v>
      </c>
      <c r="BG154" s="186">
        <f>IF(N154="sníž. přenesená",J154,0)</f>
        <v>0</v>
      </c>
      <c r="BH154" s="186">
        <f>IF(N154="nulová",J154,0)</f>
        <v>0</v>
      </c>
      <c r="BI154" s="24" t="s">
        <v>77</v>
      </c>
      <c r="BJ154" s="186">
        <f>ROUND(I154*H154,2)</f>
        <v>0</v>
      </c>
      <c r="BK154" s="24" t="s">
        <v>168</v>
      </c>
      <c r="BL154" s="24" t="s">
        <v>243</v>
      </c>
    </row>
    <row r="155" spans="2:64" s="12" customFormat="1">
      <c r="B155" s="196"/>
      <c r="C155" s="341"/>
      <c r="D155" s="342" t="s">
        <v>170</v>
      </c>
      <c r="E155" s="343" t="s">
        <v>5</v>
      </c>
      <c r="F155" s="344" t="s">
        <v>244</v>
      </c>
      <c r="G155" s="341"/>
      <c r="H155" s="345">
        <v>9.6189999999999998</v>
      </c>
      <c r="I155" s="198"/>
      <c r="L155" s="196"/>
      <c r="M155" s="199"/>
      <c r="N155" s="200"/>
      <c r="O155" s="200"/>
      <c r="P155" s="200"/>
      <c r="Q155" s="200"/>
      <c r="R155" s="200"/>
      <c r="S155" s="200"/>
      <c r="T155" s="201"/>
      <c r="U155" s="341"/>
      <c r="V155" s="341"/>
      <c r="AS155" s="202" t="s">
        <v>170</v>
      </c>
      <c r="AT155" s="202" t="s">
        <v>79</v>
      </c>
      <c r="AU155" s="12" t="s">
        <v>79</v>
      </c>
      <c r="AV155" s="12" t="s">
        <v>33</v>
      </c>
      <c r="AW155" s="12" t="s">
        <v>77</v>
      </c>
      <c r="AX155" s="202" t="s">
        <v>162</v>
      </c>
    </row>
    <row r="156" spans="2:64" s="1" customFormat="1" ht="16.5" customHeight="1">
      <c r="B156" s="174"/>
      <c r="C156" s="389" t="s">
        <v>245</v>
      </c>
      <c r="D156" s="389" t="s">
        <v>164</v>
      </c>
      <c r="E156" s="390" t="s">
        <v>246</v>
      </c>
      <c r="F156" s="391" t="s">
        <v>247</v>
      </c>
      <c r="G156" s="392" t="s">
        <v>167</v>
      </c>
      <c r="H156" s="393">
        <v>881.755</v>
      </c>
      <c r="I156" s="180"/>
      <c r="J156" s="181">
        <f>ROUND(I156*H156,2)</f>
        <v>0</v>
      </c>
      <c r="K156" s="177" t="s">
        <v>5</v>
      </c>
      <c r="L156" s="41"/>
      <c r="M156" s="182" t="s">
        <v>5</v>
      </c>
      <c r="N156" s="183" t="s">
        <v>40</v>
      </c>
      <c r="O156" s="42"/>
      <c r="P156" s="184">
        <f>O156*H156</f>
        <v>0</v>
      </c>
      <c r="Q156" s="184">
        <v>0</v>
      </c>
      <c r="R156" s="184">
        <f>Q156*H156</f>
        <v>0</v>
      </c>
      <c r="S156" s="184">
        <v>0</v>
      </c>
      <c r="T156" s="185">
        <f>S156*H156</f>
        <v>0</v>
      </c>
      <c r="U156" s="329"/>
      <c r="V156" s="329"/>
      <c r="AQ156" s="24" t="s">
        <v>168</v>
      </c>
      <c r="AS156" s="24" t="s">
        <v>164</v>
      </c>
      <c r="AT156" s="24" t="s">
        <v>79</v>
      </c>
      <c r="AX156" s="24" t="s">
        <v>162</v>
      </c>
      <c r="BD156" s="186">
        <f>IF(N156="základní",J156,0)</f>
        <v>0</v>
      </c>
      <c r="BE156" s="186">
        <f>IF(N156="snížená",J156,0)</f>
        <v>0</v>
      </c>
      <c r="BF156" s="186">
        <f>IF(N156="zákl. přenesená",J156,0)</f>
        <v>0</v>
      </c>
      <c r="BG156" s="186">
        <f>IF(N156="sníž. přenesená",J156,0)</f>
        <v>0</v>
      </c>
      <c r="BH156" s="186">
        <f>IF(N156="nulová",J156,0)</f>
        <v>0</v>
      </c>
      <c r="BI156" s="24" t="s">
        <v>77</v>
      </c>
      <c r="BJ156" s="186">
        <f>ROUND(I156*H156,2)</f>
        <v>0</v>
      </c>
      <c r="BK156" s="24" t="s">
        <v>168</v>
      </c>
      <c r="BL156" s="24" t="s">
        <v>248</v>
      </c>
    </row>
    <row r="157" spans="2:64" s="1" customFormat="1" ht="25.5" customHeight="1">
      <c r="B157" s="174"/>
      <c r="C157" s="331" t="s">
        <v>249</v>
      </c>
      <c r="D157" s="331" t="s">
        <v>164</v>
      </c>
      <c r="E157" s="332" t="s">
        <v>250</v>
      </c>
      <c r="F157" s="333" t="s">
        <v>251</v>
      </c>
      <c r="G157" s="334" t="s">
        <v>167</v>
      </c>
      <c r="H157" s="335">
        <v>22.084</v>
      </c>
      <c r="I157" s="180"/>
      <c r="J157" s="181">
        <f>ROUND(I157*H157,2)</f>
        <v>0</v>
      </c>
      <c r="K157" s="177" t="s">
        <v>5</v>
      </c>
      <c r="L157" s="41"/>
      <c r="M157" s="182" t="s">
        <v>5</v>
      </c>
      <c r="N157" s="183" t="s">
        <v>40</v>
      </c>
      <c r="O157" s="42"/>
      <c r="P157" s="184">
        <f>O157*H157</f>
        <v>0</v>
      </c>
      <c r="Q157" s="184">
        <v>0</v>
      </c>
      <c r="R157" s="184">
        <f>Q157*H157</f>
        <v>0</v>
      </c>
      <c r="S157" s="184">
        <v>0</v>
      </c>
      <c r="T157" s="185">
        <f>S157*H157</f>
        <v>0</v>
      </c>
      <c r="U157" s="329"/>
      <c r="V157" s="329"/>
      <c r="AQ157" s="24" t="s">
        <v>168</v>
      </c>
      <c r="AS157" s="24" t="s">
        <v>164</v>
      </c>
      <c r="AT157" s="24" t="s">
        <v>79</v>
      </c>
      <c r="AX157" s="24" t="s">
        <v>162</v>
      </c>
      <c r="BD157" s="186">
        <f>IF(N157="základní",J157,0)</f>
        <v>0</v>
      </c>
      <c r="BE157" s="186">
        <f>IF(N157="snížená",J157,0)</f>
        <v>0</v>
      </c>
      <c r="BF157" s="186">
        <f>IF(N157="zákl. přenesená",J157,0)</f>
        <v>0</v>
      </c>
      <c r="BG157" s="186">
        <f>IF(N157="sníž. přenesená",J157,0)</f>
        <v>0</v>
      </c>
      <c r="BH157" s="186">
        <f>IF(N157="nulová",J157,0)</f>
        <v>0</v>
      </c>
      <c r="BI157" s="24" t="s">
        <v>77</v>
      </c>
      <c r="BJ157" s="186">
        <f>ROUND(I157*H157,2)</f>
        <v>0</v>
      </c>
      <c r="BK157" s="24" t="s">
        <v>168</v>
      </c>
      <c r="BL157" s="24" t="s">
        <v>252</v>
      </c>
    </row>
    <row r="158" spans="2:64" s="11" customFormat="1">
      <c r="B158" s="187"/>
      <c r="C158" s="336"/>
      <c r="D158" s="337" t="s">
        <v>170</v>
      </c>
      <c r="E158" s="338" t="s">
        <v>5</v>
      </c>
      <c r="F158" s="339" t="s">
        <v>253</v>
      </c>
      <c r="G158" s="336"/>
      <c r="H158" s="340" t="s">
        <v>5</v>
      </c>
      <c r="I158" s="192"/>
      <c r="L158" s="187"/>
      <c r="M158" s="193"/>
      <c r="N158" s="194"/>
      <c r="O158" s="194"/>
      <c r="P158" s="194"/>
      <c r="Q158" s="194"/>
      <c r="R158" s="194"/>
      <c r="S158" s="194"/>
      <c r="T158" s="195"/>
      <c r="U158" s="336"/>
      <c r="V158" s="336"/>
      <c r="AS158" s="191" t="s">
        <v>170</v>
      </c>
      <c r="AT158" s="191" t="s">
        <v>79</v>
      </c>
      <c r="AU158" s="11" t="s">
        <v>77</v>
      </c>
      <c r="AV158" s="11" t="s">
        <v>33</v>
      </c>
      <c r="AW158" s="11" t="s">
        <v>69</v>
      </c>
      <c r="AX158" s="191" t="s">
        <v>162</v>
      </c>
    </row>
    <row r="159" spans="2:64" s="11" customFormat="1">
      <c r="B159" s="187"/>
      <c r="C159" s="336"/>
      <c r="D159" s="337" t="s">
        <v>170</v>
      </c>
      <c r="E159" s="338" t="s">
        <v>5</v>
      </c>
      <c r="F159" s="339" t="s">
        <v>254</v>
      </c>
      <c r="G159" s="336"/>
      <c r="H159" s="340" t="s">
        <v>5</v>
      </c>
      <c r="I159" s="192"/>
      <c r="L159" s="187"/>
      <c r="M159" s="193"/>
      <c r="N159" s="194"/>
      <c r="O159" s="194"/>
      <c r="P159" s="194"/>
      <c r="Q159" s="194"/>
      <c r="R159" s="194"/>
      <c r="S159" s="194"/>
      <c r="T159" s="195"/>
      <c r="U159" s="336"/>
      <c r="V159" s="336"/>
      <c r="AS159" s="191" t="s">
        <v>170</v>
      </c>
      <c r="AT159" s="191" t="s">
        <v>79</v>
      </c>
      <c r="AU159" s="11" t="s">
        <v>77</v>
      </c>
      <c r="AV159" s="11" t="s">
        <v>33</v>
      </c>
      <c r="AW159" s="11" t="s">
        <v>69</v>
      </c>
      <c r="AX159" s="191" t="s">
        <v>162</v>
      </c>
    </row>
    <row r="160" spans="2:64" s="12" customFormat="1">
      <c r="B160" s="196"/>
      <c r="C160" s="341"/>
      <c r="D160" s="337" t="s">
        <v>170</v>
      </c>
      <c r="E160" s="347" t="s">
        <v>5</v>
      </c>
      <c r="F160" s="348" t="s">
        <v>255</v>
      </c>
      <c r="G160" s="341"/>
      <c r="H160" s="349">
        <v>3.9039999999999999</v>
      </c>
      <c r="I160" s="198"/>
      <c r="L160" s="196"/>
      <c r="M160" s="199"/>
      <c r="N160" s="200"/>
      <c r="O160" s="200"/>
      <c r="P160" s="200"/>
      <c r="Q160" s="200"/>
      <c r="R160" s="200"/>
      <c r="S160" s="200"/>
      <c r="T160" s="201"/>
      <c r="U160" s="341"/>
      <c r="V160" s="341"/>
      <c r="AS160" s="202" t="s">
        <v>170</v>
      </c>
      <c r="AT160" s="202" t="s">
        <v>79</v>
      </c>
      <c r="AU160" s="12" t="s">
        <v>79</v>
      </c>
      <c r="AV160" s="12" t="s">
        <v>33</v>
      </c>
      <c r="AW160" s="12" t="s">
        <v>69</v>
      </c>
      <c r="AX160" s="202" t="s">
        <v>162</v>
      </c>
    </row>
    <row r="161" spans="2:64" s="11" customFormat="1">
      <c r="B161" s="187"/>
      <c r="C161" s="336"/>
      <c r="D161" s="337" t="s">
        <v>170</v>
      </c>
      <c r="E161" s="338" t="s">
        <v>5</v>
      </c>
      <c r="F161" s="339" t="s">
        <v>256</v>
      </c>
      <c r="G161" s="336"/>
      <c r="H161" s="340" t="s">
        <v>5</v>
      </c>
      <c r="I161" s="192"/>
      <c r="L161" s="187"/>
      <c r="M161" s="193"/>
      <c r="N161" s="194"/>
      <c r="O161" s="194"/>
      <c r="P161" s="194"/>
      <c r="Q161" s="194"/>
      <c r="R161" s="194"/>
      <c r="S161" s="194"/>
      <c r="T161" s="195"/>
      <c r="U161" s="336"/>
      <c r="V161" s="336"/>
      <c r="AS161" s="191" t="s">
        <v>170</v>
      </c>
      <c r="AT161" s="191" t="s">
        <v>79</v>
      </c>
      <c r="AU161" s="11" t="s">
        <v>77</v>
      </c>
      <c r="AV161" s="11" t="s">
        <v>33</v>
      </c>
      <c r="AW161" s="11" t="s">
        <v>69</v>
      </c>
      <c r="AX161" s="191" t="s">
        <v>162</v>
      </c>
    </row>
    <row r="162" spans="2:64" s="12" customFormat="1">
      <c r="B162" s="196"/>
      <c r="C162" s="341"/>
      <c r="D162" s="337" t="s">
        <v>170</v>
      </c>
      <c r="E162" s="347" t="s">
        <v>5</v>
      </c>
      <c r="F162" s="348" t="s">
        <v>257</v>
      </c>
      <c r="G162" s="341"/>
      <c r="H162" s="349">
        <v>5.7149999999999999</v>
      </c>
      <c r="I162" s="198"/>
      <c r="L162" s="196"/>
      <c r="M162" s="199"/>
      <c r="N162" s="200"/>
      <c r="O162" s="200"/>
      <c r="P162" s="200"/>
      <c r="Q162" s="200"/>
      <c r="R162" s="200"/>
      <c r="S162" s="200"/>
      <c r="T162" s="201"/>
      <c r="U162" s="341"/>
      <c r="V162" s="341"/>
      <c r="AS162" s="202" t="s">
        <v>170</v>
      </c>
      <c r="AT162" s="202" t="s">
        <v>79</v>
      </c>
      <c r="AU162" s="12" t="s">
        <v>79</v>
      </c>
      <c r="AV162" s="12" t="s">
        <v>33</v>
      </c>
      <c r="AW162" s="12" t="s">
        <v>69</v>
      </c>
      <c r="AX162" s="202" t="s">
        <v>162</v>
      </c>
    </row>
    <row r="163" spans="2:64" s="11" customFormat="1">
      <c r="B163" s="187"/>
      <c r="C163" s="336"/>
      <c r="D163" s="337" t="s">
        <v>170</v>
      </c>
      <c r="E163" s="338" t="s">
        <v>5</v>
      </c>
      <c r="F163" s="339" t="s">
        <v>190</v>
      </c>
      <c r="G163" s="336"/>
      <c r="H163" s="340" t="s">
        <v>5</v>
      </c>
      <c r="I163" s="192"/>
      <c r="L163" s="187"/>
      <c r="M163" s="193"/>
      <c r="N163" s="194"/>
      <c r="O163" s="194"/>
      <c r="P163" s="194"/>
      <c r="Q163" s="194"/>
      <c r="R163" s="194"/>
      <c r="S163" s="194"/>
      <c r="T163" s="195"/>
      <c r="U163" s="336"/>
      <c r="V163" s="336"/>
      <c r="AS163" s="191" t="s">
        <v>170</v>
      </c>
      <c r="AT163" s="191" t="s">
        <v>79</v>
      </c>
      <c r="AU163" s="11" t="s">
        <v>77</v>
      </c>
      <c r="AV163" s="11" t="s">
        <v>33</v>
      </c>
      <c r="AW163" s="11" t="s">
        <v>69</v>
      </c>
      <c r="AX163" s="191" t="s">
        <v>162</v>
      </c>
    </row>
    <row r="164" spans="2:64" s="12" customFormat="1" ht="24">
      <c r="B164" s="196"/>
      <c r="C164" s="341"/>
      <c r="D164" s="337" t="s">
        <v>170</v>
      </c>
      <c r="E164" s="347" t="s">
        <v>5</v>
      </c>
      <c r="F164" s="348" t="s">
        <v>258</v>
      </c>
      <c r="G164" s="341"/>
      <c r="H164" s="349">
        <v>7.7539999999999996</v>
      </c>
      <c r="I164" s="198"/>
      <c r="L164" s="196"/>
      <c r="M164" s="199"/>
      <c r="N164" s="200"/>
      <c r="O164" s="200"/>
      <c r="P164" s="200"/>
      <c r="Q164" s="200"/>
      <c r="R164" s="200"/>
      <c r="S164" s="200"/>
      <c r="T164" s="201"/>
      <c r="U164" s="341"/>
      <c r="V164" s="341"/>
      <c r="AS164" s="202" t="s">
        <v>170</v>
      </c>
      <c r="AT164" s="202" t="s">
        <v>79</v>
      </c>
      <c r="AU164" s="12" t="s">
        <v>79</v>
      </c>
      <c r="AV164" s="12" t="s">
        <v>33</v>
      </c>
      <c r="AW164" s="12" t="s">
        <v>69</v>
      </c>
      <c r="AX164" s="202" t="s">
        <v>162</v>
      </c>
    </row>
    <row r="165" spans="2:64" s="14" customFormat="1">
      <c r="B165" s="214"/>
      <c r="C165" s="355"/>
      <c r="D165" s="337" t="s">
        <v>170</v>
      </c>
      <c r="E165" s="356" t="s">
        <v>5</v>
      </c>
      <c r="F165" s="357" t="s">
        <v>259</v>
      </c>
      <c r="G165" s="355"/>
      <c r="H165" s="358">
        <v>17.373000000000001</v>
      </c>
      <c r="I165" s="216"/>
      <c r="L165" s="214"/>
      <c r="M165" s="217"/>
      <c r="N165" s="218"/>
      <c r="O165" s="218"/>
      <c r="P165" s="218"/>
      <c r="Q165" s="218"/>
      <c r="R165" s="218"/>
      <c r="S165" s="218"/>
      <c r="T165" s="219"/>
      <c r="U165" s="355"/>
      <c r="V165" s="355"/>
      <c r="AS165" s="215" t="s">
        <v>170</v>
      </c>
      <c r="AT165" s="215" t="s">
        <v>79</v>
      </c>
      <c r="AU165" s="14" t="s">
        <v>178</v>
      </c>
      <c r="AV165" s="14" t="s">
        <v>33</v>
      </c>
      <c r="AW165" s="14" t="s">
        <v>69</v>
      </c>
      <c r="AX165" s="215" t="s">
        <v>162</v>
      </c>
    </row>
    <row r="166" spans="2:64" s="11" customFormat="1">
      <c r="B166" s="187"/>
      <c r="C166" s="336"/>
      <c r="D166" s="337" t="s">
        <v>170</v>
      </c>
      <c r="E166" s="338" t="s">
        <v>5</v>
      </c>
      <c r="F166" s="339" t="s">
        <v>260</v>
      </c>
      <c r="G166" s="336"/>
      <c r="H166" s="340" t="s">
        <v>5</v>
      </c>
      <c r="I166" s="192"/>
      <c r="L166" s="187"/>
      <c r="M166" s="193"/>
      <c r="N166" s="194"/>
      <c r="O166" s="194"/>
      <c r="P166" s="194"/>
      <c r="Q166" s="194"/>
      <c r="R166" s="194"/>
      <c r="S166" s="194"/>
      <c r="T166" s="195"/>
      <c r="U166" s="336"/>
      <c r="V166" s="336"/>
      <c r="AS166" s="191" t="s">
        <v>170</v>
      </c>
      <c r="AT166" s="191" t="s">
        <v>79</v>
      </c>
      <c r="AU166" s="11" t="s">
        <v>77</v>
      </c>
      <c r="AV166" s="11" t="s">
        <v>33</v>
      </c>
      <c r="AW166" s="11" t="s">
        <v>69</v>
      </c>
      <c r="AX166" s="191" t="s">
        <v>162</v>
      </c>
    </row>
    <row r="167" spans="2:64" s="12" customFormat="1">
      <c r="B167" s="196"/>
      <c r="C167" s="341"/>
      <c r="D167" s="337" t="s">
        <v>170</v>
      </c>
      <c r="E167" s="347" t="s">
        <v>5</v>
      </c>
      <c r="F167" s="348" t="s">
        <v>261</v>
      </c>
      <c r="G167" s="341"/>
      <c r="H167" s="349">
        <v>4.7110000000000003</v>
      </c>
      <c r="I167" s="198"/>
      <c r="L167" s="196"/>
      <c r="M167" s="199"/>
      <c r="N167" s="200"/>
      <c r="O167" s="200"/>
      <c r="P167" s="200"/>
      <c r="Q167" s="200"/>
      <c r="R167" s="200"/>
      <c r="S167" s="200"/>
      <c r="T167" s="201"/>
      <c r="U167" s="341"/>
      <c r="V167" s="341"/>
      <c r="AS167" s="202" t="s">
        <v>170</v>
      </c>
      <c r="AT167" s="202" t="s">
        <v>79</v>
      </c>
      <c r="AU167" s="12" t="s">
        <v>79</v>
      </c>
      <c r="AV167" s="12" t="s">
        <v>33</v>
      </c>
      <c r="AW167" s="12" t="s">
        <v>69</v>
      </c>
      <c r="AX167" s="202" t="s">
        <v>162</v>
      </c>
    </row>
    <row r="168" spans="2:64" s="14" customFormat="1">
      <c r="B168" s="214"/>
      <c r="C168" s="355"/>
      <c r="D168" s="337" t="s">
        <v>170</v>
      </c>
      <c r="E168" s="356" t="s">
        <v>5</v>
      </c>
      <c r="F168" s="357" t="s">
        <v>259</v>
      </c>
      <c r="G168" s="355"/>
      <c r="H168" s="358">
        <v>4.7110000000000003</v>
      </c>
      <c r="I168" s="216"/>
      <c r="L168" s="214"/>
      <c r="M168" s="217"/>
      <c r="N168" s="218"/>
      <c r="O168" s="218"/>
      <c r="P168" s="218"/>
      <c r="Q168" s="218"/>
      <c r="R168" s="218"/>
      <c r="S168" s="218"/>
      <c r="T168" s="219"/>
      <c r="U168" s="355"/>
      <c r="V168" s="355"/>
      <c r="AS168" s="215" t="s">
        <v>170</v>
      </c>
      <c r="AT168" s="215" t="s">
        <v>79</v>
      </c>
      <c r="AU168" s="14" t="s">
        <v>178</v>
      </c>
      <c r="AV168" s="14" t="s">
        <v>33</v>
      </c>
      <c r="AW168" s="14" t="s">
        <v>69</v>
      </c>
      <c r="AX168" s="215" t="s">
        <v>162</v>
      </c>
    </row>
    <row r="169" spans="2:64" s="13" customFormat="1">
      <c r="B169" s="208"/>
      <c r="C169" s="350"/>
      <c r="D169" s="342" t="s">
        <v>170</v>
      </c>
      <c r="E169" s="351" t="s">
        <v>5</v>
      </c>
      <c r="F169" s="352" t="s">
        <v>192</v>
      </c>
      <c r="G169" s="350"/>
      <c r="H169" s="353">
        <v>22.084</v>
      </c>
      <c r="I169" s="209"/>
      <c r="L169" s="208"/>
      <c r="M169" s="210"/>
      <c r="N169" s="211"/>
      <c r="O169" s="211"/>
      <c r="P169" s="211"/>
      <c r="Q169" s="211"/>
      <c r="R169" s="211"/>
      <c r="S169" s="211"/>
      <c r="T169" s="212"/>
      <c r="U169" s="350"/>
      <c r="V169" s="350"/>
      <c r="AS169" s="213" t="s">
        <v>170</v>
      </c>
      <c r="AT169" s="213" t="s">
        <v>79</v>
      </c>
      <c r="AU169" s="13" t="s">
        <v>168</v>
      </c>
      <c r="AV169" s="13" t="s">
        <v>33</v>
      </c>
      <c r="AW169" s="13" t="s">
        <v>77</v>
      </c>
      <c r="AX169" s="213" t="s">
        <v>162</v>
      </c>
    </row>
    <row r="170" spans="2:64" s="1" customFormat="1" ht="16.5" customHeight="1">
      <c r="B170" s="174"/>
      <c r="C170" s="359" t="s">
        <v>11</v>
      </c>
      <c r="D170" s="359" t="s">
        <v>262</v>
      </c>
      <c r="E170" s="360" t="s">
        <v>263</v>
      </c>
      <c r="F170" s="361" t="s">
        <v>264</v>
      </c>
      <c r="G170" s="362" t="s">
        <v>265</v>
      </c>
      <c r="H170" s="363">
        <v>8.48</v>
      </c>
      <c r="I170" s="225"/>
      <c r="J170" s="226">
        <f>ROUND(I170*H170,2)</f>
        <v>0</v>
      </c>
      <c r="K170" s="222" t="s">
        <v>5</v>
      </c>
      <c r="L170" s="227"/>
      <c r="M170" s="228" t="s">
        <v>5</v>
      </c>
      <c r="N170" s="229" t="s">
        <v>40</v>
      </c>
      <c r="O170" s="42"/>
      <c r="P170" s="184">
        <f>O170*H170</f>
        <v>0</v>
      </c>
      <c r="Q170" s="184">
        <v>1</v>
      </c>
      <c r="R170" s="184">
        <f>Q170*H170</f>
        <v>8.48</v>
      </c>
      <c r="S170" s="184">
        <v>0</v>
      </c>
      <c r="T170" s="185">
        <f>S170*H170</f>
        <v>0</v>
      </c>
      <c r="U170" s="329"/>
      <c r="V170" s="329"/>
      <c r="AQ170" s="24" t="s">
        <v>213</v>
      </c>
      <c r="AS170" s="24" t="s">
        <v>262</v>
      </c>
      <c r="AT170" s="24" t="s">
        <v>79</v>
      </c>
      <c r="AX170" s="24" t="s">
        <v>162</v>
      </c>
      <c r="BD170" s="186">
        <f>IF(N170="základní",J170,0)</f>
        <v>0</v>
      </c>
      <c r="BE170" s="186">
        <f>IF(N170="snížená",J170,0)</f>
        <v>0</v>
      </c>
      <c r="BF170" s="186">
        <f>IF(N170="zákl. přenesená",J170,0)</f>
        <v>0</v>
      </c>
      <c r="BG170" s="186">
        <f>IF(N170="sníž. přenesená",J170,0)</f>
        <v>0</v>
      </c>
      <c r="BH170" s="186">
        <f>IF(N170="nulová",J170,0)</f>
        <v>0</v>
      </c>
      <c r="BI170" s="24" t="s">
        <v>77</v>
      </c>
      <c r="BJ170" s="186">
        <f>ROUND(I170*H170,2)</f>
        <v>0</v>
      </c>
      <c r="BK170" s="24" t="s">
        <v>168</v>
      </c>
      <c r="BL170" s="24" t="s">
        <v>266</v>
      </c>
    </row>
    <row r="171" spans="2:64" s="1" customFormat="1" ht="19">
      <c r="B171" s="41"/>
      <c r="C171" s="329"/>
      <c r="D171" s="337" t="s">
        <v>182</v>
      </c>
      <c r="E171" s="329"/>
      <c r="F171" s="346" t="s">
        <v>267</v>
      </c>
      <c r="G171" s="329"/>
      <c r="H171" s="329"/>
      <c r="I171" s="204"/>
      <c r="L171" s="41"/>
      <c r="M171" s="205"/>
      <c r="N171" s="42"/>
      <c r="O171" s="42"/>
      <c r="P171" s="42"/>
      <c r="Q171" s="42"/>
      <c r="R171" s="42"/>
      <c r="S171" s="42"/>
      <c r="T171" s="70"/>
      <c r="U171" s="329"/>
      <c r="V171" s="329"/>
      <c r="AS171" s="24" t="s">
        <v>182</v>
      </c>
      <c r="AT171" s="24" t="s">
        <v>79</v>
      </c>
    </row>
    <row r="172" spans="2:64" s="12" customFormat="1">
      <c r="B172" s="196"/>
      <c r="C172" s="341"/>
      <c r="D172" s="337" t="s">
        <v>170</v>
      </c>
      <c r="E172" s="341"/>
      <c r="F172" s="348" t="s">
        <v>268</v>
      </c>
      <c r="G172" s="341"/>
      <c r="H172" s="349">
        <v>8.48</v>
      </c>
      <c r="I172" s="198"/>
      <c r="L172" s="196"/>
      <c r="M172" s="199"/>
      <c r="N172" s="200"/>
      <c r="O172" s="200"/>
      <c r="P172" s="200"/>
      <c r="Q172" s="200"/>
      <c r="R172" s="200"/>
      <c r="S172" s="200"/>
      <c r="T172" s="201"/>
      <c r="U172" s="341"/>
      <c r="V172" s="341"/>
      <c r="AS172" s="202" t="s">
        <v>170</v>
      </c>
      <c r="AT172" s="202" t="s">
        <v>79</v>
      </c>
      <c r="AU172" s="12" t="s">
        <v>79</v>
      </c>
      <c r="AV172" s="12" t="s">
        <v>6</v>
      </c>
      <c r="AW172" s="12" t="s">
        <v>77</v>
      </c>
      <c r="AX172" s="202" t="s">
        <v>162</v>
      </c>
    </row>
    <row r="173" spans="2:64" s="10" customFormat="1" ht="29.9" customHeight="1">
      <c r="B173" s="160"/>
      <c r="C173" s="364"/>
      <c r="D173" s="365" t="s">
        <v>68</v>
      </c>
      <c r="E173" s="366" t="s">
        <v>79</v>
      </c>
      <c r="F173" s="366" t="s">
        <v>269</v>
      </c>
      <c r="G173" s="364"/>
      <c r="H173" s="364"/>
      <c r="I173" s="163"/>
      <c r="J173" s="173">
        <f>BJ173</f>
        <v>0</v>
      </c>
      <c r="L173" s="160"/>
      <c r="M173" s="165"/>
      <c r="N173" s="166"/>
      <c r="O173" s="166"/>
      <c r="P173" s="167">
        <f>SUM(P174:P225)</f>
        <v>0</v>
      </c>
      <c r="Q173" s="166"/>
      <c r="R173" s="167">
        <f>SUM(R174:R225)</f>
        <v>266.33108243999999</v>
      </c>
      <c r="S173" s="166"/>
      <c r="T173" s="168">
        <f>SUM(T174:T225)</f>
        <v>0</v>
      </c>
      <c r="U173" s="364"/>
      <c r="V173" s="364"/>
      <c r="AQ173" s="161" t="s">
        <v>77</v>
      </c>
      <c r="AS173" s="169" t="s">
        <v>68</v>
      </c>
      <c r="AT173" s="169" t="s">
        <v>77</v>
      </c>
      <c r="AX173" s="161" t="s">
        <v>162</v>
      </c>
      <c r="BJ173" s="170">
        <f>SUM(BJ174:BJ225)</f>
        <v>0</v>
      </c>
    </row>
    <row r="174" spans="2:64" s="1" customFormat="1" ht="25.5" customHeight="1">
      <c r="B174" s="174"/>
      <c r="C174" s="389" t="s">
        <v>270</v>
      </c>
      <c r="D174" s="389" t="s">
        <v>164</v>
      </c>
      <c r="E174" s="390"/>
      <c r="F174" s="391" t="s">
        <v>271</v>
      </c>
      <c r="G174" s="392" t="s">
        <v>167</v>
      </c>
      <c r="H174" s="393">
        <f>H183</f>
        <v>14.327500000000001</v>
      </c>
      <c r="I174" s="180"/>
      <c r="J174" s="181">
        <f>ROUND(I174*H174,2)</f>
        <v>0</v>
      </c>
      <c r="K174" s="177" t="s">
        <v>5</v>
      </c>
      <c r="L174" s="41"/>
      <c r="M174" s="182" t="s">
        <v>5</v>
      </c>
      <c r="N174" s="183" t="s">
        <v>40</v>
      </c>
      <c r="O174" s="42"/>
      <c r="P174" s="184">
        <f>O174*H174</f>
        <v>0</v>
      </c>
      <c r="Q174" s="184">
        <v>2.16</v>
      </c>
      <c r="R174" s="184">
        <f>Q174*H174</f>
        <v>30.947400000000002</v>
      </c>
      <c r="S174" s="184">
        <v>0</v>
      </c>
      <c r="T174" s="185">
        <f>S174*H174</f>
        <v>0</v>
      </c>
      <c r="U174" s="329"/>
      <c r="V174" s="329"/>
      <c r="AQ174" s="24" t="s">
        <v>168</v>
      </c>
      <c r="AS174" s="24" t="s">
        <v>164</v>
      </c>
      <c r="AT174" s="24" t="s">
        <v>79</v>
      </c>
      <c r="AX174" s="24" t="s">
        <v>162</v>
      </c>
      <c r="BD174" s="186">
        <f>IF(N174="základní",J174,0)</f>
        <v>0</v>
      </c>
      <c r="BE174" s="186">
        <f>IF(N174="snížená",J174,0)</f>
        <v>0</v>
      </c>
      <c r="BF174" s="186">
        <f>IF(N174="zákl. přenesená",J174,0)</f>
        <v>0</v>
      </c>
      <c r="BG174" s="186">
        <f>IF(N174="sníž. přenesená",J174,0)</f>
        <v>0</v>
      </c>
      <c r="BH174" s="186">
        <f>IF(N174="nulová",J174,0)</f>
        <v>0</v>
      </c>
      <c r="BI174" s="24" t="s">
        <v>77</v>
      </c>
      <c r="BJ174" s="186">
        <f>ROUND(I174*H174,2)</f>
        <v>0</v>
      </c>
      <c r="BK174" s="24" t="s">
        <v>168</v>
      </c>
      <c r="BL174" s="24" t="s">
        <v>272</v>
      </c>
    </row>
    <row r="175" spans="2:64" s="11" customFormat="1">
      <c r="B175" s="187"/>
      <c r="C175" s="336"/>
      <c r="D175" s="337" t="s">
        <v>170</v>
      </c>
      <c r="E175" s="338" t="s">
        <v>5</v>
      </c>
      <c r="F175" s="339" t="s">
        <v>223</v>
      </c>
      <c r="G175" s="336"/>
      <c r="H175" s="340" t="s">
        <v>5</v>
      </c>
      <c r="I175" s="192"/>
      <c r="L175" s="187"/>
      <c r="M175" s="193"/>
      <c r="N175" s="194"/>
      <c r="O175" s="194"/>
      <c r="P175" s="194"/>
      <c r="Q175" s="194"/>
      <c r="R175" s="194"/>
      <c r="S175" s="194"/>
      <c r="T175" s="195"/>
      <c r="U175" s="336"/>
      <c r="V175" s="336"/>
      <c r="AS175" s="191" t="s">
        <v>170</v>
      </c>
      <c r="AT175" s="191" t="s">
        <v>79</v>
      </c>
      <c r="AU175" s="11" t="s">
        <v>77</v>
      </c>
      <c r="AV175" s="11" t="s">
        <v>33</v>
      </c>
      <c r="AW175" s="11" t="s">
        <v>69</v>
      </c>
      <c r="AX175" s="191" t="s">
        <v>162</v>
      </c>
    </row>
    <row r="176" spans="2:64" s="12" customFormat="1">
      <c r="B176" s="196"/>
      <c r="C176" s="341"/>
      <c r="D176" s="337" t="s">
        <v>170</v>
      </c>
      <c r="E176" s="347" t="s">
        <v>5</v>
      </c>
      <c r="F176" s="348" t="s">
        <v>273</v>
      </c>
      <c r="G176" s="341"/>
      <c r="H176" s="349">
        <v>3.032</v>
      </c>
      <c r="I176" s="198"/>
      <c r="L176" s="196"/>
      <c r="M176" s="199"/>
      <c r="N176" s="200"/>
      <c r="O176" s="200"/>
      <c r="P176" s="200"/>
      <c r="Q176" s="200"/>
      <c r="R176" s="200"/>
      <c r="S176" s="200"/>
      <c r="T176" s="201"/>
      <c r="U176" s="341"/>
      <c r="V176" s="341"/>
      <c r="AS176" s="202" t="s">
        <v>170</v>
      </c>
      <c r="AT176" s="202" t="s">
        <v>79</v>
      </c>
      <c r="AU176" s="12" t="s">
        <v>79</v>
      </c>
      <c r="AV176" s="12" t="s">
        <v>33</v>
      </c>
      <c r="AW176" s="12" t="s">
        <v>69</v>
      </c>
      <c r="AX176" s="202" t="s">
        <v>162</v>
      </c>
    </row>
    <row r="177" spans="2:64" s="12" customFormat="1" ht="24">
      <c r="B177" s="196"/>
      <c r="C177" s="341"/>
      <c r="D177" s="337" t="s">
        <v>170</v>
      </c>
      <c r="E177" s="347" t="s">
        <v>5</v>
      </c>
      <c r="F177" s="348" t="s">
        <v>274</v>
      </c>
      <c r="G177" s="341"/>
      <c r="H177" s="349">
        <v>2.5790000000000002</v>
      </c>
      <c r="I177" s="198"/>
      <c r="L177" s="196"/>
      <c r="M177" s="199"/>
      <c r="N177" s="200"/>
      <c r="O177" s="200"/>
      <c r="P177" s="200"/>
      <c r="Q177" s="200"/>
      <c r="R177" s="200"/>
      <c r="S177" s="200"/>
      <c r="T177" s="201"/>
      <c r="U177" s="341"/>
      <c r="V177" s="341"/>
      <c r="AS177" s="202" t="s">
        <v>170</v>
      </c>
      <c r="AT177" s="202" t="s">
        <v>79</v>
      </c>
      <c r="AU177" s="12" t="s">
        <v>79</v>
      </c>
      <c r="AV177" s="12" t="s">
        <v>33</v>
      </c>
      <c r="AW177" s="12" t="s">
        <v>69</v>
      </c>
      <c r="AX177" s="202" t="s">
        <v>162</v>
      </c>
    </row>
    <row r="178" spans="2:64" s="11" customFormat="1">
      <c r="B178" s="187"/>
      <c r="C178" s="336"/>
      <c r="D178" s="337" t="s">
        <v>170</v>
      </c>
      <c r="E178" s="338" t="s">
        <v>5</v>
      </c>
      <c r="F178" s="339" t="s">
        <v>184</v>
      </c>
      <c r="G178" s="336"/>
      <c r="H178" s="340" t="s">
        <v>5</v>
      </c>
      <c r="I178" s="192"/>
      <c r="L178" s="187"/>
      <c r="M178" s="193"/>
      <c r="N178" s="194"/>
      <c r="O178" s="194"/>
      <c r="P178" s="194"/>
      <c r="Q178" s="194"/>
      <c r="R178" s="194"/>
      <c r="S178" s="194"/>
      <c r="T178" s="195"/>
      <c r="U178" s="336"/>
      <c r="V178" s="336"/>
      <c r="AS178" s="191" t="s">
        <v>170</v>
      </c>
      <c r="AT178" s="191" t="s">
        <v>79</v>
      </c>
      <c r="AU178" s="11" t="s">
        <v>77</v>
      </c>
      <c r="AV178" s="11" t="s">
        <v>33</v>
      </c>
      <c r="AW178" s="11" t="s">
        <v>69</v>
      </c>
      <c r="AX178" s="191" t="s">
        <v>162</v>
      </c>
    </row>
    <row r="179" spans="2:64" s="12" customFormat="1">
      <c r="B179" s="196"/>
      <c r="C179" s="341"/>
      <c r="D179" s="337" t="s">
        <v>170</v>
      </c>
      <c r="E179" s="347" t="s">
        <v>5</v>
      </c>
      <c r="F179" s="348" t="s">
        <v>185</v>
      </c>
      <c r="G179" s="341"/>
      <c r="H179" s="349">
        <v>0.74299999999999999</v>
      </c>
      <c r="I179" s="198"/>
      <c r="L179" s="196"/>
      <c r="M179" s="199"/>
      <c r="N179" s="200"/>
      <c r="O179" s="200"/>
      <c r="P179" s="200"/>
      <c r="Q179" s="200"/>
      <c r="R179" s="200"/>
      <c r="S179" s="200"/>
      <c r="T179" s="201"/>
      <c r="U179" s="341"/>
      <c r="V179" s="341"/>
      <c r="AS179" s="202" t="s">
        <v>170</v>
      </c>
      <c r="AT179" s="202" t="s">
        <v>79</v>
      </c>
      <c r="AU179" s="12" t="s">
        <v>79</v>
      </c>
      <c r="AV179" s="12" t="s">
        <v>33</v>
      </c>
      <c r="AW179" s="12" t="s">
        <v>69</v>
      </c>
      <c r="AX179" s="202" t="s">
        <v>162</v>
      </c>
    </row>
    <row r="180" spans="2:64" s="11" customFormat="1">
      <c r="B180" s="187"/>
      <c r="C180" s="336"/>
      <c r="D180" s="337" t="s">
        <v>170</v>
      </c>
      <c r="E180" s="338" t="s">
        <v>5</v>
      </c>
      <c r="F180" s="339" t="s">
        <v>186</v>
      </c>
      <c r="G180" s="336"/>
      <c r="H180" s="340" t="s">
        <v>5</v>
      </c>
      <c r="I180" s="192"/>
      <c r="L180" s="187"/>
      <c r="M180" s="193"/>
      <c r="N180" s="194"/>
      <c r="O180" s="194"/>
      <c r="P180" s="194"/>
      <c r="Q180" s="194"/>
      <c r="R180" s="194"/>
      <c r="S180" s="194"/>
      <c r="T180" s="195"/>
      <c r="U180" s="336"/>
      <c r="V180" s="336"/>
      <c r="AS180" s="191" t="s">
        <v>170</v>
      </c>
      <c r="AT180" s="191" t="s">
        <v>79</v>
      </c>
      <c r="AU180" s="11" t="s">
        <v>77</v>
      </c>
      <c r="AV180" s="11" t="s">
        <v>33</v>
      </c>
      <c r="AW180" s="11" t="s">
        <v>69</v>
      </c>
      <c r="AX180" s="191" t="s">
        <v>162</v>
      </c>
    </row>
    <row r="181" spans="2:64" s="12" customFormat="1">
      <c r="B181" s="196"/>
      <c r="C181" s="341"/>
      <c r="D181" s="337" t="s">
        <v>170</v>
      </c>
      <c r="E181" s="347" t="s">
        <v>5</v>
      </c>
      <c r="F181" s="348" t="s">
        <v>187</v>
      </c>
      <c r="G181" s="341"/>
      <c r="H181" s="349">
        <v>0.22500000000000001</v>
      </c>
      <c r="I181" s="198"/>
      <c r="L181" s="196"/>
      <c r="M181" s="199"/>
      <c r="N181" s="200"/>
      <c r="O181" s="200"/>
      <c r="P181" s="200"/>
      <c r="Q181" s="200"/>
      <c r="R181" s="200"/>
      <c r="S181" s="200"/>
      <c r="T181" s="201"/>
      <c r="U181" s="341"/>
      <c r="V181" s="341"/>
      <c r="AS181" s="202" t="s">
        <v>170</v>
      </c>
      <c r="AT181" s="202" t="s">
        <v>79</v>
      </c>
      <c r="AU181" s="12" t="s">
        <v>79</v>
      </c>
      <c r="AV181" s="12" t="s">
        <v>33</v>
      </c>
      <c r="AW181" s="12" t="s">
        <v>69</v>
      </c>
      <c r="AX181" s="202" t="s">
        <v>162</v>
      </c>
    </row>
    <row r="182" spans="2:64" s="12" customFormat="1">
      <c r="B182" s="196"/>
      <c r="C182" s="341"/>
      <c r="D182" s="337" t="s">
        <v>170</v>
      </c>
      <c r="E182" s="347" t="s">
        <v>5</v>
      </c>
      <c r="F182" s="348" t="s">
        <v>4831</v>
      </c>
      <c r="G182" s="341"/>
      <c r="H182" s="349">
        <f>2.6*4.9*0.85 + 2.1*2.41*0.5-5.611</f>
        <v>7.7485000000000008</v>
      </c>
      <c r="I182" s="198"/>
      <c r="L182" s="196"/>
      <c r="M182" s="199"/>
      <c r="N182" s="200"/>
      <c r="O182" s="200"/>
      <c r="P182" s="200"/>
      <c r="Q182" s="200"/>
      <c r="R182" s="200"/>
      <c r="S182" s="200"/>
      <c r="T182" s="201"/>
      <c r="U182" s="341"/>
      <c r="V182" s="341"/>
      <c r="AS182" s="202" t="s">
        <v>170</v>
      </c>
      <c r="AT182" s="202" t="s">
        <v>79</v>
      </c>
      <c r="AU182" s="12" t="s">
        <v>79</v>
      </c>
      <c r="AV182" s="12" t="s">
        <v>33</v>
      </c>
      <c r="AW182" s="12" t="s">
        <v>69</v>
      </c>
      <c r="AX182" s="202" t="s">
        <v>162</v>
      </c>
    </row>
    <row r="183" spans="2:64" s="13" customFormat="1">
      <c r="B183" s="208"/>
      <c r="C183" s="350"/>
      <c r="D183" s="342" t="s">
        <v>170</v>
      </c>
      <c r="E183" s="351" t="s">
        <v>5</v>
      </c>
      <c r="F183" s="352" t="s">
        <v>192</v>
      </c>
      <c r="G183" s="350"/>
      <c r="H183" s="353">
        <f>SUM(H176:H182)</f>
        <v>14.327500000000001</v>
      </c>
      <c r="I183" s="209"/>
      <c r="L183" s="208"/>
      <c r="M183" s="210"/>
      <c r="N183" s="211"/>
      <c r="O183" s="211"/>
      <c r="P183" s="211"/>
      <c r="Q183" s="211"/>
      <c r="R183" s="211"/>
      <c r="S183" s="211"/>
      <c r="T183" s="212"/>
      <c r="U183" s="350"/>
      <c r="V183" s="350"/>
      <c r="AS183" s="213" t="s">
        <v>170</v>
      </c>
      <c r="AT183" s="213" t="s">
        <v>79</v>
      </c>
      <c r="AU183" s="13" t="s">
        <v>168</v>
      </c>
      <c r="AV183" s="13" t="s">
        <v>33</v>
      </c>
      <c r="AW183" s="13" t="s">
        <v>77</v>
      </c>
      <c r="AX183" s="213" t="s">
        <v>162</v>
      </c>
    </row>
    <row r="184" spans="2:64" s="327" customFormat="1" ht="25.5" customHeight="1">
      <c r="B184" s="174"/>
      <c r="C184" s="331">
        <v>17</v>
      </c>
      <c r="D184" s="331" t="s">
        <v>164</v>
      </c>
      <c r="E184" s="332" t="s">
        <v>4814</v>
      </c>
      <c r="F184" s="333" t="s">
        <v>4815</v>
      </c>
      <c r="G184" s="334" t="s">
        <v>167</v>
      </c>
      <c r="H184" s="335">
        <v>30</v>
      </c>
      <c r="I184" s="180"/>
      <c r="J184" s="181">
        <f>ROUND(I184*H184,2)</f>
        <v>0</v>
      </c>
      <c r="K184" s="177"/>
      <c r="L184" s="41"/>
      <c r="M184" s="182" t="s">
        <v>5</v>
      </c>
      <c r="N184" s="183" t="s">
        <v>40</v>
      </c>
      <c r="O184" s="328"/>
      <c r="P184" s="184">
        <f>O184*H184</f>
        <v>0</v>
      </c>
      <c r="Q184" s="184">
        <v>2.16</v>
      </c>
      <c r="R184" s="184">
        <f>Q184*H184</f>
        <v>64.800000000000011</v>
      </c>
      <c r="S184" s="184">
        <v>0</v>
      </c>
      <c r="T184" s="185">
        <f>S184*H184</f>
        <v>0</v>
      </c>
      <c r="U184" s="329"/>
      <c r="V184" s="329"/>
      <c r="AQ184" s="24" t="s">
        <v>168</v>
      </c>
      <c r="AS184" s="24" t="s">
        <v>164</v>
      </c>
      <c r="AT184" s="24" t="s">
        <v>79</v>
      </c>
      <c r="AX184" s="24" t="s">
        <v>162</v>
      </c>
      <c r="BD184" s="186">
        <f>IF(N184="základní",J184,0)</f>
        <v>0</v>
      </c>
      <c r="BE184" s="186">
        <f>IF(N184="snížená",J184,0)</f>
        <v>0</v>
      </c>
      <c r="BF184" s="186">
        <f>IF(N184="zákl. přenesená",J184,0)</f>
        <v>0</v>
      </c>
      <c r="BG184" s="186">
        <f>IF(N184="sníž. přenesená",J184,0)</f>
        <v>0</v>
      </c>
      <c r="BH184" s="186">
        <f>IF(N184="nulová",J184,0)</f>
        <v>0</v>
      </c>
      <c r="BI184" s="24" t="s">
        <v>77</v>
      </c>
      <c r="BJ184" s="186">
        <f>ROUND(I184*H184,2)</f>
        <v>0</v>
      </c>
      <c r="BK184" s="24" t="s">
        <v>168</v>
      </c>
      <c r="BL184" s="24" t="s">
        <v>272</v>
      </c>
    </row>
    <row r="185" spans="2:64" s="1" customFormat="1" ht="25.5" customHeight="1">
      <c r="B185" s="174"/>
      <c r="C185" s="331">
        <v>18</v>
      </c>
      <c r="D185" s="331" t="s">
        <v>164</v>
      </c>
      <c r="E185" s="332" t="s">
        <v>276</v>
      </c>
      <c r="F185" s="333" t="s">
        <v>277</v>
      </c>
      <c r="G185" s="334" t="s">
        <v>167</v>
      </c>
      <c r="H185" s="335">
        <v>19.734999999999999</v>
      </c>
      <c r="I185" s="180"/>
      <c r="J185" s="181">
        <f>ROUND(I185*H185,2)</f>
        <v>0</v>
      </c>
      <c r="K185" s="177" t="s">
        <v>5</v>
      </c>
      <c r="L185" s="41"/>
      <c r="M185" s="182" t="s">
        <v>5</v>
      </c>
      <c r="N185" s="183" t="s">
        <v>40</v>
      </c>
      <c r="O185" s="42"/>
      <c r="P185" s="184">
        <f>O185*H185</f>
        <v>0</v>
      </c>
      <c r="Q185" s="184">
        <v>2.45329</v>
      </c>
      <c r="R185" s="184">
        <f>Q185*H185</f>
        <v>48.415678149999998</v>
      </c>
      <c r="S185" s="184">
        <v>0</v>
      </c>
      <c r="T185" s="185">
        <f>S185*H185</f>
        <v>0</v>
      </c>
      <c r="U185" s="329"/>
      <c r="V185" s="329"/>
      <c r="AQ185" s="24" t="s">
        <v>168</v>
      </c>
      <c r="AS185" s="24" t="s">
        <v>164</v>
      </c>
      <c r="AT185" s="24" t="s">
        <v>79</v>
      </c>
      <c r="AX185" s="24" t="s">
        <v>162</v>
      </c>
      <c r="BD185" s="186">
        <f>IF(N185="základní",J185,0)</f>
        <v>0</v>
      </c>
      <c r="BE185" s="186">
        <f>IF(N185="snížená",J185,0)</f>
        <v>0</v>
      </c>
      <c r="BF185" s="186">
        <f>IF(N185="zákl. přenesená",J185,0)</f>
        <v>0</v>
      </c>
      <c r="BG185" s="186">
        <f>IF(N185="sníž. přenesená",J185,0)</f>
        <v>0</v>
      </c>
      <c r="BH185" s="186">
        <f>IF(N185="nulová",J185,0)</f>
        <v>0</v>
      </c>
      <c r="BI185" s="24" t="s">
        <v>77</v>
      </c>
      <c r="BJ185" s="186">
        <f>ROUND(I185*H185,2)</f>
        <v>0</v>
      </c>
      <c r="BK185" s="24" t="s">
        <v>168</v>
      </c>
      <c r="BL185" s="24" t="s">
        <v>278</v>
      </c>
    </row>
    <row r="186" spans="2:64" s="11" customFormat="1">
      <c r="B186" s="187"/>
      <c r="C186" s="336"/>
      <c r="D186" s="337" t="s">
        <v>170</v>
      </c>
      <c r="E186" s="338" t="s">
        <v>5</v>
      </c>
      <c r="F186" s="339" t="s">
        <v>223</v>
      </c>
      <c r="G186" s="336"/>
      <c r="H186" s="340" t="s">
        <v>5</v>
      </c>
      <c r="I186" s="192"/>
      <c r="L186" s="187"/>
      <c r="M186" s="193"/>
      <c r="N186" s="194"/>
      <c r="O186" s="194"/>
      <c r="P186" s="194"/>
      <c r="Q186" s="194"/>
      <c r="R186" s="194"/>
      <c r="S186" s="194"/>
      <c r="T186" s="195"/>
      <c r="U186" s="336"/>
      <c r="V186" s="336"/>
      <c r="AS186" s="191" t="s">
        <v>170</v>
      </c>
      <c r="AT186" s="191" t="s">
        <v>79</v>
      </c>
      <c r="AU186" s="11" t="s">
        <v>77</v>
      </c>
      <c r="AV186" s="11" t="s">
        <v>33</v>
      </c>
      <c r="AW186" s="11" t="s">
        <v>69</v>
      </c>
      <c r="AX186" s="191" t="s">
        <v>162</v>
      </c>
    </row>
    <row r="187" spans="2:64" s="12" customFormat="1">
      <c r="B187" s="196"/>
      <c r="C187" s="341"/>
      <c r="D187" s="337" t="s">
        <v>170</v>
      </c>
      <c r="E187" s="347" t="s">
        <v>5</v>
      </c>
      <c r="F187" s="348" t="s">
        <v>279</v>
      </c>
      <c r="G187" s="341"/>
      <c r="H187" s="349">
        <v>9.0960000000000001</v>
      </c>
      <c r="I187" s="198"/>
      <c r="L187" s="196"/>
      <c r="M187" s="199"/>
      <c r="N187" s="200"/>
      <c r="O187" s="200"/>
      <c r="P187" s="200"/>
      <c r="Q187" s="200"/>
      <c r="R187" s="200"/>
      <c r="S187" s="200"/>
      <c r="T187" s="201"/>
      <c r="U187" s="341"/>
      <c r="V187" s="341"/>
      <c r="AS187" s="202" t="s">
        <v>170</v>
      </c>
      <c r="AT187" s="202" t="s">
        <v>79</v>
      </c>
      <c r="AU187" s="12" t="s">
        <v>79</v>
      </c>
      <c r="AV187" s="12" t="s">
        <v>33</v>
      </c>
      <c r="AW187" s="12" t="s">
        <v>69</v>
      </c>
      <c r="AX187" s="202" t="s">
        <v>162</v>
      </c>
    </row>
    <row r="188" spans="2:64" s="12" customFormat="1" ht="24">
      <c r="B188" s="196"/>
      <c r="C188" s="341"/>
      <c r="D188" s="337" t="s">
        <v>170</v>
      </c>
      <c r="E188" s="347" t="s">
        <v>5</v>
      </c>
      <c r="F188" s="348" t="s">
        <v>280</v>
      </c>
      <c r="G188" s="341"/>
      <c r="H188" s="349">
        <v>7.7359999999999998</v>
      </c>
      <c r="I188" s="198"/>
      <c r="L188" s="196"/>
      <c r="M188" s="199"/>
      <c r="N188" s="200"/>
      <c r="O188" s="200"/>
      <c r="P188" s="200"/>
      <c r="Q188" s="200"/>
      <c r="R188" s="200"/>
      <c r="S188" s="200"/>
      <c r="T188" s="201"/>
      <c r="U188" s="341"/>
      <c r="V188" s="341"/>
      <c r="AS188" s="202" t="s">
        <v>170</v>
      </c>
      <c r="AT188" s="202" t="s">
        <v>79</v>
      </c>
      <c r="AU188" s="12" t="s">
        <v>79</v>
      </c>
      <c r="AV188" s="12" t="s">
        <v>33</v>
      </c>
      <c r="AW188" s="12" t="s">
        <v>69</v>
      </c>
      <c r="AX188" s="202" t="s">
        <v>162</v>
      </c>
    </row>
    <row r="189" spans="2:64" s="11" customFormat="1">
      <c r="B189" s="187"/>
      <c r="C189" s="336"/>
      <c r="D189" s="337" t="s">
        <v>170</v>
      </c>
      <c r="E189" s="338" t="s">
        <v>5</v>
      </c>
      <c r="F189" s="339" t="s">
        <v>184</v>
      </c>
      <c r="G189" s="336"/>
      <c r="H189" s="340" t="s">
        <v>5</v>
      </c>
      <c r="I189" s="192"/>
      <c r="L189" s="187"/>
      <c r="M189" s="193"/>
      <c r="N189" s="194"/>
      <c r="O189" s="194"/>
      <c r="P189" s="194"/>
      <c r="Q189" s="194"/>
      <c r="R189" s="194"/>
      <c r="S189" s="194"/>
      <c r="T189" s="195"/>
      <c r="U189" s="336"/>
      <c r="V189" s="336"/>
      <c r="AS189" s="191" t="s">
        <v>170</v>
      </c>
      <c r="AT189" s="191" t="s">
        <v>79</v>
      </c>
      <c r="AU189" s="11" t="s">
        <v>77</v>
      </c>
      <c r="AV189" s="11" t="s">
        <v>33</v>
      </c>
      <c r="AW189" s="11" t="s">
        <v>69</v>
      </c>
      <c r="AX189" s="191" t="s">
        <v>162</v>
      </c>
    </row>
    <row r="190" spans="2:64" s="12" customFormat="1">
      <c r="B190" s="196"/>
      <c r="C190" s="341"/>
      <c r="D190" s="337" t="s">
        <v>170</v>
      </c>
      <c r="E190" s="347" t="s">
        <v>5</v>
      </c>
      <c r="F190" s="348" t="s">
        <v>188</v>
      </c>
      <c r="G190" s="341"/>
      <c r="H190" s="349">
        <v>2.2290000000000001</v>
      </c>
      <c r="I190" s="198"/>
      <c r="L190" s="196"/>
      <c r="M190" s="199"/>
      <c r="N190" s="200"/>
      <c r="O190" s="200"/>
      <c r="P190" s="200"/>
      <c r="Q190" s="200"/>
      <c r="R190" s="200"/>
      <c r="S190" s="200"/>
      <c r="T190" s="201"/>
      <c r="U190" s="341"/>
      <c r="V190" s="341"/>
      <c r="AS190" s="202" t="s">
        <v>170</v>
      </c>
      <c r="AT190" s="202" t="s">
        <v>79</v>
      </c>
      <c r="AU190" s="12" t="s">
        <v>79</v>
      </c>
      <c r="AV190" s="12" t="s">
        <v>33</v>
      </c>
      <c r="AW190" s="12" t="s">
        <v>69</v>
      </c>
      <c r="AX190" s="202" t="s">
        <v>162</v>
      </c>
    </row>
    <row r="191" spans="2:64" s="11" customFormat="1">
      <c r="B191" s="187"/>
      <c r="C191" s="336"/>
      <c r="D191" s="337" t="s">
        <v>170</v>
      </c>
      <c r="E191" s="338" t="s">
        <v>5</v>
      </c>
      <c r="F191" s="339" t="s">
        <v>186</v>
      </c>
      <c r="G191" s="336"/>
      <c r="H191" s="340" t="s">
        <v>5</v>
      </c>
      <c r="I191" s="192"/>
      <c r="L191" s="187"/>
      <c r="M191" s="193"/>
      <c r="N191" s="194"/>
      <c r="O191" s="194"/>
      <c r="P191" s="194"/>
      <c r="Q191" s="194"/>
      <c r="R191" s="194"/>
      <c r="S191" s="194"/>
      <c r="T191" s="195"/>
      <c r="U191" s="336"/>
      <c r="V191" s="336"/>
      <c r="AS191" s="191" t="s">
        <v>170</v>
      </c>
      <c r="AT191" s="191" t="s">
        <v>79</v>
      </c>
      <c r="AU191" s="11" t="s">
        <v>77</v>
      </c>
      <c r="AV191" s="11" t="s">
        <v>33</v>
      </c>
      <c r="AW191" s="11" t="s">
        <v>69</v>
      </c>
      <c r="AX191" s="191" t="s">
        <v>162</v>
      </c>
    </row>
    <row r="192" spans="2:64" s="12" customFormat="1">
      <c r="B192" s="196"/>
      <c r="C192" s="341"/>
      <c r="D192" s="337" t="s">
        <v>170</v>
      </c>
      <c r="E192" s="347" t="s">
        <v>5</v>
      </c>
      <c r="F192" s="348" t="s">
        <v>189</v>
      </c>
      <c r="G192" s="341"/>
      <c r="H192" s="349">
        <v>0.67400000000000004</v>
      </c>
      <c r="I192" s="198"/>
      <c r="L192" s="196"/>
      <c r="M192" s="199"/>
      <c r="N192" s="200"/>
      <c r="O192" s="200"/>
      <c r="P192" s="200"/>
      <c r="Q192" s="200"/>
      <c r="R192" s="200"/>
      <c r="S192" s="200"/>
      <c r="T192" s="201"/>
      <c r="U192" s="341"/>
      <c r="V192" s="341"/>
      <c r="AS192" s="202" t="s">
        <v>170</v>
      </c>
      <c r="AT192" s="202" t="s">
        <v>79</v>
      </c>
      <c r="AU192" s="12" t="s">
        <v>79</v>
      </c>
      <c r="AV192" s="12" t="s">
        <v>33</v>
      </c>
      <c r="AW192" s="12" t="s">
        <v>69</v>
      </c>
      <c r="AX192" s="202" t="s">
        <v>162</v>
      </c>
    </row>
    <row r="193" spans="2:64" s="13" customFormat="1">
      <c r="B193" s="208"/>
      <c r="C193" s="350"/>
      <c r="D193" s="342" t="s">
        <v>170</v>
      </c>
      <c r="E193" s="351" t="s">
        <v>5</v>
      </c>
      <c r="F193" s="352" t="s">
        <v>192</v>
      </c>
      <c r="G193" s="350"/>
      <c r="H193" s="353">
        <v>19.734999999999999</v>
      </c>
      <c r="I193" s="209"/>
      <c r="L193" s="208"/>
      <c r="M193" s="210"/>
      <c r="N193" s="211"/>
      <c r="O193" s="211"/>
      <c r="P193" s="211"/>
      <c r="Q193" s="211"/>
      <c r="R193" s="211"/>
      <c r="S193" s="211"/>
      <c r="T193" s="212"/>
      <c r="U193" s="350"/>
      <c r="V193" s="350"/>
      <c r="AS193" s="213" t="s">
        <v>170</v>
      </c>
      <c r="AT193" s="213" t="s">
        <v>79</v>
      </c>
      <c r="AU193" s="13" t="s">
        <v>168</v>
      </c>
      <c r="AV193" s="13" t="s">
        <v>33</v>
      </c>
      <c r="AW193" s="13" t="s">
        <v>77</v>
      </c>
      <c r="AX193" s="213" t="s">
        <v>162</v>
      </c>
    </row>
    <row r="194" spans="2:64" s="1" customFormat="1" ht="38.25" customHeight="1">
      <c r="B194" s="174"/>
      <c r="C194" s="331">
        <v>19</v>
      </c>
      <c r="D194" s="331" t="s">
        <v>164</v>
      </c>
      <c r="E194" s="332" t="s">
        <v>282</v>
      </c>
      <c r="F194" s="333" t="s">
        <v>283</v>
      </c>
      <c r="G194" s="334" t="s">
        <v>284</v>
      </c>
      <c r="H194" s="335">
        <v>10.943</v>
      </c>
      <c r="I194" s="180"/>
      <c r="J194" s="181">
        <f>ROUND(I194*H194,2)</f>
        <v>0</v>
      </c>
      <c r="K194" s="177" t="s">
        <v>5</v>
      </c>
      <c r="L194" s="41"/>
      <c r="M194" s="182" t="s">
        <v>5</v>
      </c>
      <c r="N194" s="183" t="s">
        <v>40</v>
      </c>
      <c r="O194" s="42"/>
      <c r="P194" s="184">
        <f>O194*H194</f>
        <v>0</v>
      </c>
      <c r="Q194" s="184">
        <v>0.42831999999999998</v>
      </c>
      <c r="R194" s="184">
        <f>Q194*H194</f>
        <v>4.6871057599999997</v>
      </c>
      <c r="S194" s="184">
        <v>0</v>
      </c>
      <c r="T194" s="185">
        <f>S194*H194</f>
        <v>0</v>
      </c>
      <c r="U194" s="329"/>
      <c r="V194" s="329"/>
      <c r="AQ194" s="24" t="s">
        <v>168</v>
      </c>
      <c r="AS194" s="24" t="s">
        <v>164</v>
      </c>
      <c r="AT194" s="24" t="s">
        <v>79</v>
      </c>
      <c r="AX194" s="24" t="s">
        <v>162</v>
      </c>
      <c r="BD194" s="186">
        <f>IF(N194="základní",J194,0)</f>
        <v>0</v>
      </c>
      <c r="BE194" s="186">
        <f>IF(N194="snížená",J194,0)</f>
        <v>0</v>
      </c>
      <c r="BF194" s="186">
        <f>IF(N194="zákl. přenesená",J194,0)</f>
        <v>0</v>
      </c>
      <c r="BG194" s="186">
        <f>IF(N194="sníž. přenesená",J194,0)</f>
        <v>0</v>
      </c>
      <c r="BH194" s="186">
        <f>IF(N194="nulová",J194,0)</f>
        <v>0</v>
      </c>
      <c r="BI194" s="24" t="s">
        <v>77</v>
      </c>
      <c r="BJ194" s="186">
        <f>ROUND(I194*H194,2)</f>
        <v>0</v>
      </c>
      <c r="BK194" s="24" t="s">
        <v>168</v>
      </c>
      <c r="BL194" s="24" t="s">
        <v>285</v>
      </c>
    </row>
    <row r="195" spans="2:64" s="11" customFormat="1">
      <c r="B195" s="187"/>
      <c r="C195" s="336"/>
      <c r="D195" s="337" t="s">
        <v>170</v>
      </c>
      <c r="E195" s="338" t="s">
        <v>5</v>
      </c>
      <c r="F195" s="339" t="s">
        <v>286</v>
      </c>
      <c r="G195" s="336"/>
      <c r="H195" s="340" t="s">
        <v>5</v>
      </c>
      <c r="I195" s="192"/>
      <c r="L195" s="187"/>
      <c r="M195" s="193"/>
      <c r="N195" s="194"/>
      <c r="O195" s="194"/>
      <c r="P195" s="194"/>
      <c r="Q195" s="194"/>
      <c r="R195" s="194"/>
      <c r="S195" s="194"/>
      <c r="T195" s="195"/>
      <c r="U195" s="336"/>
      <c r="V195" s="336"/>
      <c r="AS195" s="191" t="s">
        <v>170</v>
      </c>
      <c r="AT195" s="191" t="s">
        <v>79</v>
      </c>
      <c r="AU195" s="11" t="s">
        <v>77</v>
      </c>
      <c r="AV195" s="11" t="s">
        <v>33</v>
      </c>
      <c r="AW195" s="11" t="s">
        <v>69</v>
      </c>
      <c r="AX195" s="191" t="s">
        <v>162</v>
      </c>
    </row>
    <row r="196" spans="2:64" s="12" customFormat="1">
      <c r="B196" s="196"/>
      <c r="C196" s="341"/>
      <c r="D196" s="337" t="s">
        <v>170</v>
      </c>
      <c r="E196" s="347" t="s">
        <v>5</v>
      </c>
      <c r="F196" s="348" t="s">
        <v>287</v>
      </c>
      <c r="G196" s="341"/>
      <c r="H196" s="349">
        <v>4.4400000000000004</v>
      </c>
      <c r="I196" s="198"/>
      <c r="L196" s="196"/>
      <c r="M196" s="199"/>
      <c r="N196" s="200"/>
      <c r="O196" s="200"/>
      <c r="P196" s="200"/>
      <c r="Q196" s="200"/>
      <c r="R196" s="200"/>
      <c r="S196" s="200"/>
      <c r="T196" s="201"/>
      <c r="U196" s="341"/>
      <c r="V196" s="341"/>
      <c r="AS196" s="202" t="s">
        <v>170</v>
      </c>
      <c r="AT196" s="202" t="s">
        <v>79</v>
      </c>
      <c r="AU196" s="12" t="s">
        <v>79</v>
      </c>
      <c r="AV196" s="12" t="s">
        <v>33</v>
      </c>
      <c r="AW196" s="12" t="s">
        <v>69</v>
      </c>
      <c r="AX196" s="202" t="s">
        <v>162</v>
      </c>
    </row>
    <row r="197" spans="2:64" s="12" customFormat="1">
      <c r="B197" s="196"/>
      <c r="C197" s="341"/>
      <c r="D197" s="337" t="s">
        <v>170</v>
      </c>
      <c r="E197" s="347" t="s">
        <v>5</v>
      </c>
      <c r="F197" s="348" t="s">
        <v>288</v>
      </c>
      <c r="G197" s="341"/>
      <c r="H197" s="349">
        <v>6.5030000000000001</v>
      </c>
      <c r="I197" s="198"/>
      <c r="L197" s="196"/>
      <c r="M197" s="199"/>
      <c r="N197" s="200"/>
      <c r="O197" s="200"/>
      <c r="P197" s="200"/>
      <c r="Q197" s="200"/>
      <c r="R197" s="200"/>
      <c r="S197" s="200"/>
      <c r="T197" s="201"/>
      <c r="U197" s="341"/>
      <c r="V197" s="341"/>
      <c r="AS197" s="202" t="s">
        <v>170</v>
      </c>
      <c r="AT197" s="202" t="s">
        <v>79</v>
      </c>
      <c r="AU197" s="12" t="s">
        <v>79</v>
      </c>
      <c r="AV197" s="12" t="s">
        <v>33</v>
      </c>
      <c r="AW197" s="12" t="s">
        <v>69</v>
      </c>
      <c r="AX197" s="202" t="s">
        <v>162</v>
      </c>
    </row>
    <row r="198" spans="2:64" s="13" customFormat="1">
      <c r="B198" s="208"/>
      <c r="C198" s="350"/>
      <c r="D198" s="342" t="s">
        <v>170</v>
      </c>
      <c r="E198" s="351" t="s">
        <v>5</v>
      </c>
      <c r="F198" s="352" t="s">
        <v>192</v>
      </c>
      <c r="G198" s="350"/>
      <c r="H198" s="353">
        <v>10.943</v>
      </c>
      <c r="I198" s="209"/>
      <c r="L198" s="208"/>
      <c r="M198" s="210"/>
      <c r="N198" s="211"/>
      <c r="O198" s="211"/>
      <c r="P198" s="211"/>
      <c r="Q198" s="211"/>
      <c r="R198" s="211"/>
      <c r="S198" s="211"/>
      <c r="T198" s="212"/>
      <c r="U198" s="350"/>
      <c r="V198" s="350"/>
      <c r="AS198" s="213" t="s">
        <v>170</v>
      </c>
      <c r="AT198" s="213" t="s">
        <v>79</v>
      </c>
      <c r="AU198" s="13" t="s">
        <v>168</v>
      </c>
      <c r="AV198" s="13" t="s">
        <v>33</v>
      </c>
      <c r="AW198" s="13" t="s">
        <v>77</v>
      </c>
      <c r="AX198" s="213" t="s">
        <v>162</v>
      </c>
    </row>
    <row r="199" spans="2:64" s="1" customFormat="1" ht="38.25" customHeight="1">
      <c r="B199" s="174"/>
      <c r="C199" s="331">
        <v>20</v>
      </c>
      <c r="D199" s="331" t="s">
        <v>164</v>
      </c>
      <c r="E199" s="332" t="s">
        <v>290</v>
      </c>
      <c r="F199" s="333" t="s">
        <v>291</v>
      </c>
      <c r="G199" s="334" t="s">
        <v>284</v>
      </c>
      <c r="H199" s="335">
        <v>44.390999999999998</v>
      </c>
      <c r="I199" s="180"/>
      <c r="J199" s="181">
        <f>ROUND(I199*H199,2)</f>
        <v>0</v>
      </c>
      <c r="K199" s="177" t="s">
        <v>5</v>
      </c>
      <c r="L199" s="41"/>
      <c r="M199" s="182" t="s">
        <v>5</v>
      </c>
      <c r="N199" s="183" t="s">
        <v>40</v>
      </c>
      <c r="O199" s="42"/>
      <c r="P199" s="184">
        <f>O199*H199</f>
        <v>0</v>
      </c>
      <c r="Q199" s="184">
        <v>0.55291000000000001</v>
      </c>
      <c r="R199" s="184">
        <f>Q199*H199</f>
        <v>24.544227809999999</v>
      </c>
      <c r="S199" s="184">
        <v>0</v>
      </c>
      <c r="T199" s="185">
        <f>S199*H199</f>
        <v>0</v>
      </c>
      <c r="U199" s="329"/>
      <c r="V199" s="329"/>
      <c r="AQ199" s="24" t="s">
        <v>168</v>
      </c>
      <c r="AS199" s="24" t="s">
        <v>164</v>
      </c>
      <c r="AT199" s="24" t="s">
        <v>79</v>
      </c>
      <c r="AX199" s="24" t="s">
        <v>162</v>
      </c>
      <c r="BD199" s="186">
        <f>IF(N199="základní",J199,0)</f>
        <v>0</v>
      </c>
      <c r="BE199" s="186">
        <f>IF(N199="snížená",J199,0)</f>
        <v>0</v>
      </c>
      <c r="BF199" s="186">
        <f>IF(N199="zákl. přenesená",J199,0)</f>
        <v>0</v>
      </c>
      <c r="BG199" s="186">
        <f>IF(N199="sníž. přenesená",J199,0)</f>
        <v>0</v>
      </c>
      <c r="BH199" s="186">
        <f>IF(N199="nulová",J199,0)</f>
        <v>0</v>
      </c>
      <c r="BI199" s="24" t="s">
        <v>77</v>
      </c>
      <c r="BJ199" s="186">
        <f>ROUND(I199*H199,2)</f>
        <v>0</v>
      </c>
      <c r="BK199" s="24" t="s">
        <v>168</v>
      </c>
      <c r="BL199" s="24" t="s">
        <v>292</v>
      </c>
    </row>
    <row r="200" spans="2:64" s="11" customFormat="1">
      <c r="B200" s="187"/>
      <c r="C200" s="336"/>
      <c r="D200" s="337" t="s">
        <v>170</v>
      </c>
      <c r="E200" s="338" t="s">
        <v>5</v>
      </c>
      <c r="F200" s="339" t="s">
        <v>184</v>
      </c>
      <c r="G200" s="336"/>
      <c r="H200" s="340" t="s">
        <v>5</v>
      </c>
      <c r="I200" s="192"/>
      <c r="L200" s="187"/>
      <c r="M200" s="193"/>
      <c r="N200" s="194"/>
      <c r="O200" s="194"/>
      <c r="P200" s="194"/>
      <c r="Q200" s="194"/>
      <c r="R200" s="194"/>
      <c r="S200" s="194"/>
      <c r="T200" s="195"/>
      <c r="U200" s="336"/>
      <c r="V200" s="336"/>
      <c r="AS200" s="191" t="s">
        <v>170</v>
      </c>
      <c r="AT200" s="191" t="s">
        <v>79</v>
      </c>
      <c r="AU200" s="11" t="s">
        <v>77</v>
      </c>
      <c r="AV200" s="11" t="s">
        <v>33</v>
      </c>
      <c r="AW200" s="11" t="s">
        <v>69</v>
      </c>
      <c r="AX200" s="191" t="s">
        <v>162</v>
      </c>
    </row>
    <row r="201" spans="2:64" s="12" customFormat="1">
      <c r="B201" s="196"/>
      <c r="C201" s="341"/>
      <c r="D201" s="337" t="s">
        <v>170</v>
      </c>
      <c r="E201" s="347" t="s">
        <v>5</v>
      </c>
      <c r="F201" s="348" t="s">
        <v>293</v>
      </c>
      <c r="G201" s="341"/>
      <c r="H201" s="349">
        <v>0.67500000000000004</v>
      </c>
      <c r="I201" s="198"/>
      <c r="L201" s="196"/>
      <c r="M201" s="199"/>
      <c r="N201" s="200"/>
      <c r="O201" s="200"/>
      <c r="P201" s="200"/>
      <c r="Q201" s="200"/>
      <c r="R201" s="200"/>
      <c r="S201" s="200"/>
      <c r="T201" s="201"/>
      <c r="U201" s="341"/>
      <c r="V201" s="341"/>
      <c r="AS201" s="202" t="s">
        <v>170</v>
      </c>
      <c r="AT201" s="202" t="s">
        <v>79</v>
      </c>
      <c r="AU201" s="12" t="s">
        <v>79</v>
      </c>
      <c r="AV201" s="12" t="s">
        <v>33</v>
      </c>
      <c r="AW201" s="12" t="s">
        <v>69</v>
      </c>
      <c r="AX201" s="202" t="s">
        <v>162</v>
      </c>
    </row>
    <row r="202" spans="2:64" s="12" customFormat="1">
      <c r="B202" s="196"/>
      <c r="C202" s="341"/>
      <c r="D202" s="337" t="s">
        <v>170</v>
      </c>
      <c r="E202" s="347" t="s">
        <v>5</v>
      </c>
      <c r="F202" s="348" t="s">
        <v>294</v>
      </c>
      <c r="G202" s="341"/>
      <c r="H202" s="349">
        <v>35.113999999999997</v>
      </c>
      <c r="I202" s="198"/>
      <c r="L202" s="196"/>
      <c r="M202" s="199"/>
      <c r="N202" s="200"/>
      <c r="O202" s="200"/>
      <c r="P202" s="200"/>
      <c r="Q202" s="200"/>
      <c r="R202" s="200"/>
      <c r="S202" s="200"/>
      <c r="T202" s="201"/>
      <c r="U202" s="341"/>
      <c r="V202" s="341"/>
      <c r="AS202" s="202" t="s">
        <v>170</v>
      </c>
      <c r="AT202" s="202" t="s">
        <v>79</v>
      </c>
      <c r="AU202" s="12" t="s">
        <v>79</v>
      </c>
      <c r="AV202" s="12" t="s">
        <v>33</v>
      </c>
      <c r="AW202" s="12" t="s">
        <v>69</v>
      </c>
      <c r="AX202" s="202" t="s">
        <v>162</v>
      </c>
    </row>
    <row r="203" spans="2:64" s="11" customFormat="1">
      <c r="B203" s="187"/>
      <c r="C203" s="336"/>
      <c r="D203" s="337" t="s">
        <v>170</v>
      </c>
      <c r="E203" s="338" t="s">
        <v>5</v>
      </c>
      <c r="F203" s="339" t="s">
        <v>186</v>
      </c>
      <c r="G203" s="336"/>
      <c r="H203" s="340" t="s">
        <v>5</v>
      </c>
      <c r="I203" s="192"/>
      <c r="L203" s="187"/>
      <c r="M203" s="193"/>
      <c r="N203" s="194"/>
      <c r="O203" s="194"/>
      <c r="P203" s="194"/>
      <c r="Q203" s="194"/>
      <c r="R203" s="194"/>
      <c r="S203" s="194"/>
      <c r="T203" s="195"/>
      <c r="U203" s="336"/>
      <c r="V203" s="336"/>
      <c r="AS203" s="191" t="s">
        <v>170</v>
      </c>
      <c r="AT203" s="191" t="s">
        <v>79</v>
      </c>
      <c r="AU203" s="11" t="s">
        <v>77</v>
      </c>
      <c r="AV203" s="11" t="s">
        <v>33</v>
      </c>
      <c r="AW203" s="11" t="s">
        <v>69</v>
      </c>
      <c r="AX203" s="191" t="s">
        <v>162</v>
      </c>
    </row>
    <row r="204" spans="2:64" s="12" customFormat="1">
      <c r="B204" s="196"/>
      <c r="C204" s="341"/>
      <c r="D204" s="337" t="s">
        <v>170</v>
      </c>
      <c r="E204" s="347" t="s">
        <v>5</v>
      </c>
      <c r="F204" s="348" t="s">
        <v>295</v>
      </c>
      <c r="G204" s="341"/>
      <c r="H204" s="349">
        <v>8.6020000000000003</v>
      </c>
      <c r="I204" s="198"/>
      <c r="L204" s="196"/>
      <c r="M204" s="199"/>
      <c r="N204" s="200"/>
      <c r="O204" s="200"/>
      <c r="P204" s="200"/>
      <c r="Q204" s="200"/>
      <c r="R204" s="200"/>
      <c r="S204" s="200"/>
      <c r="T204" s="201"/>
      <c r="U204" s="341"/>
      <c r="V204" s="341"/>
      <c r="AS204" s="202" t="s">
        <v>170</v>
      </c>
      <c r="AT204" s="202" t="s">
        <v>79</v>
      </c>
      <c r="AU204" s="12" t="s">
        <v>79</v>
      </c>
      <c r="AV204" s="12" t="s">
        <v>33</v>
      </c>
      <c r="AW204" s="12" t="s">
        <v>69</v>
      </c>
      <c r="AX204" s="202" t="s">
        <v>162</v>
      </c>
    </row>
    <row r="205" spans="2:64" s="13" customFormat="1">
      <c r="B205" s="208"/>
      <c r="C205" s="350"/>
      <c r="D205" s="342" t="s">
        <v>170</v>
      </c>
      <c r="E205" s="351" t="s">
        <v>5</v>
      </c>
      <c r="F205" s="352" t="s">
        <v>192</v>
      </c>
      <c r="G205" s="350"/>
      <c r="H205" s="353">
        <v>44.390999999999998</v>
      </c>
      <c r="I205" s="209"/>
      <c r="L205" s="208"/>
      <c r="M205" s="210"/>
      <c r="N205" s="211"/>
      <c r="O205" s="211"/>
      <c r="P205" s="211"/>
      <c r="Q205" s="211"/>
      <c r="R205" s="211"/>
      <c r="S205" s="211"/>
      <c r="T205" s="212"/>
      <c r="U205" s="350"/>
      <c r="V205" s="350"/>
      <c r="AS205" s="213" t="s">
        <v>170</v>
      </c>
      <c r="AT205" s="213" t="s">
        <v>79</v>
      </c>
      <c r="AU205" s="13" t="s">
        <v>168</v>
      </c>
      <c r="AV205" s="13" t="s">
        <v>33</v>
      </c>
      <c r="AW205" s="13" t="s">
        <v>77</v>
      </c>
      <c r="AX205" s="213" t="s">
        <v>162</v>
      </c>
    </row>
    <row r="206" spans="2:64" s="1" customFormat="1" ht="38.25" customHeight="1">
      <c r="B206" s="174"/>
      <c r="C206" s="331">
        <v>21</v>
      </c>
      <c r="D206" s="331" t="s">
        <v>164</v>
      </c>
      <c r="E206" s="332" t="s">
        <v>297</v>
      </c>
      <c r="F206" s="333" t="s">
        <v>298</v>
      </c>
      <c r="G206" s="334" t="s">
        <v>284</v>
      </c>
      <c r="H206" s="335">
        <v>93.513999999999996</v>
      </c>
      <c r="I206" s="180"/>
      <c r="J206" s="181">
        <f>ROUND(I206*H206,2)</f>
        <v>0</v>
      </c>
      <c r="K206" s="177" t="s">
        <v>5</v>
      </c>
      <c r="L206" s="41"/>
      <c r="M206" s="182" t="s">
        <v>5</v>
      </c>
      <c r="N206" s="183" t="s">
        <v>40</v>
      </c>
      <c r="O206" s="42"/>
      <c r="P206" s="184">
        <f>O206*H206</f>
        <v>0</v>
      </c>
      <c r="Q206" s="184">
        <v>0.67488999999999999</v>
      </c>
      <c r="R206" s="184">
        <f>Q206*H206</f>
        <v>63.111663459999995</v>
      </c>
      <c r="S206" s="184">
        <v>0</v>
      </c>
      <c r="T206" s="185">
        <f>S206*H206</f>
        <v>0</v>
      </c>
      <c r="U206" s="329"/>
      <c r="V206" s="329"/>
      <c r="AQ206" s="24" t="s">
        <v>168</v>
      </c>
      <c r="AS206" s="24" t="s">
        <v>164</v>
      </c>
      <c r="AT206" s="24" t="s">
        <v>79</v>
      </c>
      <c r="AX206" s="24" t="s">
        <v>162</v>
      </c>
      <c r="BD206" s="186">
        <f>IF(N206="základní",J206,0)</f>
        <v>0</v>
      </c>
      <c r="BE206" s="186">
        <f>IF(N206="snížená",J206,0)</f>
        <v>0</v>
      </c>
      <c r="BF206" s="186">
        <f>IF(N206="zákl. přenesená",J206,0)</f>
        <v>0</v>
      </c>
      <c r="BG206" s="186">
        <f>IF(N206="sníž. přenesená",J206,0)</f>
        <v>0</v>
      </c>
      <c r="BH206" s="186">
        <f>IF(N206="nulová",J206,0)</f>
        <v>0</v>
      </c>
      <c r="BI206" s="24" t="s">
        <v>77</v>
      </c>
      <c r="BJ206" s="186">
        <f>ROUND(I206*H206,2)</f>
        <v>0</v>
      </c>
      <c r="BK206" s="24" t="s">
        <v>168</v>
      </c>
      <c r="BL206" s="24" t="s">
        <v>299</v>
      </c>
    </row>
    <row r="207" spans="2:64" s="11" customFormat="1">
      <c r="B207" s="187"/>
      <c r="C207" s="336"/>
      <c r="D207" s="337" t="s">
        <v>170</v>
      </c>
      <c r="E207" s="338" t="s">
        <v>5</v>
      </c>
      <c r="F207" s="339" t="s">
        <v>223</v>
      </c>
      <c r="G207" s="336"/>
      <c r="H207" s="340" t="s">
        <v>5</v>
      </c>
      <c r="I207" s="192"/>
      <c r="L207" s="187"/>
      <c r="M207" s="193"/>
      <c r="N207" s="194"/>
      <c r="O207" s="194"/>
      <c r="P207" s="194"/>
      <c r="Q207" s="194"/>
      <c r="R207" s="194"/>
      <c r="S207" s="194"/>
      <c r="T207" s="195"/>
      <c r="U207" s="336"/>
      <c r="V207" s="336"/>
      <c r="AS207" s="191" t="s">
        <v>170</v>
      </c>
      <c r="AT207" s="191" t="s">
        <v>79</v>
      </c>
      <c r="AU207" s="11" t="s">
        <v>77</v>
      </c>
      <c r="AV207" s="11" t="s">
        <v>33</v>
      </c>
      <c r="AW207" s="11" t="s">
        <v>69</v>
      </c>
      <c r="AX207" s="191" t="s">
        <v>162</v>
      </c>
    </row>
    <row r="208" spans="2:64" s="12" customFormat="1">
      <c r="B208" s="196"/>
      <c r="C208" s="341"/>
      <c r="D208" s="337" t="s">
        <v>170</v>
      </c>
      <c r="E208" s="347" t="s">
        <v>5</v>
      </c>
      <c r="F208" s="348" t="s">
        <v>300</v>
      </c>
      <c r="G208" s="341"/>
      <c r="H208" s="349">
        <v>50.534999999999997</v>
      </c>
      <c r="I208" s="198"/>
      <c r="L208" s="196"/>
      <c r="M208" s="199"/>
      <c r="N208" s="200"/>
      <c r="O208" s="200"/>
      <c r="P208" s="200"/>
      <c r="Q208" s="200"/>
      <c r="R208" s="200"/>
      <c r="S208" s="200"/>
      <c r="T208" s="201"/>
      <c r="U208" s="341"/>
      <c r="V208" s="341"/>
      <c r="AS208" s="202" t="s">
        <v>170</v>
      </c>
      <c r="AT208" s="202" t="s">
        <v>79</v>
      </c>
      <c r="AU208" s="12" t="s">
        <v>79</v>
      </c>
      <c r="AV208" s="12" t="s">
        <v>33</v>
      </c>
      <c r="AW208" s="12" t="s">
        <v>69</v>
      </c>
      <c r="AX208" s="202" t="s">
        <v>162</v>
      </c>
    </row>
    <row r="209" spans="2:64" s="12" customFormat="1" ht="24">
      <c r="B209" s="196"/>
      <c r="C209" s="341"/>
      <c r="D209" s="337" t="s">
        <v>170</v>
      </c>
      <c r="E209" s="347" t="s">
        <v>5</v>
      </c>
      <c r="F209" s="348" t="s">
        <v>301</v>
      </c>
      <c r="G209" s="341"/>
      <c r="H209" s="349">
        <v>42.978999999999999</v>
      </c>
      <c r="I209" s="198"/>
      <c r="L209" s="196"/>
      <c r="M209" s="199"/>
      <c r="N209" s="200"/>
      <c r="O209" s="200"/>
      <c r="P209" s="200"/>
      <c r="Q209" s="200"/>
      <c r="R209" s="200"/>
      <c r="S209" s="200"/>
      <c r="T209" s="201"/>
      <c r="U209" s="341"/>
      <c r="V209" s="341"/>
      <c r="AS209" s="202" t="s">
        <v>170</v>
      </c>
      <c r="AT209" s="202" t="s">
        <v>79</v>
      </c>
      <c r="AU209" s="12" t="s">
        <v>79</v>
      </c>
      <c r="AV209" s="12" t="s">
        <v>33</v>
      </c>
      <c r="AW209" s="12" t="s">
        <v>69</v>
      </c>
      <c r="AX209" s="202" t="s">
        <v>162</v>
      </c>
    </row>
    <row r="210" spans="2:64" s="13" customFormat="1">
      <c r="B210" s="208"/>
      <c r="C210" s="350"/>
      <c r="D210" s="342" t="s">
        <v>170</v>
      </c>
      <c r="E210" s="351" t="s">
        <v>5</v>
      </c>
      <c r="F210" s="352" t="s">
        <v>192</v>
      </c>
      <c r="G210" s="350"/>
      <c r="H210" s="353">
        <v>93.513999999999996</v>
      </c>
      <c r="I210" s="209"/>
      <c r="L210" s="208"/>
      <c r="M210" s="210"/>
      <c r="N210" s="211"/>
      <c r="O210" s="211"/>
      <c r="P210" s="211"/>
      <c r="Q210" s="211"/>
      <c r="R210" s="211"/>
      <c r="S210" s="211"/>
      <c r="T210" s="212"/>
      <c r="U210" s="350"/>
      <c r="V210" s="350"/>
      <c r="AS210" s="213" t="s">
        <v>170</v>
      </c>
      <c r="AT210" s="213" t="s">
        <v>79</v>
      </c>
      <c r="AU210" s="13" t="s">
        <v>168</v>
      </c>
      <c r="AV210" s="13" t="s">
        <v>33</v>
      </c>
      <c r="AW210" s="13" t="s">
        <v>77</v>
      </c>
      <c r="AX210" s="213" t="s">
        <v>162</v>
      </c>
    </row>
    <row r="211" spans="2:64" s="1" customFormat="1" ht="25.5" customHeight="1">
      <c r="B211" s="174"/>
      <c r="C211" s="331">
        <v>22</v>
      </c>
      <c r="D211" s="331" t="s">
        <v>164</v>
      </c>
      <c r="E211" s="332" t="s">
        <v>302</v>
      </c>
      <c r="F211" s="333" t="s">
        <v>303</v>
      </c>
      <c r="G211" s="334" t="s">
        <v>167</v>
      </c>
      <c r="H211" s="335">
        <v>10.872</v>
      </c>
      <c r="I211" s="180"/>
      <c r="J211" s="181">
        <f>ROUND(I211*H211,2)</f>
        <v>0</v>
      </c>
      <c r="K211" s="177" t="s">
        <v>5</v>
      </c>
      <c r="L211" s="41"/>
      <c r="M211" s="182" t="s">
        <v>5</v>
      </c>
      <c r="N211" s="183" t="s">
        <v>40</v>
      </c>
      <c r="O211" s="42"/>
      <c r="P211" s="184">
        <f>O211*H211</f>
        <v>0</v>
      </c>
      <c r="Q211" s="184">
        <v>2.45329</v>
      </c>
      <c r="R211" s="184">
        <f>Q211*H211</f>
        <v>26.672168880000001</v>
      </c>
      <c r="S211" s="184">
        <v>0</v>
      </c>
      <c r="T211" s="185">
        <f>S211*H211</f>
        <v>0</v>
      </c>
      <c r="U211" s="329"/>
      <c r="V211" s="329"/>
      <c r="AQ211" s="24" t="s">
        <v>168</v>
      </c>
      <c r="AS211" s="24" t="s">
        <v>164</v>
      </c>
      <c r="AT211" s="24" t="s">
        <v>79</v>
      </c>
      <c r="AX211" s="24" t="s">
        <v>162</v>
      </c>
      <c r="BD211" s="186">
        <f>IF(N211="základní",J211,0)</f>
        <v>0</v>
      </c>
      <c r="BE211" s="186">
        <f>IF(N211="snížená",J211,0)</f>
        <v>0</v>
      </c>
      <c r="BF211" s="186">
        <f>IF(N211="zákl. přenesená",J211,0)</f>
        <v>0</v>
      </c>
      <c r="BG211" s="186">
        <f>IF(N211="sníž. přenesená",J211,0)</f>
        <v>0</v>
      </c>
      <c r="BH211" s="186">
        <f>IF(N211="nulová",J211,0)</f>
        <v>0</v>
      </c>
      <c r="BI211" s="24" t="s">
        <v>77</v>
      </c>
      <c r="BJ211" s="186">
        <f>ROUND(I211*H211,2)</f>
        <v>0</v>
      </c>
      <c r="BK211" s="24" t="s">
        <v>168</v>
      </c>
      <c r="BL211" s="24" t="s">
        <v>304</v>
      </c>
    </row>
    <row r="212" spans="2:64" s="12" customFormat="1">
      <c r="B212" s="196"/>
      <c r="C212" s="341"/>
      <c r="D212" s="342" t="s">
        <v>170</v>
      </c>
      <c r="E212" s="343" t="s">
        <v>5</v>
      </c>
      <c r="F212" s="344" t="s">
        <v>212</v>
      </c>
      <c r="G212" s="341"/>
      <c r="H212" s="345">
        <v>10.872</v>
      </c>
      <c r="I212" s="198"/>
      <c r="L212" s="196"/>
      <c r="M212" s="199"/>
      <c r="N212" s="200"/>
      <c r="O212" s="200"/>
      <c r="P212" s="200"/>
      <c r="Q212" s="200"/>
      <c r="R212" s="200"/>
      <c r="S212" s="200"/>
      <c r="T212" s="201"/>
      <c r="U212" s="341"/>
      <c r="V212" s="341"/>
      <c r="AS212" s="202" t="s">
        <v>170</v>
      </c>
      <c r="AT212" s="202" t="s">
        <v>79</v>
      </c>
      <c r="AU212" s="12" t="s">
        <v>79</v>
      </c>
      <c r="AV212" s="12" t="s">
        <v>33</v>
      </c>
      <c r="AW212" s="12" t="s">
        <v>77</v>
      </c>
      <c r="AX212" s="202" t="s">
        <v>162</v>
      </c>
    </row>
    <row r="213" spans="2:64" s="1" customFormat="1" ht="38.25" customHeight="1">
      <c r="B213" s="174"/>
      <c r="C213" s="331">
        <v>23</v>
      </c>
      <c r="D213" s="331" t="s">
        <v>164</v>
      </c>
      <c r="E213" s="332" t="s">
        <v>306</v>
      </c>
      <c r="F213" s="333" t="s">
        <v>307</v>
      </c>
      <c r="G213" s="334" t="s">
        <v>265</v>
      </c>
      <c r="H213" s="335">
        <v>2.9780000000000002</v>
      </c>
      <c r="I213" s="180"/>
      <c r="J213" s="181">
        <f>ROUND(I213*H213,2)</f>
        <v>0</v>
      </c>
      <c r="K213" s="177" t="s">
        <v>5</v>
      </c>
      <c r="L213" s="41"/>
      <c r="M213" s="182" t="s">
        <v>5</v>
      </c>
      <c r="N213" s="183" t="s">
        <v>40</v>
      </c>
      <c r="O213" s="42"/>
      <c r="P213" s="184">
        <f>O213*H213</f>
        <v>0</v>
      </c>
      <c r="Q213" s="184">
        <v>1.05871</v>
      </c>
      <c r="R213" s="184">
        <f>Q213*H213</f>
        <v>3.1528383800000004</v>
      </c>
      <c r="S213" s="184">
        <v>0</v>
      </c>
      <c r="T213" s="185">
        <f>S213*H213</f>
        <v>0</v>
      </c>
      <c r="U213" s="329"/>
      <c r="V213" s="329"/>
      <c r="AQ213" s="24" t="s">
        <v>168</v>
      </c>
      <c r="AS213" s="24" t="s">
        <v>164</v>
      </c>
      <c r="AT213" s="24" t="s">
        <v>79</v>
      </c>
      <c r="AX213" s="24" t="s">
        <v>162</v>
      </c>
      <c r="BD213" s="186">
        <f>IF(N213="základní",J213,0)</f>
        <v>0</v>
      </c>
      <c r="BE213" s="186">
        <f>IF(N213="snížená",J213,0)</f>
        <v>0</v>
      </c>
      <c r="BF213" s="186">
        <f>IF(N213="zákl. přenesená",J213,0)</f>
        <v>0</v>
      </c>
      <c r="BG213" s="186">
        <f>IF(N213="sníž. přenesená",J213,0)</f>
        <v>0</v>
      </c>
      <c r="BH213" s="186">
        <f>IF(N213="nulová",J213,0)</f>
        <v>0</v>
      </c>
      <c r="BI213" s="24" t="s">
        <v>77</v>
      </c>
      <c r="BJ213" s="186">
        <f>ROUND(I213*H213,2)</f>
        <v>0</v>
      </c>
      <c r="BK213" s="24" t="s">
        <v>168</v>
      </c>
      <c r="BL213" s="24" t="s">
        <v>308</v>
      </c>
    </row>
    <row r="214" spans="2:64" s="11" customFormat="1">
      <c r="B214" s="187"/>
      <c r="C214" s="336"/>
      <c r="D214" s="337" t="s">
        <v>170</v>
      </c>
      <c r="E214" s="338" t="s">
        <v>5</v>
      </c>
      <c r="F214" s="339" t="s">
        <v>223</v>
      </c>
      <c r="G214" s="336"/>
      <c r="H214" s="340" t="s">
        <v>5</v>
      </c>
      <c r="I214" s="192"/>
      <c r="L214" s="187"/>
      <c r="M214" s="193"/>
      <c r="N214" s="194"/>
      <c r="O214" s="194"/>
      <c r="P214" s="194"/>
      <c r="Q214" s="194"/>
      <c r="R214" s="194"/>
      <c r="S214" s="194"/>
      <c r="T214" s="195"/>
      <c r="U214" s="336"/>
      <c r="V214" s="336"/>
      <c r="AS214" s="191" t="s">
        <v>170</v>
      </c>
      <c r="AT214" s="191" t="s">
        <v>79</v>
      </c>
      <c r="AU214" s="11" t="s">
        <v>77</v>
      </c>
      <c r="AV214" s="11" t="s">
        <v>33</v>
      </c>
      <c r="AW214" s="11" t="s">
        <v>69</v>
      </c>
      <c r="AX214" s="191" t="s">
        <v>162</v>
      </c>
    </row>
    <row r="215" spans="2:64" s="12" customFormat="1">
      <c r="B215" s="196"/>
      <c r="C215" s="341"/>
      <c r="D215" s="337" t="s">
        <v>170</v>
      </c>
      <c r="E215" s="347" t="s">
        <v>5</v>
      </c>
      <c r="F215" s="348" t="s">
        <v>309</v>
      </c>
      <c r="G215" s="341"/>
      <c r="H215" s="349">
        <v>1.0109999999999999</v>
      </c>
      <c r="I215" s="198"/>
      <c r="L215" s="196"/>
      <c r="M215" s="199"/>
      <c r="N215" s="200"/>
      <c r="O215" s="200"/>
      <c r="P215" s="200"/>
      <c r="Q215" s="200"/>
      <c r="R215" s="200"/>
      <c r="S215" s="200"/>
      <c r="T215" s="201"/>
      <c r="U215" s="341"/>
      <c r="V215" s="341"/>
      <c r="AS215" s="202" t="s">
        <v>170</v>
      </c>
      <c r="AT215" s="202" t="s">
        <v>79</v>
      </c>
      <c r="AU215" s="12" t="s">
        <v>79</v>
      </c>
      <c r="AV215" s="12" t="s">
        <v>33</v>
      </c>
      <c r="AW215" s="12" t="s">
        <v>69</v>
      </c>
      <c r="AX215" s="202" t="s">
        <v>162</v>
      </c>
    </row>
    <row r="216" spans="2:64" s="12" customFormat="1" ht="24">
      <c r="B216" s="196"/>
      <c r="C216" s="341"/>
      <c r="D216" s="337" t="s">
        <v>170</v>
      </c>
      <c r="E216" s="347" t="s">
        <v>5</v>
      </c>
      <c r="F216" s="348" t="s">
        <v>310</v>
      </c>
      <c r="G216" s="341"/>
      <c r="H216" s="349">
        <v>0.86</v>
      </c>
      <c r="I216" s="198"/>
      <c r="L216" s="196"/>
      <c r="M216" s="199"/>
      <c r="N216" s="200"/>
      <c r="O216" s="200"/>
      <c r="P216" s="200"/>
      <c r="Q216" s="200"/>
      <c r="R216" s="200"/>
      <c r="S216" s="200"/>
      <c r="T216" s="201"/>
      <c r="U216" s="341"/>
      <c r="V216" s="341"/>
      <c r="AS216" s="202" t="s">
        <v>170</v>
      </c>
      <c r="AT216" s="202" t="s">
        <v>79</v>
      </c>
      <c r="AU216" s="12" t="s">
        <v>79</v>
      </c>
      <c r="AV216" s="12" t="s">
        <v>33</v>
      </c>
      <c r="AW216" s="12" t="s">
        <v>69</v>
      </c>
      <c r="AX216" s="202" t="s">
        <v>162</v>
      </c>
    </row>
    <row r="217" spans="2:64" s="11" customFormat="1">
      <c r="B217" s="187"/>
      <c r="C217" s="336"/>
      <c r="D217" s="337" t="s">
        <v>170</v>
      </c>
      <c r="E217" s="338" t="s">
        <v>5</v>
      </c>
      <c r="F217" s="339" t="s">
        <v>184</v>
      </c>
      <c r="G217" s="336"/>
      <c r="H217" s="340" t="s">
        <v>5</v>
      </c>
      <c r="I217" s="192"/>
      <c r="L217" s="187"/>
      <c r="M217" s="193"/>
      <c r="N217" s="194"/>
      <c r="O217" s="194"/>
      <c r="P217" s="194"/>
      <c r="Q217" s="194"/>
      <c r="R217" s="194"/>
      <c r="S217" s="194"/>
      <c r="T217" s="195"/>
      <c r="U217" s="336"/>
      <c r="V217" s="336"/>
      <c r="AS217" s="191" t="s">
        <v>170</v>
      </c>
      <c r="AT217" s="191" t="s">
        <v>79</v>
      </c>
      <c r="AU217" s="11" t="s">
        <v>77</v>
      </c>
      <c r="AV217" s="11" t="s">
        <v>33</v>
      </c>
      <c r="AW217" s="11" t="s">
        <v>69</v>
      </c>
      <c r="AX217" s="191" t="s">
        <v>162</v>
      </c>
    </row>
    <row r="218" spans="2:64" s="12" customFormat="1">
      <c r="B218" s="196"/>
      <c r="C218" s="341"/>
      <c r="D218" s="337" t="s">
        <v>170</v>
      </c>
      <c r="E218" s="347" t="s">
        <v>5</v>
      </c>
      <c r="F218" s="348" t="s">
        <v>311</v>
      </c>
      <c r="G218" s="341"/>
      <c r="H218" s="349">
        <v>1.4E-2</v>
      </c>
      <c r="I218" s="198"/>
      <c r="L218" s="196"/>
      <c r="M218" s="199"/>
      <c r="N218" s="200"/>
      <c r="O218" s="200"/>
      <c r="P218" s="200"/>
      <c r="Q218" s="200"/>
      <c r="R218" s="200"/>
      <c r="S218" s="200"/>
      <c r="T218" s="201"/>
      <c r="U218" s="341"/>
      <c r="V218" s="341"/>
      <c r="AS218" s="202" t="s">
        <v>170</v>
      </c>
      <c r="AT218" s="202" t="s">
        <v>79</v>
      </c>
      <c r="AU218" s="12" t="s">
        <v>79</v>
      </c>
      <c r="AV218" s="12" t="s">
        <v>33</v>
      </c>
      <c r="AW218" s="12" t="s">
        <v>69</v>
      </c>
      <c r="AX218" s="202" t="s">
        <v>162</v>
      </c>
    </row>
    <row r="219" spans="2:64" s="12" customFormat="1">
      <c r="B219" s="196"/>
      <c r="C219" s="341"/>
      <c r="D219" s="337" t="s">
        <v>170</v>
      </c>
      <c r="E219" s="347" t="s">
        <v>5</v>
      </c>
      <c r="F219" s="348" t="s">
        <v>312</v>
      </c>
      <c r="G219" s="341"/>
      <c r="H219" s="349">
        <v>0.70199999999999996</v>
      </c>
      <c r="I219" s="198"/>
      <c r="L219" s="196"/>
      <c r="M219" s="199"/>
      <c r="N219" s="200"/>
      <c r="O219" s="200"/>
      <c r="P219" s="200"/>
      <c r="Q219" s="200"/>
      <c r="R219" s="200"/>
      <c r="S219" s="200"/>
      <c r="T219" s="201"/>
      <c r="U219" s="341"/>
      <c r="V219" s="341"/>
      <c r="AS219" s="202" t="s">
        <v>170</v>
      </c>
      <c r="AT219" s="202" t="s">
        <v>79</v>
      </c>
      <c r="AU219" s="12" t="s">
        <v>79</v>
      </c>
      <c r="AV219" s="12" t="s">
        <v>33</v>
      </c>
      <c r="AW219" s="12" t="s">
        <v>69</v>
      </c>
      <c r="AX219" s="202" t="s">
        <v>162</v>
      </c>
    </row>
    <row r="220" spans="2:64" s="11" customFormat="1">
      <c r="B220" s="187"/>
      <c r="C220" s="336"/>
      <c r="D220" s="337" t="s">
        <v>170</v>
      </c>
      <c r="E220" s="338" t="s">
        <v>5</v>
      </c>
      <c r="F220" s="339" t="s">
        <v>186</v>
      </c>
      <c r="G220" s="336"/>
      <c r="H220" s="340" t="s">
        <v>5</v>
      </c>
      <c r="I220" s="192"/>
      <c r="L220" s="187"/>
      <c r="M220" s="193"/>
      <c r="N220" s="194"/>
      <c r="O220" s="194"/>
      <c r="P220" s="194"/>
      <c r="Q220" s="194"/>
      <c r="R220" s="194"/>
      <c r="S220" s="194"/>
      <c r="T220" s="195"/>
      <c r="U220" s="336"/>
      <c r="V220" s="336"/>
      <c r="AS220" s="191" t="s">
        <v>170</v>
      </c>
      <c r="AT220" s="191" t="s">
        <v>79</v>
      </c>
      <c r="AU220" s="11" t="s">
        <v>77</v>
      </c>
      <c r="AV220" s="11" t="s">
        <v>33</v>
      </c>
      <c r="AW220" s="11" t="s">
        <v>69</v>
      </c>
      <c r="AX220" s="191" t="s">
        <v>162</v>
      </c>
    </row>
    <row r="221" spans="2:64" s="12" customFormat="1">
      <c r="B221" s="196"/>
      <c r="C221" s="341"/>
      <c r="D221" s="337" t="s">
        <v>170</v>
      </c>
      <c r="E221" s="347" t="s">
        <v>5</v>
      </c>
      <c r="F221" s="348" t="s">
        <v>313</v>
      </c>
      <c r="G221" s="341"/>
      <c r="H221" s="349">
        <v>0.17199999999999999</v>
      </c>
      <c r="I221" s="198"/>
      <c r="L221" s="196"/>
      <c r="M221" s="199"/>
      <c r="N221" s="200"/>
      <c r="O221" s="200"/>
      <c r="P221" s="200"/>
      <c r="Q221" s="200"/>
      <c r="R221" s="200"/>
      <c r="S221" s="200"/>
      <c r="T221" s="201"/>
      <c r="U221" s="341"/>
      <c r="V221" s="341"/>
      <c r="AS221" s="202" t="s">
        <v>170</v>
      </c>
      <c r="AT221" s="202" t="s">
        <v>79</v>
      </c>
      <c r="AU221" s="12" t="s">
        <v>79</v>
      </c>
      <c r="AV221" s="12" t="s">
        <v>33</v>
      </c>
      <c r="AW221" s="12" t="s">
        <v>69</v>
      </c>
      <c r="AX221" s="202" t="s">
        <v>162</v>
      </c>
    </row>
    <row r="222" spans="2:64" s="11" customFormat="1">
      <c r="B222" s="187"/>
      <c r="C222" s="336"/>
      <c r="D222" s="337" t="s">
        <v>170</v>
      </c>
      <c r="E222" s="338" t="s">
        <v>5</v>
      </c>
      <c r="F222" s="339" t="s">
        <v>286</v>
      </c>
      <c r="G222" s="336"/>
      <c r="H222" s="340" t="s">
        <v>5</v>
      </c>
      <c r="I222" s="192"/>
      <c r="L222" s="187"/>
      <c r="M222" s="193"/>
      <c r="N222" s="194"/>
      <c r="O222" s="194"/>
      <c r="P222" s="194"/>
      <c r="Q222" s="194"/>
      <c r="R222" s="194"/>
      <c r="S222" s="194"/>
      <c r="T222" s="195"/>
      <c r="U222" s="336"/>
      <c r="V222" s="336"/>
      <c r="AS222" s="191" t="s">
        <v>170</v>
      </c>
      <c r="AT222" s="191" t="s">
        <v>79</v>
      </c>
      <c r="AU222" s="11" t="s">
        <v>77</v>
      </c>
      <c r="AV222" s="11" t="s">
        <v>33</v>
      </c>
      <c r="AW222" s="11" t="s">
        <v>69</v>
      </c>
      <c r="AX222" s="191" t="s">
        <v>162</v>
      </c>
    </row>
    <row r="223" spans="2:64" s="12" customFormat="1">
      <c r="B223" s="196"/>
      <c r="C223" s="341"/>
      <c r="D223" s="337" t="s">
        <v>170</v>
      </c>
      <c r="E223" s="347" t="s">
        <v>5</v>
      </c>
      <c r="F223" s="348" t="s">
        <v>314</v>
      </c>
      <c r="G223" s="341"/>
      <c r="H223" s="349">
        <v>8.8999999999999996E-2</v>
      </c>
      <c r="I223" s="198"/>
      <c r="L223" s="196"/>
      <c r="M223" s="199"/>
      <c r="N223" s="200"/>
      <c r="O223" s="200"/>
      <c r="P223" s="200"/>
      <c r="Q223" s="200"/>
      <c r="R223" s="200"/>
      <c r="S223" s="200"/>
      <c r="T223" s="201"/>
      <c r="U223" s="341"/>
      <c r="V223" s="341"/>
      <c r="AS223" s="202" t="s">
        <v>170</v>
      </c>
      <c r="AT223" s="202" t="s">
        <v>79</v>
      </c>
      <c r="AU223" s="12" t="s">
        <v>79</v>
      </c>
      <c r="AV223" s="12" t="s">
        <v>33</v>
      </c>
      <c r="AW223" s="12" t="s">
        <v>69</v>
      </c>
      <c r="AX223" s="202" t="s">
        <v>162</v>
      </c>
    </row>
    <row r="224" spans="2:64" s="12" customFormat="1">
      <c r="B224" s="196"/>
      <c r="C224" s="341"/>
      <c r="D224" s="337" t="s">
        <v>170</v>
      </c>
      <c r="E224" s="347" t="s">
        <v>5</v>
      </c>
      <c r="F224" s="348" t="s">
        <v>315</v>
      </c>
      <c r="G224" s="341"/>
      <c r="H224" s="349">
        <v>0.13</v>
      </c>
      <c r="I224" s="198"/>
      <c r="L224" s="196"/>
      <c r="M224" s="199"/>
      <c r="N224" s="200"/>
      <c r="O224" s="200"/>
      <c r="P224" s="200"/>
      <c r="Q224" s="200"/>
      <c r="R224" s="200"/>
      <c r="S224" s="200"/>
      <c r="T224" s="201"/>
      <c r="U224" s="341"/>
      <c r="V224" s="341"/>
      <c r="AS224" s="202" t="s">
        <v>170</v>
      </c>
      <c r="AT224" s="202" t="s">
        <v>79</v>
      </c>
      <c r="AU224" s="12" t="s">
        <v>79</v>
      </c>
      <c r="AV224" s="12" t="s">
        <v>33</v>
      </c>
      <c r="AW224" s="12" t="s">
        <v>69</v>
      </c>
      <c r="AX224" s="202" t="s">
        <v>162</v>
      </c>
    </row>
    <row r="225" spans="2:64" s="13" customFormat="1">
      <c r="B225" s="208"/>
      <c r="C225" s="350"/>
      <c r="D225" s="337" t="s">
        <v>170</v>
      </c>
      <c r="E225" s="367" t="s">
        <v>5</v>
      </c>
      <c r="F225" s="368" t="s">
        <v>192</v>
      </c>
      <c r="G225" s="350"/>
      <c r="H225" s="369">
        <v>2.9780000000000002</v>
      </c>
      <c r="I225" s="209"/>
      <c r="L225" s="208"/>
      <c r="M225" s="210"/>
      <c r="N225" s="211"/>
      <c r="O225" s="211"/>
      <c r="P225" s="211"/>
      <c r="Q225" s="211"/>
      <c r="R225" s="211"/>
      <c r="S225" s="211"/>
      <c r="T225" s="212"/>
      <c r="U225" s="350"/>
      <c r="V225" s="350"/>
      <c r="AS225" s="213" t="s">
        <v>170</v>
      </c>
      <c r="AT225" s="213" t="s">
        <v>79</v>
      </c>
      <c r="AU225" s="13" t="s">
        <v>168</v>
      </c>
      <c r="AV225" s="13" t="s">
        <v>33</v>
      </c>
      <c r="AW225" s="13" t="s">
        <v>77</v>
      </c>
      <c r="AX225" s="213" t="s">
        <v>162</v>
      </c>
    </row>
    <row r="226" spans="2:64" s="10" customFormat="1" ht="29.9" customHeight="1">
      <c r="B226" s="160"/>
      <c r="C226" s="364"/>
      <c r="D226" s="365" t="s">
        <v>68</v>
      </c>
      <c r="E226" s="366" t="s">
        <v>178</v>
      </c>
      <c r="F226" s="366" t="s">
        <v>316</v>
      </c>
      <c r="G226" s="364"/>
      <c r="H226" s="364"/>
      <c r="I226" s="163"/>
      <c r="J226" s="173">
        <f>BJ226</f>
        <v>0</v>
      </c>
      <c r="L226" s="160"/>
      <c r="M226" s="165"/>
      <c r="N226" s="166"/>
      <c r="O226" s="166"/>
      <c r="P226" s="167">
        <f>SUM(P227:P357)</f>
        <v>0</v>
      </c>
      <c r="Q226" s="166"/>
      <c r="R226" s="167">
        <f>SUM(R227:R357)</f>
        <v>134.847058</v>
      </c>
      <c r="S226" s="166"/>
      <c r="T226" s="168">
        <f>SUM(T227:T357)</f>
        <v>0</v>
      </c>
      <c r="U226" s="364"/>
      <c r="V226" s="364"/>
      <c r="AQ226" s="161" t="s">
        <v>77</v>
      </c>
      <c r="AS226" s="169" t="s">
        <v>68</v>
      </c>
      <c r="AT226" s="169" t="s">
        <v>77</v>
      </c>
      <c r="AX226" s="161" t="s">
        <v>162</v>
      </c>
      <c r="BJ226" s="170">
        <f>SUM(BJ227:BJ357)</f>
        <v>0</v>
      </c>
    </row>
    <row r="227" spans="2:64" s="1" customFormat="1" ht="16.5" customHeight="1">
      <c r="B227" s="174"/>
      <c r="C227" s="395">
        <v>24</v>
      </c>
      <c r="D227" s="395" t="s">
        <v>164</v>
      </c>
      <c r="E227" s="396" t="s">
        <v>318</v>
      </c>
      <c r="F227" s="397" t="s">
        <v>319</v>
      </c>
      <c r="G227" s="398" t="s">
        <v>320</v>
      </c>
      <c r="H227" s="399">
        <v>0</v>
      </c>
      <c r="I227" s="180"/>
      <c r="J227" s="181">
        <f>ROUND(I227*H227,2)</f>
        <v>0</v>
      </c>
      <c r="K227" s="177" t="s">
        <v>5</v>
      </c>
      <c r="L227" s="41"/>
      <c r="M227" s="182" t="s">
        <v>5</v>
      </c>
      <c r="N227" s="183" t="s">
        <v>40</v>
      </c>
      <c r="O227" s="42"/>
      <c r="P227" s="184">
        <f>O227*H227</f>
        <v>0</v>
      </c>
      <c r="Q227" s="184">
        <v>0.20424</v>
      </c>
      <c r="R227" s="184">
        <f>Q227*H227</f>
        <v>0</v>
      </c>
      <c r="S227" s="184">
        <v>0</v>
      </c>
      <c r="T227" s="185">
        <f>S227*H227</f>
        <v>0</v>
      </c>
      <c r="U227" s="329"/>
      <c r="V227" s="329"/>
      <c r="AQ227" s="24" t="s">
        <v>168</v>
      </c>
      <c r="AS227" s="24" t="s">
        <v>164</v>
      </c>
      <c r="AT227" s="24" t="s">
        <v>79</v>
      </c>
      <c r="AX227" s="24" t="s">
        <v>162</v>
      </c>
      <c r="BD227" s="186">
        <f>IF(N227="základní",J227,0)</f>
        <v>0</v>
      </c>
      <c r="BE227" s="186">
        <f>IF(N227="snížená",J227,0)</f>
        <v>0</v>
      </c>
      <c r="BF227" s="186">
        <f>IF(N227="zákl. přenesená",J227,0)</f>
        <v>0</v>
      </c>
      <c r="BG227" s="186">
        <f>IF(N227="sníž. přenesená",J227,0)</f>
        <v>0</v>
      </c>
      <c r="BH227" s="186">
        <f>IF(N227="nulová",J227,0)</f>
        <v>0</v>
      </c>
      <c r="BI227" s="24" t="s">
        <v>77</v>
      </c>
      <c r="BJ227" s="186">
        <f>ROUND(I227*H227,2)</f>
        <v>0</v>
      </c>
      <c r="BK227" s="24" t="s">
        <v>168</v>
      </c>
      <c r="BL227" s="24" t="s">
        <v>321</v>
      </c>
    </row>
    <row r="228" spans="2:64" s="11" customFormat="1">
      <c r="B228" s="187"/>
      <c r="C228" s="336"/>
      <c r="D228" s="337" t="s">
        <v>170</v>
      </c>
      <c r="E228" s="338" t="s">
        <v>5</v>
      </c>
      <c r="F228" s="339" t="s">
        <v>322</v>
      </c>
      <c r="G228" s="336"/>
      <c r="H228" s="340" t="s">
        <v>5</v>
      </c>
      <c r="I228" s="192"/>
      <c r="L228" s="187"/>
      <c r="M228" s="193"/>
      <c r="N228" s="194"/>
      <c r="O228" s="194"/>
      <c r="P228" s="194"/>
      <c r="Q228" s="194"/>
      <c r="R228" s="194"/>
      <c r="S228" s="194"/>
      <c r="T228" s="195"/>
      <c r="U228" s="336"/>
      <c r="V228" s="336"/>
      <c r="AS228" s="191" t="s">
        <v>170</v>
      </c>
      <c r="AT228" s="191" t="s">
        <v>79</v>
      </c>
      <c r="AU228" s="11" t="s">
        <v>77</v>
      </c>
      <c r="AV228" s="11" t="s">
        <v>33</v>
      </c>
      <c r="AW228" s="11" t="s">
        <v>69</v>
      </c>
      <c r="AX228" s="191" t="s">
        <v>162</v>
      </c>
    </row>
    <row r="229" spans="2:64" s="12" customFormat="1">
      <c r="B229" s="196"/>
      <c r="C229" s="341"/>
      <c r="D229" s="342" t="s">
        <v>170</v>
      </c>
      <c r="E229" s="343" t="s">
        <v>5</v>
      </c>
      <c r="F229" s="344" t="s">
        <v>323</v>
      </c>
      <c r="G229" s="341"/>
      <c r="H229" s="345">
        <v>0</v>
      </c>
      <c r="I229" s="198"/>
      <c r="L229" s="196"/>
      <c r="M229" s="199"/>
      <c r="N229" s="200"/>
      <c r="O229" s="200"/>
      <c r="P229" s="200"/>
      <c r="Q229" s="200"/>
      <c r="R229" s="200"/>
      <c r="S229" s="200"/>
      <c r="T229" s="201"/>
      <c r="U229" s="341"/>
      <c r="V229" s="341"/>
      <c r="AS229" s="202" t="s">
        <v>170</v>
      </c>
      <c r="AT229" s="202" t="s">
        <v>79</v>
      </c>
      <c r="AU229" s="12" t="s">
        <v>79</v>
      </c>
      <c r="AV229" s="12" t="s">
        <v>33</v>
      </c>
      <c r="AW229" s="12" t="s">
        <v>77</v>
      </c>
      <c r="AX229" s="202" t="s">
        <v>162</v>
      </c>
    </row>
    <row r="230" spans="2:64" s="1" customFormat="1" ht="16.5" customHeight="1">
      <c r="B230" s="394"/>
      <c r="C230" s="389">
        <v>25</v>
      </c>
      <c r="D230" s="389" t="s">
        <v>164</v>
      </c>
      <c r="E230" s="390" t="s">
        <v>325</v>
      </c>
      <c r="F230" s="391" t="s">
        <v>326</v>
      </c>
      <c r="G230" s="392" t="s">
        <v>167</v>
      </c>
      <c r="H230" s="393">
        <v>0</v>
      </c>
      <c r="I230" s="180"/>
      <c r="J230" s="181">
        <f>ROUND(I230*H230,2)</f>
        <v>0</v>
      </c>
      <c r="K230" s="177" t="s">
        <v>5</v>
      </c>
      <c r="L230" s="41"/>
      <c r="M230" s="182" t="s">
        <v>5</v>
      </c>
      <c r="N230" s="183" t="s">
        <v>40</v>
      </c>
      <c r="O230" s="42"/>
      <c r="P230" s="184">
        <f>O230*H230</f>
        <v>0</v>
      </c>
      <c r="Q230" s="184">
        <v>0.70299999999999996</v>
      </c>
      <c r="R230" s="184">
        <f>Q230*H230</f>
        <v>0</v>
      </c>
      <c r="S230" s="184">
        <v>0</v>
      </c>
      <c r="T230" s="185">
        <f>S230*H230</f>
        <v>0</v>
      </c>
      <c r="U230" s="329"/>
      <c r="V230" s="329"/>
      <c r="AQ230" s="24" t="s">
        <v>168</v>
      </c>
      <c r="AS230" s="24" t="s">
        <v>164</v>
      </c>
      <c r="AT230" s="24" t="s">
        <v>79</v>
      </c>
      <c r="AX230" s="24" t="s">
        <v>162</v>
      </c>
      <c r="BD230" s="186">
        <f>IF(N230="základní",J230,0)</f>
        <v>0</v>
      </c>
      <c r="BE230" s="186">
        <f>IF(N230="snížená",J230,0)</f>
        <v>0</v>
      </c>
      <c r="BF230" s="186">
        <f>IF(N230="zákl. přenesená",J230,0)</f>
        <v>0</v>
      </c>
      <c r="BG230" s="186">
        <f>IF(N230="sníž. přenesená",J230,0)</f>
        <v>0</v>
      </c>
      <c r="BH230" s="186">
        <f>IF(N230="nulová",J230,0)</f>
        <v>0</v>
      </c>
      <c r="BI230" s="24" t="s">
        <v>77</v>
      </c>
      <c r="BJ230" s="186">
        <f>ROUND(I230*H230,2)</f>
        <v>0</v>
      </c>
      <c r="BK230" s="24" t="s">
        <v>168</v>
      </c>
      <c r="BL230" s="24" t="s">
        <v>327</v>
      </c>
    </row>
    <row r="231" spans="2:64" s="12" customFormat="1">
      <c r="B231" s="196"/>
      <c r="C231" s="341"/>
      <c r="D231" s="337" t="s">
        <v>170</v>
      </c>
      <c r="E231" s="347" t="s">
        <v>5</v>
      </c>
      <c r="F231" s="348" t="s">
        <v>328</v>
      </c>
      <c r="G231" s="341"/>
      <c r="H231" s="349">
        <v>0.318</v>
      </c>
      <c r="I231" s="198"/>
      <c r="L231" s="196"/>
      <c r="M231" s="199"/>
      <c r="N231" s="200"/>
      <c r="O231" s="200"/>
      <c r="P231" s="200"/>
      <c r="Q231" s="200"/>
      <c r="R231" s="200"/>
      <c r="S231" s="200"/>
      <c r="T231" s="201"/>
      <c r="U231" s="341"/>
      <c r="V231" s="341"/>
      <c r="AS231" s="202" t="s">
        <v>170</v>
      </c>
      <c r="AT231" s="202" t="s">
        <v>79</v>
      </c>
      <c r="AU231" s="12" t="s">
        <v>79</v>
      </c>
      <c r="AV231" s="12" t="s">
        <v>33</v>
      </c>
      <c r="AW231" s="12" t="s">
        <v>69</v>
      </c>
      <c r="AX231" s="202" t="s">
        <v>162</v>
      </c>
    </row>
    <row r="232" spans="2:64" s="12" customFormat="1">
      <c r="B232" s="196"/>
      <c r="C232" s="341"/>
      <c r="D232" s="337" t="s">
        <v>170</v>
      </c>
      <c r="E232" s="347" t="s">
        <v>5</v>
      </c>
      <c r="F232" s="348" t="s">
        <v>329</v>
      </c>
      <c r="G232" s="341"/>
      <c r="H232" s="349">
        <v>0.79200000000000004</v>
      </c>
      <c r="I232" s="198"/>
      <c r="L232" s="196"/>
      <c r="M232" s="199"/>
      <c r="N232" s="200"/>
      <c r="O232" s="200"/>
      <c r="P232" s="200"/>
      <c r="Q232" s="200"/>
      <c r="R232" s="200"/>
      <c r="S232" s="200"/>
      <c r="T232" s="201"/>
      <c r="U232" s="341"/>
      <c r="V232" s="341"/>
      <c r="AS232" s="202" t="s">
        <v>170</v>
      </c>
      <c r="AT232" s="202" t="s">
        <v>79</v>
      </c>
      <c r="AU232" s="12" t="s">
        <v>79</v>
      </c>
      <c r="AV232" s="12" t="s">
        <v>33</v>
      </c>
      <c r="AW232" s="12" t="s">
        <v>69</v>
      </c>
      <c r="AX232" s="202" t="s">
        <v>162</v>
      </c>
    </row>
    <row r="233" spans="2:64" s="13" customFormat="1">
      <c r="B233" s="208"/>
      <c r="C233" s="350"/>
      <c r="D233" s="342" t="s">
        <v>170</v>
      </c>
      <c r="E233" s="351" t="s">
        <v>5</v>
      </c>
      <c r="F233" s="352" t="s">
        <v>192</v>
      </c>
      <c r="G233" s="350"/>
      <c r="H233" s="353">
        <v>1.1100000000000001</v>
      </c>
      <c r="I233" s="209"/>
      <c r="L233" s="208"/>
      <c r="M233" s="210"/>
      <c r="N233" s="211"/>
      <c r="O233" s="211"/>
      <c r="P233" s="211"/>
      <c r="Q233" s="211"/>
      <c r="R233" s="211"/>
      <c r="S233" s="211"/>
      <c r="T233" s="212"/>
      <c r="U233" s="350"/>
      <c r="V233" s="350"/>
      <c r="AS233" s="213" t="s">
        <v>170</v>
      </c>
      <c r="AT233" s="213" t="s">
        <v>79</v>
      </c>
      <c r="AU233" s="13" t="s">
        <v>168</v>
      </c>
      <c r="AV233" s="13" t="s">
        <v>33</v>
      </c>
      <c r="AW233" s="13" t="s">
        <v>77</v>
      </c>
      <c r="AX233" s="213" t="s">
        <v>162</v>
      </c>
    </row>
    <row r="234" spans="2:64" s="1" customFormat="1" ht="38.25" customHeight="1">
      <c r="B234" s="174"/>
      <c r="C234" s="378">
        <v>26</v>
      </c>
      <c r="D234" s="378" t="s">
        <v>164</v>
      </c>
      <c r="E234" s="379" t="s">
        <v>331</v>
      </c>
      <c r="F234" s="383" t="s">
        <v>4736</v>
      </c>
      <c r="G234" s="381" t="s">
        <v>284</v>
      </c>
      <c r="H234" s="382">
        <v>0</v>
      </c>
      <c r="I234" s="180"/>
      <c r="J234" s="181">
        <f>ROUND(I234*H234,2)</f>
        <v>0</v>
      </c>
      <c r="K234" s="177" t="s">
        <v>5</v>
      </c>
      <c r="L234" s="41"/>
      <c r="M234" s="182" t="s">
        <v>5</v>
      </c>
      <c r="N234" s="183" t="s">
        <v>40</v>
      </c>
      <c r="O234" s="42"/>
      <c r="P234" s="184">
        <f>O234*H234</f>
        <v>0</v>
      </c>
      <c r="Q234" s="184">
        <v>0.27162999999999998</v>
      </c>
      <c r="R234" s="184">
        <f>Q234*H234</f>
        <v>0</v>
      </c>
      <c r="S234" s="184">
        <v>0</v>
      </c>
      <c r="T234" s="185">
        <f>S234*H234</f>
        <v>0</v>
      </c>
      <c r="U234" s="329"/>
      <c r="V234" s="329"/>
      <c r="AQ234" s="24" t="s">
        <v>168</v>
      </c>
      <c r="AS234" s="24" t="s">
        <v>164</v>
      </c>
      <c r="AT234" s="24" t="s">
        <v>79</v>
      </c>
      <c r="AX234" s="24" t="s">
        <v>162</v>
      </c>
      <c r="BD234" s="186">
        <f>IF(N234="základní",J234,0)</f>
        <v>0</v>
      </c>
      <c r="BE234" s="186">
        <f>IF(N234="snížená",J234,0)</f>
        <v>0</v>
      </c>
      <c r="BF234" s="186">
        <f>IF(N234="zákl. přenesená",J234,0)</f>
        <v>0</v>
      </c>
      <c r="BG234" s="186">
        <f>IF(N234="sníž. přenesená",J234,0)</f>
        <v>0</v>
      </c>
      <c r="BH234" s="186">
        <f>IF(N234="nulová",J234,0)</f>
        <v>0</v>
      </c>
      <c r="BI234" s="24" t="s">
        <v>77</v>
      </c>
      <c r="BJ234" s="186">
        <f>ROUND(I234*H234,2)</f>
        <v>0</v>
      </c>
      <c r="BK234" s="24" t="s">
        <v>168</v>
      </c>
      <c r="BL234" s="24" t="s">
        <v>332</v>
      </c>
    </row>
    <row r="235" spans="2:64" s="12" customFormat="1">
      <c r="B235" s="196"/>
      <c r="C235" s="341"/>
      <c r="D235" s="342" t="s">
        <v>170</v>
      </c>
      <c r="E235" s="343" t="s">
        <v>5</v>
      </c>
      <c r="F235" s="344" t="s">
        <v>333</v>
      </c>
      <c r="G235" s="341"/>
      <c r="H235" s="345">
        <v>228.261</v>
      </c>
      <c r="I235" s="198"/>
      <c r="L235" s="196"/>
      <c r="M235" s="199"/>
      <c r="N235" s="200"/>
      <c r="O235" s="200"/>
      <c r="P235" s="200"/>
      <c r="Q235" s="200"/>
      <c r="R235" s="200"/>
      <c r="S235" s="200"/>
      <c r="T235" s="201"/>
      <c r="U235" s="341"/>
      <c r="V235" s="341"/>
      <c r="AS235" s="202" t="s">
        <v>170</v>
      </c>
      <c r="AT235" s="202" t="s">
        <v>79</v>
      </c>
      <c r="AU235" s="12" t="s">
        <v>79</v>
      </c>
      <c r="AV235" s="12" t="s">
        <v>33</v>
      </c>
      <c r="AW235" s="12" t="s">
        <v>77</v>
      </c>
      <c r="AX235" s="202" t="s">
        <v>162</v>
      </c>
    </row>
    <row r="236" spans="2:64" s="1" customFormat="1" ht="25.5" customHeight="1">
      <c r="B236" s="394"/>
      <c r="C236" s="389">
        <v>27</v>
      </c>
      <c r="D236" s="389" t="s">
        <v>164</v>
      </c>
      <c r="E236" s="390" t="s">
        <v>335</v>
      </c>
      <c r="F236" s="391" t="s">
        <v>336</v>
      </c>
      <c r="G236" s="392" t="s">
        <v>320</v>
      </c>
      <c r="H236" s="393">
        <v>1</v>
      </c>
      <c r="I236" s="180"/>
      <c r="J236" s="181">
        <f>ROUND(I236*H236,2)</f>
        <v>0</v>
      </c>
      <c r="K236" s="177" t="s">
        <v>5</v>
      </c>
      <c r="L236" s="41"/>
      <c r="M236" s="182" t="s">
        <v>5</v>
      </c>
      <c r="N236" s="183" t="s">
        <v>40</v>
      </c>
      <c r="O236" s="42"/>
      <c r="P236" s="184">
        <f>O236*H236</f>
        <v>0</v>
      </c>
      <c r="Q236" s="184">
        <v>9.1800000000000007E-3</v>
      </c>
      <c r="R236" s="184">
        <f>Q236*H236</f>
        <v>9.1800000000000007E-3</v>
      </c>
      <c r="S236" s="184">
        <v>0</v>
      </c>
      <c r="T236" s="185">
        <f>S236*H236</f>
        <v>0</v>
      </c>
      <c r="U236" s="329"/>
      <c r="V236" s="329"/>
      <c r="AQ236" s="24" t="s">
        <v>168</v>
      </c>
      <c r="AS236" s="24" t="s">
        <v>164</v>
      </c>
      <c r="AT236" s="24" t="s">
        <v>79</v>
      </c>
      <c r="AX236" s="24" t="s">
        <v>162</v>
      </c>
      <c r="BD236" s="186">
        <f>IF(N236="základní",J236,0)</f>
        <v>0</v>
      </c>
      <c r="BE236" s="186">
        <f>IF(N236="snížená",J236,0)</f>
        <v>0</v>
      </c>
      <c r="BF236" s="186">
        <f>IF(N236="zákl. přenesená",J236,0)</f>
        <v>0</v>
      </c>
      <c r="BG236" s="186">
        <f>IF(N236="sníž. přenesená",J236,0)</f>
        <v>0</v>
      </c>
      <c r="BH236" s="186">
        <f>IF(N236="nulová",J236,0)</f>
        <v>0</v>
      </c>
      <c r="BI236" s="24" t="s">
        <v>77</v>
      </c>
      <c r="BJ236" s="186">
        <f>ROUND(I236*H236,2)</f>
        <v>0</v>
      </c>
      <c r="BK236" s="24" t="s">
        <v>168</v>
      </c>
      <c r="BL236" s="24" t="s">
        <v>337</v>
      </c>
    </row>
    <row r="237" spans="2:64" s="11" customFormat="1">
      <c r="B237" s="187"/>
      <c r="C237" s="336"/>
      <c r="D237" s="337" t="s">
        <v>170</v>
      </c>
      <c r="E237" s="338" t="s">
        <v>5</v>
      </c>
      <c r="F237" s="339" t="s">
        <v>338</v>
      </c>
      <c r="G237" s="336"/>
      <c r="H237" s="340" t="s">
        <v>5</v>
      </c>
      <c r="I237" s="192"/>
      <c r="L237" s="187"/>
      <c r="M237" s="193"/>
      <c r="N237" s="194"/>
      <c r="O237" s="194"/>
      <c r="P237" s="194"/>
      <c r="Q237" s="194"/>
      <c r="R237" s="194"/>
      <c r="S237" s="194"/>
      <c r="T237" s="195"/>
      <c r="U237" s="336"/>
      <c r="V237" s="336"/>
      <c r="AS237" s="191" t="s">
        <v>170</v>
      </c>
      <c r="AT237" s="191" t="s">
        <v>79</v>
      </c>
      <c r="AU237" s="11" t="s">
        <v>77</v>
      </c>
      <c r="AV237" s="11" t="s">
        <v>33</v>
      </c>
      <c r="AW237" s="11" t="s">
        <v>69</v>
      </c>
      <c r="AX237" s="191" t="s">
        <v>162</v>
      </c>
    </row>
    <row r="238" spans="2:64" s="12" customFormat="1">
      <c r="B238" s="196"/>
      <c r="C238" s="341"/>
      <c r="D238" s="337" t="s">
        <v>170</v>
      </c>
      <c r="E238" s="347" t="s">
        <v>5</v>
      </c>
      <c r="F238" s="348" t="s">
        <v>339</v>
      </c>
      <c r="G238" s="341"/>
      <c r="H238" s="349">
        <v>5</v>
      </c>
      <c r="I238" s="198"/>
      <c r="L238" s="196"/>
      <c r="M238" s="199"/>
      <c r="N238" s="200"/>
      <c r="O238" s="200"/>
      <c r="P238" s="200"/>
      <c r="Q238" s="200"/>
      <c r="R238" s="200"/>
      <c r="S238" s="200"/>
      <c r="T238" s="201"/>
      <c r="U238" s="341"/>
      <c r="V238" s="341"/>
      <c r="AS238" s="202" t="s">
        <v>170</v>
      </c>
      <c r="AT238" s="202" t="s">
        <v>79</v>
      </c>
      <c r="AU238" s="12" t="s">
        <v>79</v>
      </c>
      <c r="AV238" s="12" t="s">
        <v>33</v>
      </c>
      <c r="AW238" s="12" t="s">
        <v>69</v>
      </c>
      <c r="AX238" s="202" t="s">
        <v>162</v>
      </c>
    </row>
    <row r="239" spans="2:64" s="12" customFormat="1">
      <c r="B239" s="196"/>
      <c r="C239" s="341"/>
      <c r="D239" s="337" t="s">
        <v>170</v>
      </c>
      <c r="E239" s="347" t="s">
        <v>5</v>
      </c>
      <c r="F239" s="348" t="s">
        <v>340</v>
      </c>
      <c r="G239" s="341"/>
      <c r="H239" s="349">
        <v>10</v>
      </c>
      <c r="I239" s="198"/>
      <c r="L239" s="196"/>
      <c r="M239" s="199"/>
      <c r="N239" s="200"/>
      <c r="O239" s="200"/>
      <c r="P239" s="200"/>
      <c r="Q239" s="200"/>
      <c r="R239" s="200"/>
      <c r="S239" s="200"/>
      <c r="T239" s="201"/>
      <c r="U239" s="341"/>
      <c r="V239" s="341"/>
      <c r="AS239" s="202" t="s">
        <v>170</v>
      </c>
      <c r="AT239" s="202" t="s">
        <v>79</v>
      </c>
      <c r="AU239" s="12" t="s">
        <v>79</v>
      </c>
      <c r="AV239" s="12" t="s">
        <v>33</v>
      </c>
      <c r="AW239" s="12" t="s">
        <v>69</v>
      </c>
      <c r="AX239" s="202" t="s">
        <v>162</v>
      </c>
    </row>
    <row r="240" spans="2:64" s="12" customFormat="1">
      <c r="B240" s="196"/>
      <c r="C240" s="341"/>
      <c r="D240" s="337" t="s">
        <v>170</v>
      </c>
      <c r="E240" s="347" t="s">
        <v>5</v>
      </c>
      <c r="F240" s="348" t="s">
        <v>341</v>
      </c>
      <c r="G240" s="341"/>
      <c r="H240" s="349">
        <v>6</v>
      </c>
      <c r="I240" s="198"/>
      <c r="L240" s="196"/>
      <c r="M240" s="199"/>
      <c r="N240" s="200"/>
      <c r="O240" s="200"/>
      <c r="P240" s="200"/>
      <c r="Q240" s="200"/>
      <c r="R240" s="200"/>
      <c r="S240" s="200"/>
      <c r="T240" s="201"/>
      <c r="U240" s="341"/>
      <c r="V240" s="341"/>
      <c r="AS240" s="202" t="s">
        <v>170</v>
      </c>
      <c r="AT240" s="202" t="s">
        <v>79</v>
      </c>
      <c r="AU240" s="12" t="s">
        <v>79</v>
      </c>
      <c r="AV240" s="12" t="s">
        <v>33</v>
      </c>
      <c r="AW240" s="12" t="s">
        <v>69</v>
      </c>
      <c r="AX240" s="202" t="s">
        <v>162</v>
      </c>
    </row>
    <row r="241" spans="2:64" s="13" customFormat="1">
      <c r="B241" s="208"/>
      <c r="C241" s="350"/>
      <c r="D241" s="342" t="s">
        <v>170</v>
      </c>
      <c r="E241" s="351" t="s">
        <v>5</v>
      </c>
      <c r="F241" s="352" t="s">
        <v>192</v>
      </c>
      <c r="G241" s="350"/>
      <c r="H241" s="353">
        <v>21</v>
      </c>
      <c r="I241" s="209"/>
      <c r="L241" s="208"/>
      <c r="M241" s="210"/>
      <c r="N241" s="211"/>
      <c r="O241" s="211"/>
      <c r="P241" s="211"/>
      <c r="Q241" s="211"/>
      <c r="R241" s="211"/>
      <c r="S241" s="211"/>
      <c r="T241" s="212"/>
      <c r="U241" s="350"/>
      <c r="V241" s="350"/>
      <c r="AS241" s="213" t="s">
        <v>170</v>
      </c>
      <c r="AT241" s="213" t="s">
        <v>79</v>
      </c>
      <c r="AU241" s="13" t="s">
        <v>168</v>
      </c>
      <c r="AV241" s="13" t="s">
        <v>33</v>
      </c>
      <c r="AW241" s="13" t="s">
        <v>77</v>
      </c>
      <c r="AX241" s="213" t="s">
        <v>162</v>
      </c>
    </row>
    <row r="242" spans="2:64" s="1" customFormat="1" ht="16.5" customHeight="1">
      <c r="B242" s="174"/>
      <c r="C242" s="384">
        <v>29</v>
      </c>
      <c r="D242" s="384" t="s">
        <v>262</v>
      </c>
      <c r="E242" s="385" t="s">
        <v>343</v>
      </c>
      <c r="F242" s="386" t="s">
        <v>344</v>
      </c>
      <c r="G242" s="387" t="s">
        <v>320</v>
      </c>
      <c r="H242" s="388">
        <v>0</v>
      </c>
      <c r="I242" s="225"/>
      <c r="J242" s="226">
        <f>ROUND(I242*H242,2)</f>
        <v>0</v>
      </c>
      <c r="K242" s="222" t="s">
        <v>5</v>
      </c>
      <c r="L242" s="227"/>
      <c r="M242" s="228" t="s">
        <v>5</v>
      </c>
      <c r="N242" s="229" t="s">
        <v>40</v>
      </c>
      <c r="O242" s="42"/>
      <c r="P242" s="184">
        <f>O242*H242</f>
        <v>0</v>
      </c>
      <c r="Q242" s="184">
        <v>5.5E-2</v>
      </c>
      <c r="R242" s="184">
        <f>Q242*H242</f>
        <v>0</v>
      </c>
      <c r="S242" s="184">
        <v>0</v>
      </c>
      <c r="T242" s="185">
        <f>S242*H242</f>
        <v>0</v>
      </c>
      <c r="U242" s="329"/>
      <c r="V242" s="329"/>
      <c r="AQ242" s="24" t="s">
        <v>213</v>
      </c>
      <c r="AS242" s="24" t="s">
        <v>262</v>
      </c>
      <c r="AT242" s="24" t="s">
        <v>79</v>
      </c>
      <c r="AX242" s="24" t="s">
        <v>162</v>
      </c>
      <c r="BD242" s="186">
        <f>IF(N242="základní",J242,0)</f>
        <v>0</v>
      </c>
      <c r="BE242" s="186">
        <f>IF(N242="snížená",J242,0)</f>
        <v>0</v>
      </c>
      <c r="BF242" s="186">
        <f>IF(N242="zákl. přenesená",J242,0)</f>
        <v>0</v>
      </c>
      <c r="BG242" s="186">
        <f>IF(N242="sníž. přenesená",J242,0)</f>
        <v>0</v>
      </c>
      <c r="BH242" s="186">
        <f>IF(N242="nulová",J242,0)</f>
        <v>0</v>
      </c>
      <c r="BI242" s="24" t="s">
        <v>77</v>
      </c>
      <c r="BJ242" s="186">
        <f>ROUND(I242*H242,2)</f>
        <v>0</v>
      </c>
      <c r="BK242" s="24" t="s">
        <v>168</v>
      </c>
      <c r="BL242" s="24" t="s">
        <v>345</v>
      </c>
    </row>
    <row r="243" spans="2:64" s="12" customFormat="1">
      <c r="B243" s="196"/>
      <c r="C243" s="341"/>
      <c r="D243" s="342" t="s">
        <v>170</v>
      </c>
      <c r="E243" s="343" t="s">
        <v>5</v>
      </c>
      <c r="F243" s="344" t="s">
        <v>339</v>
      </c>
      <c r="G243" s="341"/>
      <c r="H243" s="345">
        <v>5</v>
      </c>
      <c r="I243" s="198"/>
      <c r="L243" s="196"/>
      <c r="M243" s="199"/>
      <c r="N243" s="200"/>
      <c r="O243" s="200"/>
      <c r="P243" s="200"/>
      <c r="Q243" s="200"/>
      <c r="R243" s="200"/>
      <c r="S243" s="200"/>
      <c r="T243" s="201"/>
      <c r="U243" s="341"/>
      <c r="V243" s="341"/>
      <c r="AS243" s="202" t="s">
        <v>170</v>
      </c>
      <c r="AT243" s="202" t="s">
        <v>79</v>
      </c>
      <c r="AU243" s="12" t="s">
        <v>79</v>
      </c>
      <c r="AV243" s="12" t="s">
        <v>33</v>
      </c>
      <c r="AW243" s="12" t="s">
        <v>77</v>
      </c>
      <c r="AX243" s="202" t="s">
        <v>162</v>
      </c>
    </row>
    <row r="244" spans="2:64" s="1" customFormat="1" ht="16.5" customHeight="1">
      <c r="B244" s="174"/>
      <c r="C244" s="400">
        <v>30</v>
      </c>
      <c r="D244" s="400" t="s">
        <v>262</v>
      </c>
      <c r="E244" s="401" t="s">
        <v>347</v>
      </c>
      <c r="F244" s="402" t="s">
        <v>348</v>
      </c>
      <c r="G244" s="403" t="s">
        <v>320</v>
      </c>
      <c r="H244" s="404">
        <v>1</v>
      </c>
      <c r="I244" s="225"/>
      <c r="J244" s="226">
        <f>ROUND(I244*H244,2)</f>
        <v>0</v>
      </c>
      <c r="K244" s="222" t="s">
        <v>5</v>
      </c>
      <c r="L244" s="227"/>
      <c r="M244" s="228" t="s">
        <v>5</v>
      </c>
      <c r="N244" s="229" t="s">
        <v>40</v>
      </c>
      <c r="O244" s="42"/>
      <c r="P244" s="184">
        <f>O244*H244</f>
        <v>0</v>
      </c>
      <c r="Q244" s="184">
        <v>6.4000000000000001E-2</v>
      </c>
      <c r="R244" s="184">
        <f>Q244*H244</f>
        <v>6.4000000000000001E-2</v>
      </c>
      <c r="S244" s="184">
        <v>0</v>
      </c>
      <c r="T244" s="185">
        <f>S244*H244</f>
        <v>0</v>
      </c>
      <c r="U244" s="329"/>
      <c r="V244" s="329"/>
      <c r="AQ244" s="24" t="s">
        <v>213</v>
      </c>
      <c r="AS244" s="24" t="s">
        <v>262</v>
      </c>
      <c r="AT244" s="24" t="s">
        <v>79</v>
      </c>
      <c r="AX244" s="24" t="s">
        <v>162</v>
      </c>
      <c r="BD244" s="186">
        <f>IF(N244="základní",J244,0)</f>
        <v>0</v>
      </c>
      <c r="BE244" s="186">
        <f>IF(N244="snížená",J244,0)</f>
        <v>0</v>
      </c>
      <c r="BF244" s="186">
        <f>IF(N244="zákl. přenesená",J244,0)</f>
        <v>0</v>
      </c>
      <c r="BG244" s="186">
        <f>IF(N244="sníž. přenesená",J244,0)</f>
        <v>0</v>
      </c>
      <c r="BH244" s="186">
        <f>IF(N244="nulová",J244,0)</f>
        <v>0</v>
      </c>
      <c r="BI244" s="24" t="s">
        <v>77</v>
      </c>
      <c r="BJ244" s="186">
        <f>ROUND(I244*H244,2)</f>
        <v>0</v>
      </c>
      <c r="BK244" s="24" t="s">
        <v>168</v>
      </c>
      <c r="BL244" s="24" t="s">
        <v>349</v>
      </c>
    </row>
    <row r="245" spans="2:64" s="12" customFormat="1">
      <c r="B245" s="196"/>
      <c r="C245" s="341"/>
      <c r="D245" s="342" t="s">
        <v>170</v>
      </c>
      <c r="E245" s="343" t="s">
        <v>5</v>
      </c>
      <c r="F245" s="344" t="s">
        <v>4832</v>
      </c>
      <c r="G245" s="341"/>
      <c r="H245" s="345">
        <v>16</v>
      </c>
      <c r="I245" s="198"/>
      <c r="L245" s="196"/>
      <c r="M245" s="199"/>
      <c r="N245" s="200"/>
      <c r="O245" s="200"/>
      <c r="P245" s="200"/>
      <c r="Q245" s="200"/>
      <c r="R245" s="200"/>
      <c r="S245" s="200"/>
      <c r="T245" s="201"/>
      <c r="U245" s="341"/>
      <c r="V245" s="341"/>
      <c r="AS245" s="202" t="s">
        <v>170</v>
      </c>
      <c r="AT245" s="202" t="s">
        <v>79</v>
      </c>
      <c r="AU245" s="12" t="s">
        <v>79</v>
      </c>
      <c r="AV245" s="12" t="s">
        <v>33</v>
      </c>
      <c r="AW245" s="12" t="s">
        <v>77</v>
      </c>
      <c r="AX245" s="202" t="s">
        <v>162</v>
      </c>
    </row>
    <row r="246" spans="2:64" s="1" customFormat="1" ht="25.5" customHeight="1">
      <c r="B246" s="174"/>
      <c r="C246" s="389">
        <v>31</v>
      </c>
      <c r="D246" s="389" t="s">
        <v>164</v>
      </c>
      <c r="E246" s="390" t="s">
        <v>351</v>
      </c>
      <c r="F246" s="391" t="s">
        <v>352</v>
      </c>
      <c r="G246" s="392" t="s">
        <v>320</v>
      </c>
      <c r="H246" s="393">
        <v>4</v>
      </c>
      <c r="I246" s="180"/>
      <c r="J246" s="181">
        <f>ROUND(I246*H246,2)</f>
        <v>0</v>
      </c>
      <c r="K246" s="177" t="s">
        <v>5</v>
      </c>
      <c r="L246" s="41"/>
      <c r="M246" s="182" t="s">
        <v>5</v>
      </c>
      <c r="N246" s="183" t="s">
        <v>40</v>
      </c>
      <c r="O246" s="42"/>
      <c r="P246" s="184">
        <f>O246*H246</f>
        <v>0</v>
      </c>
      <c r="Q246" s="184">
        <v>1.1469999999999999E-2</v>
      </c>
      <c r="R246" s="184">
        <f>Q246*H246</f>
        <v>4.5879999999999997E-2</v>
      </c>
      <c r="S246" s="184">
        <v>0</v>
      </c>
      <c r="T246" s="185">
        <f>S246*H246</f>
        <v>0</v>
      </c>
      <c r="U246" s="329"/>
      <c r="V246" s="329"/>
      <c r="AQ246" s="24" t="s">
        <v>168</v>
      </c>
      <c r="AS246" s="24" t="s">
        <v>164</v>
      </c>
      <c r="AT246" s="24" t="s">
        <v>79</v>
      </c>
      <c r="AX246" s="24" t="s">
        <v>162</v>
      </c>
      <c r="BD246" s="186">
        <f>IF(N246="základní",J246,0)</f>
        <v>0</v>
      </c>
      <c r="BE246" s="186">
        <f>IF(N246="snížená",J246,0)</f>
        <v>0</v>
      </c>
      <c r="BF246" s="186">
        <f>IF(N246="zákl. přenesená",J246,0)</f>
        <v>0</v>
      </c>
      <c r="BG246" s="186">
        <f>IF(N246="sníž. přenesená",J246,0)</f>
        <v>0</v>
      </c>
      <c r="BH246" s="186">
        <f>IF(N246="nulová",J246,0)</f>
        <v>0</v>
      </c>
      <c r="BI246" s="24" t="s">
        <v>77</v>
      </c>
      <c r="BJ246" s="186">
        <f>ROUND(I246*H246,2)</f>
        <v>0</v>
      </c>
      <c r="BK246" s="24" t="s">
        <v>168</v>
      </c>
      <c r="BL246" s="24" t="s">
        <v>353</v>
      </c>
    </row>
    <row r="247" spans="2:64" s="11" customFormat="1">
      <c r="B247" s="187"/>
      <c r="C247" s="336"/>
      <c r="D247" s="337" t="s">
        <v>170</v>
      </c>
      <c r="E247" s="338" t="s">
        <v>5</v>
      </c>
      <c r="F247" s="339" t="s">
        <v>338</v>
      </c>
      <c r="G247" s="336"/>
      <c r="H247" s="340" t="s">
        <v>5</v>
      </c>
      <c r="I247" s="192"/>
      <c r="L247" s="187"/>
      <c r="M247" s="193"/>
      <c r="N247" s="194"/>
      <c r="O247" s="194"/>
      <c r="P247" s="194"/>
      <c r="Q247" s="194"/>
      <c r="R247" s="194"/>
      <c r="S247" s="194"/>
      <c r="T247" s="195"/>
      <c r="U247" s="336"/>
      <c r="V247" s="336"/>
      <c r="AS247" s="191" t="s">
        <v>170</v>
      </c>
      <c r="AT247" s="191" t="s">
        <v>79</v>
      </c>
      <c r="AU247" s="11" t="s">
        <v>77</v>
      </c>
      <c r="AV247" s="11" t="s">
        <v>33</v>
      </c>
      <c r="AW247" s="11" t="s">
        <v>69</v>
      </c>
      <c r="AX247" s="191" t="s">
        <v>162</v>
      </c>
    </row>
    <row r="248" spans="2:64" s="12" customFormat="1">
      <c r="B248" s="196"/>
      <c r="C248" s="341"/>
      <c r="D248" s="337" t="s">
        <v>170</v>
      </c>
      <c r="E248" s="347" t="s">
        <v>5</v>
      </c>
      <c r="F248" s="348" t="s">
        <v>354</v>
      </c>
      <c r="G248" s="341"/>
      <c r="H248" s="349">
        <v>4</v>
      </c>
      <c r="I248" s="198"/>
      <c r="L248" s="196"/>
      <c r="M248" s="199"/>
      <c r="N248" s="200"/>
      <c r="O248" s="200"/>
      <c r="P248" s="200"/>
      <c r="Q248" s="200"/>
      <c r="R248" s="200"/>
      <c r="S248" s="200"/>
      <c r="T248" s="201"/>
      <c r="U248" s="341"/>
      <c r="V248" s="341"/>
      <c r="AS248" s="202" t="s">
        <v>170</v>
      </c>
      <c r="AT248" s="202" t="s">
        <v>79</v>
      </c>
      <c r="AU248" s="12" t="s">
        <v>79</v>
      </c>
      <c r="AV248" s="12" t="s">
        <v>33</v>
      </c>
      <c r="AW248" s="12" t="s">
        <v>69</v>
      </c>
      <c r="AX248" s="202" t="s">
        <v>162</v>
      </c>
    </row>
    <row r="249" spans="2:64" s="12" customFormat="1">
      <c r="B249" s="196"/>
      <c r="C249" s="341"/>
      <c r="D249" s="337" t="s">
        <v>170</v>
      </c>
      <c r="E249" s="347" t="s">
        <v>5</v>
      </c>
      <c r="F249" s="348" t="s">
        <v>355</v>
      </c>
      <c r="G249" s="341"/>
      <c r="H249" s="349">
        <v>0</v>
      </c>
      <c r="I249" s="198"/>
      <c r="L249" s="196"/>
      <c r="M249" s="199"/>
      <c r="N249" s="200"/>
      <c r="O249" s="200"/>
      <c r="P249" s="200"/>
      <c r="Q249" s="200"/>
      <c r="R249" s="200"/>
      <c r="S249" s="200"/>
      <c r="T249" s="201"/>
      <c r="U249" s="341"/>
      <c r="V249" s="341"/>
      <c r="AS249" s="202" t="s">
        <v>170</v>
      </c>
      <c r="AT249" s="202" t="s">
        <v>79</v>
      </c>
      <c r="AU249" s="12" t="s">
        <v>79</v>
      </c>
      <c r="AV249" s="12" t="s">
        <v>33</v>
      </c>
      <c r="AW249" s="12" t="s">
        <v>69</v>
      </c>
      <c r="AX249" s="202" t="s">
        <v>162</v>
      </c>
    </row>
    <row r="250" spans="2:64" s="13" customFormat="1">
      <c r="B250" s="208"/>
      <c r="C250" s="350"/>
      <c r="D250" s="342" t="s">
        <v>170</v>
      </c>
      <c r="E250" s="351" t="s">
        <v>5</v>
      </c>
      <c r="F250" s="352" t="s">
        <v>192</v>
      </c>
      <c r="G250" s="350"/>
      <c r="H250" s="353">
        <f>SUM(H248:H249)</f>
        <v>4</v>
      </c>
      <c r="I250" s="209"/>
      <c r="L250" s="208"/>
      <c r="M250" s="210"/>
      <c r="N250" s="211"/>
      <c r="O250" s="211"/>
      <c r="P250" s="211"/>
      <c r="Q250" s="211"/>
      <c r="R250" s="211"/>
      <c r="S250" s="211"/>
      <c r="T250" s="212"/>
      <c r="U250" s="350"/>
      <c r="V250" s="350"/>
      <c r="AS250" s="213" t="s">
        <v>170</v>
      </c>
      <c r="AT250" s="213" t="s">
        <v>79</v>
      </c>
      <c r="AU250" s="13" t="s">
        <v>168</v>
      </c>
      <c r="AV250" s="13" t="s">
        <v>33</v>
      </c>
      <c r="AW250" s="13" t="s">
        <v>77</v>
      </c>
      <c r="AX250" s="213" t="s">
        <v>162</v>
      </c>
    </row>
    <row r="251" spans="2:64" s="1" customFormat="1" ht="16.5" customHeight="1">
      <c r="B251" s="174"/>
      <c r="C251" s="359">
        <v>32</v>
      </c>
      <c r="D251" s="359" t="s">
        <v>262</v>
      </c>
      <c r="E251" s="360" t="s">
        <v>357</v>
      </c>
      <c r="F251" s="361" t="s">
        <v>358</v>
      </c>
      <c r="G251" s="362" t="s">
        <v>320</v>
      </c>
      <c r="H251" s="363">
        <v>2</v>
      </c>
      <c r="I251" s="225"/>
      <c r="J251" s="226">
        <f>ROUND(I251*H251,2)</f>
        <v>0</v>
      </c>
      <c r="K251" s="222" t="s">
        <v>5</v>
      </c>
      <c r="L251" s="227"/>
      <c r="M251" s="228" t="s">
        <v>5</v>
      </c>
      <c r="N251" s="229" t="s">
        <v>40</v>
      </c>
      <c r="O251" s="42"/>
      <c r="P251" s="184">
        <f>O251*H251</f>
        <v>0</v>
      </c>
      <c r="Q251" s="184">
        <v>0.112</v>
      </c>
      <c r="R251" s="184">
        <f>Q251*H251</f>
        <v>0.224</v>
      </c>
      <c r="S251" s="184">
        <v>0</v>
      </c>
      <c r="T251" s="185">
        <f>S251*H251</f>
        <v>0</v>
      </c>
      <c r="U251" s="329"/>
      <c r="V251" s="329"/>
      <c r="AQ251" s="24" t="s">
        <v>213</v>
      </c>
      <c r="AS251" s="24" t="s">
        <v>262</v>
      </c>
      <c r="AT251" s="24" t="s">
        <v>79</v>
      </c>
      <c r="AX251" s="24" t="s">
        <v>162</v>
      </c>
      <c r="BD251" s="186">
        <f>IF(N251="základní",J251,0)</f>
        <v>0</v>
      </c>
      <c r="BE251" s="186">
        <f>IF(N251="snížená",J251,0)</f>
        <v>0</v>
      </c>
      <c r="BF251" s="186">
        <f>IF(N251="zákl. přenesená",J251,0)</f>
        <v>0</v>
      </c>
      <c r="BG251" s="186">
        <f>IF(N251="sníž. přenesená",J251,0)</f>
        <v>0</v>
      </c>
      <c r="BH251" s="186">
        <f>IF(N251="nulová",J251,0)</f>
        <v>0</v>
      </c>
      <c r="BI251" s="24" t="s">
        <v>77</v>
      </c>
      <c r="BJ251" s="186">
        <f>ROUND(I251*H251,2)</f>
        <v>0</v>
      </c>
      <c r="BK251" s="24" t="s">
        <v>168</v>
      </c>
      <c r="BL251" s="24" t="s">
        <v>359</v>
      </c>
    </row>
    <row r="252" spans="2:64" s="12" customFormat="1">
      <c r="B252" s="196"/>
      <c r="C252" s="341"/>
      <c r="D252" s="342" t="s">
        <v>170</v>
      </c>
      <c r="E252" s="343" t="s">
        <v>5</v>
      </c>
      <c r="F252" s="344" t="s">
        <v>360</v>
      </c>
      <c r="G252" s="341"/>
      <c r="H252" s="345">
        <v>2</v>
      </c>
      <c r="I252" s="198"/>
      <c r="L252" s="196"/>
      <c r="M252" s="199"/>
      <c r="N252" s="200"/>
      <c r="O252" s="200"/>
      <c r="P252" s="200"/>
      <c r="Q252" s="200"/>
      <c r="R252" s="200"/>
      <c r="S252" s="200"/>
      <c r="T252" s="201"/>
      <c r="U252" s="341"/>
      <c r="V252" s="341"/>
      <c r="AS252" s="202" t="s">
        <v>170</v>
      </c>
      <c r="AT252" s="202" t="s">
        <v>79</v>
      </c>
      <c r="AU252" s="12" t="s">
        <v>79</v>
      </c>
      <c r="AV252" s="12" t="s">
        <v>33</v>
      </c>
      <c r="AW252" s="12" t="s">
        <v>77</v>
      </c>
      <c r="AX252" s="202" t="s">
        <v>162</v>
      </c>
    </row>
    <row r="253" spans="2:64" s="1" customFormat="1" ht="16.5" customHeight="1">
      <c r="B253" s="174"/>
      <c r="C253" s="359">
        <v>33</v>
      </c>
      <c r="D253" s="359" t="s">
        <v>262</v>
      </c>
      <c r="E253" s="360" t="s">
        <v>362</v>
      </c>
      <c r="F253" s="361" t="s">
        <v>363</v>
      </c>
      <c r="G253" s="362" t="s">
        <v>320</v>
      </c>
      <c r="H253" s="363">
        <v>2</v>
      </c>
      <c r="I253" s="225"/>
      <c r="J253" s="226">
        <f>ROUND(I253*H253,2)</f>
        <v>0</v>
      </c>
      <c r="K253" s="222" t="s">
        <v>5</v>
      </c>
      <c r="L253" s="227"/>
      <c r="M253" s="228" t="s">
        <v>5</v>
      </c>
      <c r="N253" s="229" t="s">
        <v>40</v>
      </c>
      <c r="O253" s="42"/>
      <c r="P253" s="184">
        <f>O253*H253</f>
        <v>0</v>
      </c>
      <c r="Q253" s="184">
        <v>0.11799999999999999</v>
      </c>
      <c r="R253" s="184">
        <f>Q253*H253</f>
        <v>0.23599999999999999</v>
      </c>
      <c r="S253" s="184">
        <v>0</v>
      </c>
      <c r="T253" s="185">
        <f>S253*H253</f>
        <v>0</v>
      </c>
      <c r="U253" s="329"/>
      <c r="V253" s="329"/>
      <c r="AQ253" s="24" t="s">
        <v>213</v>
      </c>
      <c r="AS253" s="24" t="s">
        <v>262</v>
      </c>
      <c r="AT253" s="24" t="s">
        <v>79</v>
      </c>
      <c r="AX253" s="24" t="s">
        <v>162</v>
      </c>
      <c r="BD253" s="186">
        <f>IF(N253="základní",J253,0)</f>
        <v>0</v>
      </c>
      <c r="BE253" s="186">
        <f>IF(N253="snížená",J253,0)</f>
        <v>0</v>
      </c>
      <c r="BF253" s="186">
        <f>IF(N253="zákl. přenesená",J253,0)</f>
        <v>0</v>
      </c>
      <c r="BG253" s="186">
        <f>IF(N253="sníž. přenesená",J253,0)</f>
        <v>0</v>
      </c>
      <c r="BH253" s="186">
        <f>IF(N253="nulová",J253,0)</f>
        <v>0</v>
      </c>
      <c r="BI253" s="24" t="s">
        <v>77</v>
      </c>
      <c r="BJ253" s="186">
        <f>ROUND(I253*H253,2)</f>
        <v>0</v>
      </c>
      <c r="BK253" s="24" t="s">
        <v>168</v>
      </c>
      <c r="BL253" s="24" t="s">
        <v>364</v>
      </c>
    </row>
    <row r="254" spans="2:64" s="12" customFormat="1">
      <c r="B254" s="196"/>
      <c r="C254" s="341"/>
      <c r="D254" s="342" t="s">
        <v>170</v>
      </c>
      <c r="E254" s="343" t="s">
        <v>5</v>
      </c>
      <c r="F254" s="344" t="s">
        <v>360</v>
      </c>
      <c r="G254" s="341"/>
      <c r="H254" s="345">
        <v>2</v>
      </c>
      <c r="I254" s="198"/>
      <c r="L254" s="196"/>
      <c r="M254" s="199"/>
      <c r="N254" s="200"/>
      <c r="O254" s="200"/>
      <c r="P254" s="200"/>
      <c r="Q254" s="200"/>
      <c r="R254" s="200"/>
      <c r="S254" s="200"/>
      <c r="T254" s="201"/>
      <c r="U254" s="341"/>
      <c r="V254" s="341"/>
      <c r="AS254" s="202" t="s">
        <v>170</v>
      </c>
      <c r="AT254" s="202" t="s">
        <v>79</v>
      </c>
      <c r="AU254" s="12" t="s">
        <v>79</v>
      </c>
      <c r="AV254" s="12" t="s">
        <v>33</v>
      </c>
      <c r="AW254" s="12" t="s">
        <v>77</v>
      </c>
      <c r="AX254" s="202" t="s">
        <v>162</v>
      </c>
    </row>
    <row r="255" spans="2:64" s="1" customFormat="1" ht="16.5" customHeight="1">
      <c r="B255" s="174"/>
      <c r="C255" s="384">
        <v>34</v>
      </c>
      <c r="D255" s="384" t="s">
        <v>262</v>
      </c>
      <c r="E255" s="385" t="s">
        <v>366</v>
      </c>
      <c r="F255" s="386" t="s">
        <v>367</v>
      </c>
      <c r="G255" s="387" t="s">
        <v>320</v>
      </c>
      <c r="H255" s="388">
        <v>0</v>
      </c>
      <c r="I255" s="225"/>
      <c r="J255" s="226">
        <f>ROUND(I255*H255,2)</f>
        <v>0</v>
      </c>
      <c r="K255" s="222" t="s">
        <v>5</v>
      </c>
      <c r="L255" s="227"/>
      <c r="M255" s="228" t="s">
        <v>5</v>
      </c>
      <c r="N255" s="229" t="s">
        <v>40</v>
      </c>
      <c r="O255" s="42"/>
      <c r="P255" s="184">
        <f>O255*H255</f>
        <v>0</v>
      </c>
      <c r="Q255" s="184">
        <v>0.11700000000000001</v>
      </c>
      <c r="R255" s="184">
        <f>Q255*H255</f>
        <v>0</v>
      </c>
      <c r="S255" s="184">
        <v>0</v>
      </c>
      <c r="T255" s="185">
        <f>S255*H255</f>
        <v>0</v>
      </c>
      <c r="U255" s="329"/>
      <c r="V255" s="329"/>
      <c r="AQ255" s="24" t="s">
        <v>213</v>
      </c>
      <c r="AS255" s="24" t="s">
        <v>262</v>
      </c>
      <c r="AT255" s="24" t="s">
        <v>79</v>
      </c>
      <c r="AX255" s="24" t="s">
        <v>162</v>
      </c>
      <c r="BD255" s="186">
        <f>IF(N255="základní",J255,0)</f>
        <v>0</v>
      </c>
      <c r="BE255" s="186">
        <f>IF(N255="snížená",J255,0)</f>
        <v>0</v>
      </c>
      <c r="BF255" s="186">
        <f>IF(N255="zákl. přenesená",J255,0)</f>
        <v>0</v>
      </c>
      <c r="BG255" s="186">
        <f>IF(N255="sníž. přenesená",J255,0)</f>
        <v>0</v>
      </c>
      <c r="BH255" s="186">
        <f>IF(N255="nulová",J255,0)</f>
        <v>0</v>
      </c>
      <c r="BI255" s="24" t="s">
        <v>77</v>
      </c>
      <c r="BJ255" s="186">
        <f>ROUND(I255*H255,2)</f>
        <v>0</v>
      </c>
      <c r="BK255" s="24" t="s">
        <v>168</v>
      </c>
      <c r="BL255" s="24" t="s">
        <v>368</v>
      </c>
    </row>
    <row r="256" spans="2:64" s="12" customFormat="1">
      <c r="B256" s="196"/>
      <c r="C256" s="341"/>
      <c r="D256" s="342" t="s">
        <v>170</v>
      </c>
      <c r="E256" s="343" t="s">
        <v>5</v>
      </c>
      <c r="F256" s="344" t="s">
        <v>369</v>
      </c>
      <c r="G256" s="341"/>
      <c r="H256" s="345">
        <v>0</v>
      </c>
      <c r="I256" s="198"/>
      <c r="L256" s="196"/>
      <c r="M256" s="199"/>
      <c r="N256" s="200"/>
      <c r="O256" s="200"/>
      <c r="P256" s="200"/>
      <c r="Q256" s="200"/>
      <c r="R256" s="200"/>
      <c r="S256" s="200"/>
      <c r="T256" s="201"/>
      <c r="U256" s="341"/>
      <c r="V256" s="341"/>
      <c r="AS256" s="202" t="s">
        <v>170</v>
      </c>
      <c r="AT256" s="202" t="s">
        <v>79</v>
      </c>
      <c r="AU256" s="12" t="s">
        <v>79</v>
      </c>
      <c r="AV256" s="12" t="s">
        <v>33</v>
      </c>
      <c r="AW256" s="12" t="s">
        <v>77</v>
      </c>
      <c r="AX256" s="202" t="s">
        <v>162</v>
      </c>
    </row>
    <row r="257" spans="2:64" s="1" customFormat="1" ht="25.5" customHeight="1">
      <c r="B257" s="174"/>
      <c r="C257" s="331">
        <v>35</v>
      </c>
      <c r="D257" s="331" t="s">
        <v>164</v>
      </c>
      <c r="E257" s="332" t="s">
        <v>371</v>
      </c>
      <c r="F257" s="354" t="s">
        <v>4737</v>
      </c>
      <c r="G257" s="334" t="s">
        <v>320</v>
      </c>
      <c r="H257" s="335">
        <v>1</v>
      </c>
      <c r="I257" s="180"/>
      <c r="J257" s="181">
        <f>ROUND(I257*H257,2)</f>
        <v>0</v>
      </c>
      <c r="K257" s="177" t="s">
        <v>5</v>
      </c>
      <c r="L257" s="41"/>
      <c r="M257" s="182" t="s">
        <v>5</v>
      </c>
      <c r="N257" s="183" t="s">
        <v>40</v>
      </c>
      <c r="O257" s="42"/>
      <c r="P257" s="184">
        <f>O257*H257</f>
        <v>0</v>
      </c>
      <c r="Q257" s="184">
        <v>4.6080000000000003E-2</v>
      </c>
      <c r="R257" s="184">
        <f>Q257*H257</f>
        <v>4.6080000000000003E-2</v>
      </c>
      <c r="S257" s="184">
        <v>0</v>
      </c>
      <c r="T257" s="185">
        <f>S257*H257</f>
        <v>0</v>
      </c>
      <c r="U257" s="329"/>
      <c r="V257" s="329"/>
      <c r="AQ257" s="24" t="s">
        <v>168</v>
      </c>
      <c r="AS257" s="24" t="s">
        <v>164</v>
      </c>
      <c r="AT257" s="24" t="s">
        <v>79</v>
      </c>
      <c r="AX257" s="24" t="s">
        <v>162</v>
      </c>
      <c r="BD257" s="186">
        <f>IF(N257="základní",J257,0)</f>
        <v>0</v>
      </c>
      <c r="BE257" s="186">
        <f>IF(N257="snížená",J257,0)</f>
        <v>0</v>
      </c>
      <c r="BF257" s="186">
        <f>IF(N257="zákl. přenesená",J257,0)</f>
        <v>0</v>
      </c>
      <c r="BG257" s="186">
        <f>IF(N257="sníž. přenesená",J257,0)</f>
        <v>0</v>
      </c>
      <c r="BH257" s="186">
        <f>IF(N257="nulová",J257,0)</f>
        <v>0</v>
      </c>
      <c r="BI257" s="24" t="s">
        <v>77</v>
      </c>
      <c r="BJ257" s="186">
        <f>ROUND(I257*H257,2)</f>
        <v>0</v>
      </c>
      <c r="BK257" s="24" t="s">
        <v>168</v>
      </c>
      <c r="BL257" s="24" t="s">
        <v>372</v>
      </c>
    </row>
    <row r="258" spans="2:64" s="11" customFormat="1">
      <c r="B258" s="187"/>
      <c r="C258" s="336"/>
      <c r="D258" s="337" t="s">
        <v>170</v>
      </c>
      <c r="E258" s="338" t="s">
        <v>5</v>
      </c>
      <c r="F258" s="339" t="s">
        <v>338</v>
      </c>
      <c r="G258" s="336"/>
      <c r="H258" s="340" t="s">
        <v>5</v>
      </c>
      <c r="I258" s="192"/>
      <c r="L258" s="187"/>
      <c r="M258" s="193"/>
      <c r="N258" s="194"/>
      <c r="O258" s="194"/>
      <c r="P258" s="194"/>
      <c r="Q258" s="194"/>
      <c r="R258" s="194"/>
      <c r="S258" s="194"/>
      <c r="T258" s="195"/>
      <c r="U258" s="336"/>
      <c r="V258" s="336"/>
      <c r="AS258" s="191" t="s">
        <v>170</v>
      </c>
      <c r="AT258" s="191" t="s">
        <v>79</v>
      </c>
      <c r="AU258" s="11" t="s">
        <v>77</v>
      </c>
      <c r="AV258" s="11" t="s">
        <v>33</v>
      </c>
      <c r="AW258" s="11" t="s">
        <v>69</v>
      </c>
      <c r="AX258" s="191" t="s">
        <v>162</v>
      </c>
    </row>
    <row r="259" spans="2:64" s="12" customFormat="1">
      <c r="B259" s="196"/>
      <c r="C259" s="341"/>
      <c r="D259" s="342" t="s">
        <v>170</v>
      </c>
      <c r="E259" s="343" t="s">
        <v>5</v>
      </c>
      <c r="F259" s="344" t="s">
        <v>373</v>
      </c>
      <c r="G259" s="341"/>
      <c r="H259" s="345">
        <v>1</v>
      </c>
      <c r="I259" s="198"/>
      <c r="L259" s="196"/>
      <c r="M259" s="199"/>
      <c r="N259" s="200"/>
      <c r="O259" s="200"/>
      <c r="P259" s="200"/>
      <c r="Q259" s="200"/>
      <c r="R259" s="200"/>
      <c r="S259" s="200"/>
      <c r="T259" s="201"/>
      <c r="U259" s="341"/>
      <c r="V259" s="341"/>
      <c r="AS259" s="202" t="s">
        <v>170</v>
      </c>
      <c r="AT259" s="202" t="s">
        <v>79</v>
      </c>
      <c r="AU259" s="12" t="s">
        <v>79</v>
      </c>
      <c r="AV259" s="12" t="s">
        <v>33</v>
      </c>
      <c r="AW259" s="12" t="s">
        <v>77</v>
      </c>
      <c r="AX259" s="202" t="s">
        <v>162</v>
      </c>
    </row>
    <row r="260" spans="2:64" s="1" customFormat="1" ht="25.5" customHeight="1">
      <c r="B260" s="174"/>
      <c r="C260" s="331">
        <v>36</v>
      </c>
      <c r="D260" s="331" t="s">
        <v>164</v>
      </c>
      <c r="E260" s="332" t="s">
        <v>375</v>
      </c>
      <c r="F260" s="354" t="s">
        <v>4738</v>
      </c>
      <c r="G260" s="334" t="s">
        <v>320</v>
      </c>
      <c r="H260" s="335">
        <v>2</v>
      </c>
      <c r="I260" s="180"/>
      <c r="J260" s="181">
        <f>ROUND(I260*H260,2)</f>
        <v>0</v>
      </c>
      <c r="K260" s="177" t="s">
        <v>5</v>
      </c>
      <c r="L260" s="41"/>
      <c r="M260" s="182" t="s">
        <v>5</v>
      </c>
      <c r="N260" s="183" t="s">
        <v>40</v>
      </c>
      <c r="O260" s="42"/>
      <c r="P260" s="184">
        <f>O260*H260</f>
        <v>0</v>
      </c>
      <c r="Q260" s="184">
        <v>4.6080000000000003E-2</v>
      </c>
      <c r="R260" s="184">
        <f>Q260*H260</f>
        <v>9.2160000000000006E-2</v>
      </c>
      <c r="S260" s="184">
        <v>0</v>
      </c>
      <c r="T260" s="185">
        <f>S260*H260</f>
        <v>0</v>
      </c>
      <c r="U260" s="329"/>
      <c r="V260" s="329"/>
      <c r="AQ260" s="24" t="s">
        <v>168</v>
      </c>
      <c r="AS260" s="24" t="s">
        <v>164</v>
      </c>
      <c r="AT260" s="24" t="s">
        <v>79</v>
      </c>
      <c r="AX260" s="24" t="s">
        <v>162</v>
      </c>
      <c r="BD260" s="186">
        <f>IF(N260="základní",J260,0)</f>
        <v>0</v>
      </c>
      <c r="BE260" s="186">
        <f>IF(N260="snížená",J260,0)</f>
        <v>0</v>
      </c>
      <c r="BF260" s="186">
        <f>IF(N260="zákl. přenesená",J260,0)</f>
        <v>0</v>
      </c>
      <c r="BG260" s="186">
        <f>IF(N260="sníž. přenesená",J260,0)</f>
        <v>0</v>
      </c>
      <c r="BH260" s="186">
        <f>IF(N260="nulová",J260,0)</f>
        <v>0</v>
      </c>
      <c r="BI260" s="24" t="s">
        <v>77</v>
      </c>
      <c r="BJ260" s="186">
        <f>ROUND(I260*H260,2)</f>
        <v>0</v>
      </c>
      <c r="BK260" s="24" t="s">
        <v>168</v>
      </c>
      <c r="BL260" s="24" t="s">
        <v>376</v>
      </c>
    </row>
    <row r="261" spans="2:64" s="11" customFormat="1">
      <c r="B261" s="187"/>
      <c r="C261" s="336"/>
      <c r="D261" s="337" t="s">
        <v>170</v>
      </c>
      <c r="E261" s="338" t="s">
        <v>5</v>
      </c>
      <c r="F261" s="339" t="s">
        <v>338</v>
      </c>
      <c r="G261" s="336"/>
      <c r="H261" s="340" t="s">
        <v>5</v>
      </c>
      <c r="I261" s="192"/>
      <c r="L261" s="187"/>
      <c r="M261" s="193"/>
      <c r="N261" s="194"/>
      <c r="O261" s="194"/>
      <c r="P261" s="194"/>
      <c r="Q261" s="194"/>
      <c r="R261" s="194"/>
      <c r="S261" s="194"/>
      <c r="T261" s="195"/>
      <c r="U261" s="336"/>
      <c r="V261" s="336"/>
      <c r="AS261" s="191" t="s">
        <v>170</v>
      </c>
      <c r="AT261" s="191" t="s">
        <v>79</v>
      </c>
      <c r="AU261" s="11" t="s">
        <v>77</v>
      </c>
      <c r="AV261" s="11" t="s">
        <v>33</v>
      </c>
      <c r="AW261" s="11" t="s">
        <v>69</v>
      </c>
      <c r="AX261" s="191" t="s">
        <v>162</v>
      </c>
    </row>
    <row r="262" spans="2:64" s="12" customFormat="1">
      <c r="B262" s="196"/>
      <c r="C262" s="341"/>
      <c r="D262" s="342" t="s">
        <v>170</v>
      </c>
      <c r="E262" s="343" t="s">
        <v>5</v>
      </c>
      <c r="F262" s="344" t="s">
        <v>377</v>
      </c>
      <c r="G262" s="341"/>
      <c r="H262" s="345">
        <v>2</v>
      </c>
      <c r="I262" s="198"/>
      <c r="L262" s="196"/>
      <c r="M262" s="199"/>
      <c r="N262" s="200"/>
      <c r="O262" s="200"/>
      <c r="P262" s="200"/>
      <c r="Q262" s="200"/>
      <c r="R262" s="200"/>
      <c r="S262" s="200"/>
      <c r="T262" s="201"/>
      <c r="U262" s="341"/>
      <c r="V262" s="341"/>
      <c r="AS262" s="202" t="s">
        <v>170</v>
      </c>
      <c r="AT262" s="202" t="s">
        <v>79</v>
      </c>
      <c r="AU262" s="12" t="s">
        <v>79</v>
      </c>
      <c r="AV262" s="12" t="s">
        <v>33</v>
      </c>
      <c r="AW262" s="12" t="s">
        <v>77</v>
      </c>
      <c r="AX262" s="202" t="s">
        <v>162</v>
      </c>
    </row>
    <row r="263" spans="2:64" s="1" customFormat="1" ht="25.5" customHeight="1">
      <c r="B263" s="174"/>
      <c r="C263" s="331">
        <v>37</v>
      </c>
      <c r="D263" s="331" t="s">
        <v>164</v>
      </c>
      <c r="E263" s="332" t="s">
        <v>379</v>
      </c>
      <c r="F263" s="354" t="s">
        <v>4739</v>
      </c>
      <c r="G263" s="334" t="s">
        <v>320</v>
      </c>
      <c r="H263" s="335">
        <v>3</v>
      </c>
      <c r="I263" s="180"/>
      <c r="J263" s="181">
        <f>ROUND(I263*H263,2)</f>
        <v>0</v>
      </c>
      <c r="K263" s="177" t="s">
        <v>5</v>
      </c>
      <c r="L263" s="41"/>
      <c r="M263" s="182" t="s">
        <v>5</v>
      </c>
      <c r="N263" s="183" t="s">
        <v>40</v>
      </c>
      <c r="O263" s="42"/>
      <c r="P263" s="184">
        <f>O263*H263</f>
        <v>0</v>
      </c>
      <c r="Q263" s="184">
        <v>4.6080000000000003E-2</v>
      </c>
      <c r="R263" s="184">
        <f>Q263*H263</f>
        <v>0.13824</v>
      </c>
      <c r="S263" s="184">
        <v>0</v>
      </c>
      <c r="T263" s="185">
        <f>S263*H263</f>
        <v>0</v>
      </c>
      <c r="U263" s="329"/>
      <c r="V263" s="329"/>
      <c r="AQ263" s="24" t="s">
        <v>168</v>
      </c>
      <c r="AS263" s="24" t="s">
        <v>164</v>
      </c>
      <c r="AT263" s="24" t="s">
        <v>79</v>
      </c>
      <c r="AX263" s="24" t="s">
        <v>162</v>
      </c>
      <c r="BD263" s="186">
        <f>IF(N263="základní",J263,0)</f>
        <v>0</v>
      </c>
      <c r="BE263" s="186">
        <f>IF(N263="snížená",J263,0)</f>
        <v>0</v>
      </c>
      <c r="BF263" s="186">
        <f>IF(N263="zákl. přenesená",J263,0)</f>
        <v>0</v>
      </c>
      <c r="BG263" s="186">
        <f>IF(N263="sníž. přenesená",J263,0)</f>
        <v>0</v>
      </c>
      <c r="BH263" s="186">
        <f>IF(N263="nulová",J263,0)</f>
        <v>0</v>
      </c>
      <c r="BI263" s="24" t="s">
        <v>77</v>
      </c>
      <c r="BJ263" s="186">
        <f>ROUND(I263*H263,2)</f>
        <v>0</v>
      </c>
      <c r="BK263" s="24" t="s">
        <v>168</v>
      </c>
      <c r="BL263" s="24" t="s">
        <v>380</v>
      </c>
    </row>
    <row r="264" spans="2:64" s="11" customFormat="1">
      <c r="B264" s="187"/>
      <c r="C264" s="336"/>
      <c r="D264" s="337" t="s">
        <v>170</v>
      </c>
      <c r="E264" s="338" t="s">
        <v>5</v>
      </c>
      <c r="F264" s="339" t="s">
        <v>338</v>
      </c>
      <c r="G264" s="336"/>
      <c r="H264" s="340" t="s">
        <v>5</v>
      </c>
      <c r="I264" s="192"/>
      <c r="L264" s="187"/>
      <c r="M264" s="193"/>
      <c r="N264" s="194"/>
      <c r="O264" s="194"/>
      <c r="P264" s="194"/>
      <c r="Q264" s="194"/>
      <c r="R264" s="194"/>
      <c r="S264" s="194"/>
      <c r="T264" s="195"/>
      <c r="U264" s="336"/>
      <c r="V264" s="336"/>
      <c r="AS264" s="191" t="s">
        <v>170</v>
      </c>
      <c r="AT264" s="191" t="s">
        <v>79</v>
      </c>
      <c r="AU264" s="11" t="s">
        <v>77</v>
      </c>
      <c r="AV264" s="11" t="s">
        <v>33</v>
      </c>
      <c r="AW264" s="11" t="s">
        <v>69</v>
      </c>
      <c r="AX264" s="191" t="s">
        <v>162</v>
      </c>
    </row>
    <row r="265" spans="2:64" s="12" customFormat="1">
      <c r="B265" s="196"/>
      <c r="C265" s="341"/>
      <c r="D265" s="342" t="s">
        <v>170</v>
      </c>
      <c r="E265" s="343" t="s">
        <v>5</v>
      </c>
      <c r="F265" s="344" t="s">
        <v>381</v>
      </c>
      <c r="G265" s="341"/>
      <c r="H265" s="345">
        <v>3</v>
      </c>
      <c r="I265" s="198"/>
      <c r="L265" s="196"/>
      <c r="M265" s="199"/>
      <c r="N265" s="200"/>
      <c r="O265" s="200"/>
      <c r="P265" s="200"/>
      <c r="Q265" s="200"/>
      <c r="R265" s="200"/>
      <c r="S265" s="200"/>
      <c r="T265" s="201"/>
      <c r="U265" s="341"/>
      <c r="V265" s="341"/>
      <c r="AS265" s="202" t="s">
        <v>170</v>
      </c>
      <c r="AT265" s="202" t="s">
        <v>79</v>
      </c>
      <c r="AU265" s="12" t="s">
        <v>79</v>
      </c>
      <c r="AV265" s="12" t="s">
        <v>33</v>
      </c>
      <c r="AW265" s="12" t="s">
        <v>77</v>
      </c>
      <c r="AX265" s="202" t="s">
        <v>162</v>
      </c>
    </row>
    <row r="266" spans="2:64" s="1" customFormat="1" ht="25.5" customHeight="1">
      <c r="B266" s="174"/>
      <c r="C266" s="331">
        <v>38</v>
      </c>
      <c r="D266" s="331" t="s">
        <v>164</v>
      </c>
      <c r="E266" s="332" t="s">
        <v>383</v>
      </c>
      <c r="F266" s="354" t="s">
        <v>4740</v>
      </c>
      <c r="G266" s="334" t="s">
        <v>320</v>
      </c>
      <c r="H266" s="335">
        <v>1</v>
      </c>
      <c r="I266" s="180"/>
      <c r="J266" s="181">
        <f>ROUND(I266*H266,2)</f>
        <v>0</v>
      </c>
      <c r="K266" s="177" t="s">
        <v>5</v>
      </c>
      <c r="L266" s="41"/>
      <c r="M266" s="182" t="s">
        <v>5</v>
      </c>
      <c r="N266" s="183" t="s">
        <v>40</v>
      </c>
      <c r="O266" s="42"/>
      <c r="P266" s="184">
        <f>O266*H266</f>
        <v>0</v>
      </c>
      <c r="Q266" s="184">
        <v>4.6080000000000003E-2</v>
      </c>
      <c r="R266" s="184">
        <f>Q266*H266</f>
        <v>4.6080000000000003E-2</v>
      </c>
      <c r="S266" s="184">
        <v>0</v>
      </c>
      <c r="T266" s="185">
        <f>S266*H266</f>
        <v>0</v>
      </c>
      <c r="U266" s="329"/>
      <c r="V266" s="329"/>
      <c r="AQ266" s="24" t="s">
        <v>168</v>
      </c>
      <c r="AS266" s="24" t="s">
        <v>164</v>
      </c>
      <c r="AT266" s="24" t="s">
        <v>79</v>
      </c>
      <c r="AX266" s="24" t="s">
        <v>162</v>
      </c>
      <c r="BD266" s="186">
        <f>IF(N266="základní",J266,0)</f>
        <v>0</v>
      </c>
      <c r="BE266" s="186">
        <f>IF(N266="snížená",J266,0)</f>
        <v>0</v>
      </c>
      <c r="BF266" s="186">
        <f>IF(N266="zákl. přenesená",J266,0)</f>
        <v>0</v>
      </c>
      <c r="BG266" s="186">
        <f>IF(N266="sníž. přenesená",J266,0)</f>
        <v>0</v>
      </c>
      <c r="BH266" s="186">
        <f>IF(N266="nulová",J266,0)</f>
        <v>0</v>
      </c>
      <c r="BI266" s="24" t="s">
        <v>77</v>
      </c>
      <c r="BJ266" s="186">
        <f>ROUND(I266*H266,2)</f>
        <v>0</v>
      </c>
      <c r="BK266" s="24" t="s">
        <v>168</v>
      </c>
      <c r="BL266" s="24" t="s">
        <v>384</v>
      </c>
    </row>
    <row r="267" spans="2:64" s="11" customFormat="1">
      <c r="B267" s="187"/>
      <c r="C267" s="336"/>
      <c r="D267" s="337" t="s">
        <v>170</v>
      </c>
      <c r="E267" s="338" t="s">
        <v>5</v>
      </c>
      <c r="F267" s="339" t="s">
        <v>338</v>
      </c>
      <c r="G267" s="336"/>
      <c r="H267" s="340" t="s">
        <v>5</v>
      </c>
      <c r="I267" s="192"/>
      <c r="L267" s="187"/>
      <c r="M267" s="193"/>
      <c r="N267" s="194"/>
      <c r="O267" s="194"/>
      <c r="P267" s="194"/>
      <c r="Q267" s="194"/>
      <c r="R267" s="194"/>
      <c r="S267" s="194"/>
      <c r="T267" s="195"/>
      <c r="U267" s="336"/>
      <c r="V267" s="336"/>
      <c r="AS267" s="191" t="s">
        <v>170</v>
      </c>
      <c r="AT267" s="191" t="s">
        <v>79</v>
      </c>
      <c r="AU267" s="11" t="s">
        <v>77</v>
      </c>
      <c r="AV267" s="11" t="s">
        <v>33</v>
      </c>
      <c r="AW267" s="11" t="s">
        <v>69</v>
      </c>
      <c r="AX267" s="191" t="s">
        <v>162</v>
      </c>
    </row>
    <row r="268" spans="2:64" s="12" customFormat="1">
      <c r="B268" s="196"/>
      <c r="C268" s="341"/>
      <c r="D268" s="342" t="s">
        <v>170</v>
      </c>
      <c r="E268" s="343" t="s">
        <v>5</v>
      </c>
      <c r="F268" s="344" t="s">
        <v>385</v>
      </c>
      <c r="G268" s="341"/>
      <c r="H268" s="345">
        <v>1</v>
      </c>
      <c r="I268" s="198"/>
      <c r="L268" s="196"/>
      <c r="M268" s="199"/>
      <c r="N268" s="200"/>
      <c r="O268" s="200"/>
      <c r="P268" s="200"/>
      <c r="Q268" s="200"/>
      <c r="R268" s="200"/>
      <c r="S268" s="200"/>
      <c r="T268" s="201"/>
      <c r="U268" s="341"/>
      <c r="V268" s="341"/>
      <c r="AS268" s="202" t="s">
        <v>170</v>
      </c>
      <c r="AT268" s="202" t="s">
        <v>79</v>
      </c>
      <c r="AU268" s="12" t="s">
        <v>79</v>
      </c>
      <c r="AV268" s="12" t="s">
        <v>33</v>
      </c>
      <c r="AW268" s="12" t="s">
        <v>77</v>
      </c>
      <c r="AX268" s="202" t="s">
        <v>162</v>
      </c>
    </row>
    <row r="269" spans="2:64" s="1" customFormat="1" ht="25.5" customHeight="1">
      <c r="B269" s="174"/>
      <c r="C269" s="331">
        <v>39</v>
      </c>
      <c r="D269" s="331" t="s">
        <v>164</v>
      </c>
      <c r="E269" s="332" t="s">
        <v>387</v>
      </c>
      <c r="F269" s="354" t="s">
        <v>4741</v>
      </c>
      <c r="G269" s="334" t="s">
        <v>320</v>
      </c>
      <c r="H269" s="335">
        <v>1</v>
      </c>
      <c r="I269" s="180"/>
      <c r="J269" s="181">
        <f>ROUND(I269*H269,2)</f>
        <v>0</v>
      </c>
      <c r="K269" s="177" t="s">
        <v>5</v>
      </c>
      <c r="L269" s="41"/>
      <c r="M269" s="182" t="s">
        <v>5</v>
      </c>
      <c r="N269" s="183" t="s">
        <v>40</v>
      </c>
      <c r="O269" s="42"/>
      <c r="P269" s="184">
        <f>O269*H269</f>
        <v>0</v>
      </c>
      <c r="Q269" s="184">
        <v>4.6080000000000003E-2</v>
      </c>
      <c r="R269" s="184">
        <f>Q269*H269</f>
        <v>4.6080000000000003E-2</v>
      </c>
      <c r="S269" s="184">
        <v>0</v>
      </c>
      <c r="T269" s="185">
        <f>S269*H269</f>
        <v>0</v>
      </c>
      <c r="U269" s="329"/>
      <c r="V269" s="329"/>
      <c r="AQ269" s="24" t="s">
        <v>168</v>
      </c>
      <c r="AS269" s="24" t="s">
        <v>164</v>
      </c>
      <c r="AT269" s="24" t="s">
        <v>79</v>
      </c>
      <c r="AX269" s="24" t="s">
        <v>162</v>
      </c>
      <c r="BD269" s="186">
        <f>IF(N269="základní",J269,0)</f>
        <v>0</v>
      </c>
      <c r="BE269" s="186">
        <f>IF(N269="snížená",J269,0)</f>
        <v>0</v>
      </c>
      <c r="BF269" s="186">
        <f>IF(N269="zákl. přenesená",J269,0)</f>
        <v>0</v>
      </c>
      <c r="BG269" s="186">
        <f>IF(N269="sníž. přenesená",J269,0)</f>
        <v>0</v>
      </c>
      <c r="BH269" s="186">
        <f>IF(N269="nulová",J269,0)</f>
        <v>0</v>
      </c>
      <c r="BI269" s="24" t="s">
        <v>77</v>
      </c>
      <c r="BJ269" s="186">
        <f>ROUND(I269*H269,2)</f>
        <v>0</v>
      </c>
      <c r="BK269" s="24" t="s">
        <v>168</v>
      </c>
      <c r="BL269" s="24" t="s">
        <v>388</v>
      </c>
    </row>
    <row r="270" spans="2:64" s="11" customFormat="1">
      <c r="B270" s="187"/>
      <c r="C270" s="336"/>
      <c r="D270" s="337" t="s">
        <v>170</v>
      </c>
      <c r="E270" s="338" t="s">
        <v>5</v>
      </c>
      <c r="F270" s="339" t="s">
        <v>338</v>
      </c>
      <c r="G270" s="336"/>
      <c r="H270" s="340" t="s">
        <v>5</v>
      </c>
      <c r="I270" s="192"/>
      <c r="L270" s="187"/>
      <c r="M270" s="193"/>
      <c r="N270" s="194"/>
      <c r="O270" s="194"/>
      <c r="P270" s="194"/>
      <c r="Q270" s="194"/>
      <c r="R270" s="194"/>
      <c r="S270" s="194"/>
      <c r="T270" s="195"/>
      <c r="U270" s="336"/>
      <c r="V270" s="336"/>
      <c r="AS270" s="191" t="s">
        <v>170</v>
      </c>
      <c r="AT270" s="191" t="s">
        <v>79</v>
      </c>
      <c r="AU270" s="11" t="s">
        <v>77</v>
      </c>
      <c r="AV270" s="11" t="s">
        <v>33</v>
      </c>
      <c r="AW270" s="11" t="s">
        <v>69</v>
      </c>
      <c r="AX270" s="191" t="s">
        <v>162</v>
      </c>
    </row>
    <row r="271" spans="2:64" s="12" customFormat="1">
      <c r="B271" s="196"/>
      <c r="C271" s="341"/>
      <c r="D271" s="342" t="s">
        <v>170</v>
      </c>
      <c r="E271" s="343" t="s">
        <v>5</v>
      </c>
      <c r="F271" s="344" t="s">
        <v>389</v>
      </c>
      <c r="G271" s="341"/>
      <c r="H271" s="345">
        <v>1</v>
      </c>
      <c r="I271" s="198"/>
      <c r="L271" s="196"/>
      <c r="M271" s="199"/>
      <c r="N271" s="200"/>
      <c r="O271" s="200"/>
      <c r="P271" s="200"/>
      <c r="Q271" s="200"/>
      <c r="R271" s="200"/>
      <c r="S271" s="200"/>
      <c r="T271" s="201"/>
      <c r="U271" s="341"/>
      <c r="V271" s="341"/>
      <c r="AS271" s="202" t="s">
        <v>170</v>
      </c>
      <c r="AT271" s="202" t="s">
        <v>79</v>
      </c>
      <c r="AU271" s="12" t="s">
        <v>79</v>
      </c>
      <c r="AV271" s="12" t="s">
        <v>33</v>
      </c>
      <c r="AW271" s="12" t="s">
        <v>77</v>
      </c>
      <c r="AX271" s="202" t="s">
        <v>162</v>
      </c>
    </row>
    <row r="272" spans="2:64" s="1" customFormat="1" ht="25.5" customHeight="1">
      <c r="B272" s="174"/>
      <c r="C272" s="378">
        <v>40</v>
      </c>
      <c r="D272" s="378" t="s">
        <v>164</v>
      </c>
      <c r="E272" s="379" t="s">
        <v>391</v>
      </c>
      <c r="F272" s="383" t="s">
        <v>4742</v>
      </c>
      <c r="G272" s="381" t="s">
        <v>320</v>
      </c>
      <c r="H272" s="382">
        <v>0</v>
      </c>
      <c r="I272" s="180"/>
      <c r="J272" s="181">
        <f>ROUND(I272*H272,2)</f>
        <v>0</v>
      </c>
      <c r="K272" s="177" t="s">
        <v>5</v>
      </c>
      <c r="L272" s="41"/>
      <c r="M272" s="182" t="s">
        <v>5</v>
      </c>
      <c r="N272" s="183" t="s">
        <v>40</v>
      </c>
      <c r="O272" s="42"/>
      <c r="P272" s="184">
        <f>O272*H272</f>
        <v>0</v>
      </c>
      <c r="Q272" s="184">
        <v>4.6080000000000003E-2</v>
      </c>
      <c r="R272" s="184">
        <f>Q272*H272</f>
        <v>0</v>
      </c>
      <c r="S272" s="184">
        <v>0</v>
      </c>
      <c r="T272" s="185">
        <f>S272*H272</f>
        <v>0</v>
      </c>
      <c r="U272" s="329"/>
      <c r="V272" s="329"/>
      <c r="AQ272" s="24" t="s">
        <v>168</v>
      </c>
      <c r="AS272" s="24" t="s">
        <v>164</v>
      </c>
      <c r="AT272" s="24" t="s">
        <v>79</v>
      </c>
      <c r="AX272" s="24" t="s">
        <v>162</v>
      </c>
      <c r="BD272" s="186">
        <f>IF(N272="základní",J272,0)</f>
        <v>0</v>
      </c>
      <c r="BE272" s="186">
        <f>IF(N272="snížená",J272,0)</f>
        <v>0</v>
      </c>
      <c r="BF272" s="186">
        <f>IF(N272="zákl. přenesená",J272,0)</f>
        <v>0</v>
      </c>
      <c r="BG272" s="186">
        <f>IF(N272="sníž. přenesená",J272,0)</f>
        <v>0</v>
      </c>
      <c r="BH272" s="186">
        <f>IF(N272="nulová",J272,0)</f>
        <v>0</v>
      </c>
      <c r="BI272" s="24" t="s">
        <v>77</v>
      </c>
      <c r="BJ272" s="186">
        <f>ROUND(I272*H272,2)</f>
        <v>0</v>
      </c>
      <c r="BK272" s="24" t="s">
        <v>168</v>
      </c>
      <c r="BL272" s="24" t="s">
        <v>392</v>
      </c>
    </row>
    <row r="273" spans="1:64" s="11" customFormat="1">
      <c r="B273" s="187"/>
      <c r="C273" s="336"/>
      <c r="D273" s="337" t="s">
        <v>170</v>
      </c>
      <c r="E273" s="338" t="s">
        <v>5</v>
      </c>
      <c r="F273" s="339" t="s">
        <v>338</v>
      </c>
      <c r="G273" s="336"/>
      <c r="H273" s="340" t="s">
        <v>5</v>
      </c>
      <c r="I273" s="192"/>
      <c r="L273" s="187"/>
      <c r="M273" s="193"/>
      <c r="N273" s="194"/>
      <c r="O273" s="194"/>
      <c r="P273" s="194"/>
      <c r="Q273" s="194"/>
      <c r="R273" s="194"/>
      <c r="S273" s="194"/>
      <c r="T273" s="195"/>
      <c r="U273" s="336"/>
      <c r="V273" s="336"/>
      <c r="AS273" s="191" t="s">
        <v>170</v>
      </c>
      <c r="AT273" s="191" t="s">
        <v>79</v>
      </c>
      <c r="AU273" s="11" t="s">
        <v>77</v>
      </c>
      <c r="AV273" s="11" t="s">
        <v>33</v>
      </c>
      <c r="AW273" s="11" t="s">
        <v>69</v>
      </c>
      <c r="AX273" s="191" t="s">
        <v>162</v>
      </c>
    </row>
    <row r="274" spans="1:64" s="12" customFormat="1">
      <c r="B274" s="196"/>
      <c r="C274" s="341"/>
      <c r="D274" s="342" t="s">
        <v>170</v>
      </c>
      <c r="E274" s="343" t="s">
        <v>5</v>
      </c>
      <c r="F274" s="344" t="s">
        <v>393</v>
      </c>
      <c r="G274" s="341"/>
      <c r="H274" s="345">
        <v>1</v>
      </c>
      <c r="I274" s="198"/>
      <c r="L274" s="196"/>
      <c r="M274" s="199"/>
      <c r="N274" s="200"/>
      <c r="O274" s="200"/>
      <c r="P274" s="200"/>
      <c r="Q274" s="200"/>
      <c r="R274" s="200"/>
      <c r="S274" s="200"/>
      <c r="T274" s="201"/>
      <c r="U274" s="341"/>
      <c r="V274" s="341"/>
      <c r="AS274" s="202" t="s">
        <v>170</v>
      </c>
      <c r="AT274" s="202" t="s">
        <v>79</v>
      </c>
      <c r="AU274" s="12" t="s">
        <v>79</v>
      </c>
      <c r="AV274" s="12" t="s">
        <v>33</v>
      </c>
      <c r="AW274" s="12" t="s">
        <v>77</v>
      </c>
      <c r="AX274" s="202" t="s">
        <v>162</v>
      </c>
    </row>
    <row r="275" spans="1:64" s="1" customFormat="1" ht="25.5" customHeight="1">
      <c r="B275" s="174"/>
      <c r="C275" s="331">
        <v>41</v>
      </c>
      <c r="D275" s="331" t="s">
        <v>164</v>
      </c>
      <c r="E275" s="332" t="s">
        <v>395</v>
      </c>
      <c r="F275" s="354" t="s">
        <v>4743</v>
      </c>
      <c r="G275" s="334" t="s">
        <v>320</v>
      </c>
      <c r="H275" s="335">
        <v>1</v>
      </c>
      <c r="I275" s="180"/>
      <c r="J275" s="181">
        <f>ROUND(I275*H275,2)</f>
        <v>0</v>
      </c>
      <c r="K275" s="177" t="s">
        <v>5</v>
      </c>
      <c r="L275" s="41"/>
      <c r="M275" s="182" t="s">
        <v>5</v>
      </c>
      <c r="N275" s="183" t="s">
        <v>40</v>
      </c>
      <c r="O275" s="42"/>
      <c r="P275" s="184">
        <f>O275*H275</f>
        <v>0</v>
      </c>
      <c r="Q275" s="184">
        <v>4.6080000000000003E-2</v>
      </c>
      <c r="R275" s="184">
        <f>Q275*H275</f>
        <v>4.6080000000000003E-2</v>
      </c>
      <c r="S275" s="184">
        <v>0</v>
      </c>
      <c r="T275" s="185">
        <f>S275*H275</f>
        <v>0</v>
      </c>
      <c r="U275" s="329"/>
      <c r="V275" s="329"/>
      <c r="AQ275" s="24" t="s">
        <v>168</v>
      </c>
      <c r="AS275" s="24" t="s">
        <v>164</v>
      </c>
      <c r="AT275" s="24" t="s">
        <v>79</v>
      </c>
      <c r="AX275" s="24" t="s">
        <v>162</v>
      </c>
      <c r="BD275" s="186">
        <f>IF(N275="základní",J275,0)</f>
        <v>0</v>
      </c>
      <c r="BE275" s="186">
        <f>IF(N275="snížená",J275,0)</f>
        <v>0</v>
      </c>
      <c r="BF275" s="186">
        <f>IF(N275="zákl. přenesená",J275,0)</f>
        <v>0</v>
      </c>
      <c r="BG275" s="186">
        <f>IF(N275="sníž. přenesená",J275,0)</f>
        <v>0</v>
      </c>
      <c r="BH275" s="186">
        <f>IF(N275="nulová",J275,0)</f>
        <v>0</v>
      </c>
      <c r="BI275" s="24" t="s">
        <v>77</v>
      </c>
      <c r="BJ275" s="186">
        <f>ROUND(I275*H275,2)</f>
        <v>0</v>
      </c>
      <c r="BK275" s="24" t="s">
        <v>168</v>
      </c>
      <c r="BL275" s="24" t="s">
        <v>396</v>
      </c>
    </row>
    <row r="276" spans="1:64" s="11" customFormat="1">
      <c r="B276" s="187"/>
      <c r="C276" s="336"/>
      <c r="D276" s="337" t="s">
        <v>170</v>
      </c>
      <c r="E276" s="338" t="s">
        <v>5</v>
      </c>
      <c r="F276" s="339" t="s">
        <v>338</v>
      </c>
      <c r="G276" s="336"/>
      <c r="H276" s="340" t="s">
        <v>5</v>
      </c>
      <c r="I276" s="192"/>
      <c r="L276" s="187"/>
      <c r="M276" s="193"/>
      <c r="N276" s="194"/>
      <c r="O276" s="194"/>
      <c r="P276" s="194"/>
      <c r="Q276" s="194"/>
      <c r="R276" s="194"/>
      <c r="S276" s="194"/>
      <c r="T276" s="195"/>
      <c r="U276" s="336"/>
      <c r="V276" s="336"/>
      <c r="AS276" s="191" t="s">
        <v>170</v>
      </c>
      <c r="AT276" s="191" t="s">
        <v>79</v>
      </c>
      <c r="AU276" s="11" t="s">
        <v>77</v>
      </c>
      <c r="AV276" s="11" t="s">
        <v>33</v>
      </c>
      <c r="AW276" s="11" t="s">
        <v>69</v>
      </c>
      <c r="AX276" s="191" t="s">
        <v>162</v>
      </c>
    </row>
    <row r="277" spans="1:64" s="12" customFormat="1">
      <c r="B277" s="196"/>
      <c r="C277" s="341"/>
      <c r="D277" s="342" t="s">
        <v>170</v>
      </c>
      <c r="E277" s="343" t="s">
        <v>5</v>
      </c>
      <c r="F277" s="344" t="s">
        <v>397</v>
      </c>
      <c r="G277" s="341"/>
      <c r="H277" s="345">
        <v>1</v>
      </c>
      <c r="I277" s="198"/>
      <c r="L277" s="196"/>
      <c r="M277" s="199"/>
      <c r="N277" s="200"/>
      <c r="O277" s="200"/>
      <c r="P277" s="200"/>
      <c r="Q277" s="200"/>
      <c r="R277" s="200"/>
      <c r="S277" s="200"/>
      <c r="T277" s="201"/>
      <c r="U277" s="341"/>
      <c r="V277" s="341"/>
      <c r="AS277" s="202" t="s">
        <v>170</v>
      </c>
      <c r="AT277" s="202" t="s">
        <v>79</v>
      </c>
      <c r="AU277" s="12" t="s">
        <v>79</v>
      </c>
      <c r="AV277" s="12" t="s">
        <v>33</v>
      </c>
      <c r="AW277" s="12" t="s">
        <v>77</v>
      </c>
      <c r="AX277" s="202" t="s">
        <v>162</v>
      </c>
    </row>
    <row r="278" spans="1:64" s="1" customFormat="1" ht="25.5" customHeight="1">
      <c r="B278" s="174"/>
      <c r="C278" s="331">
        <v>42</v>
      </c>
      <c r="D278" s="331" t="s">
        <v>164</v>
      </c>
      <c r="E278" s="332" t="s">
        <v>399</v>
      </c>
      <c r="F278" s="354" t="s">
        <v>4744</v>
      </c>
      <c r="G278" s="334" t="s">
        <v>320</v>
      </c>
      <c r="H278" s="335">
        <v>1</v>
      </c>
      <c r="I278" s="180"/>
      <c r="J278" s="181">
        <f>ROUND(I278*H278,2)</f>
        <v>0</v>
      </c>
      <c r="K278" s="177" t="s">
        <v>5</v>
      </c>
      <c r="L278" s="41"/>
      <c r="M278" s="182" t="s">
        <v>5</v>
      </c>
      <c r="N278" s="183" t="s">
        <v>40</v>
      </c>
      <c r="O278" s="42"/>
      <c r="P278" s="184">
        <f>O278*H278</f>
        <v>0</v>
      </c>
      <c r="Q278" s="184">
        <v>4.6080000000000003E-2</v>
      </c>
      <c r="R278" s="184">
        <f>Q278*H278</f>
        <v>4.6080000000000003E-2</v>
      </c>
      <c r="S278" s="184">
        <v>0</v>
      </c>
      <c r="T278" s="185">
        <f>S278*H278</f>
        <v>0</v>
      </c>
      <c r="U278" s="329"/>
      <c r="V278" s="329"/>
      <c r="AQ278" s="24" t="s">
        <v>168</v>
      </c>
      <c r="AS278" s="24" t="s">
        <v>164</v>
      </c>
      <c r="AT278" s="24" t="s">
        <v>79</v>
      </c>
      <c r="AX278" s="24" t="s">
        <v>162</v>
      </c>
      <c r="BD278" s="186">
        <f>IF(N278="základní",J278,0)</f>
        <v>0</v>
      </c>
      <c r="BE278" s="186">
        <f>IF(N278="snížená",J278,0)</f>
        <v>0</v>
      </c>
      <c r="BF278" s="186">
        <f>IF(N278="zákl. přenesená",J278,0)</f>
        <v>0</v>
      </c>
      <c r="BG278" s="186">
        <f>IF(N278="sníž. přenesená",J278,0)</f>
        <v>0</v>
      </c>
      <c r="BH278" s="186">
        <f>IF(N278="nulová",J278,0)</f>
        <v>0</v>
      </c>
      <c r="BI278" s="24" t="s">
        <v>77</v>
      </c>
      <c r="BJ278" s="186">
        <f>ROUND(I278*H278,2)</f>
        <v>0</v>
      </c>
      <c r="BK278" s="24" t="s">
        <v>168</v>
      </c>
      <c r="BL278" s="24" t="s">
        <v>400</v>
      </c>
    </row>
    <row r="279" spans="1:64" s="11" customFormat="1">
      <c r="B279" s="187"/>
      <c r="C279" s="336"/>
      <c r="D279" s="337" t="s">
        <v>170</v>
      </c>
      <c r="E279" s="338" t="s">
        <v>5</v>
      </c>
      <c r="F279" s="339" t="s">
        <v>338</v>
      </c>
      <c r="G279" s="336"/>
      <c r="H279" s="340" t="s">
        <v>5</v>
      </c>
      <c r="I279" s="192"/>
      <c r="L279" s="187"/>
      <c r="M279" s="193"/>
      <c r="N279" s="194"/>
      <c r="O279" s="194"/>
      <c r="P279" s="194"/>
      <c r="Q279" s="194"/>
      <c r="R279" s="194"/>
      <c r="S279" s="194"/>
      <c r="T279" s="195"/>
      <c r="U279" s="336"/>
      <c r="V279" s="336"/>
      <c r="AS279" s="191" t="s">
        <v>170</v>
      </c>
      <c r="AT279" s="191" t="s">
        <v>79</v>
      </c>
      <c r="AU279" s="11" t="s">
        <v>77</v>
      </c>
      <c r="AV279" s="11" t="s">
        <v>33</v>
      </c>
      <c r="AW279" s="11" t="s">
        <v>69</v>
      </c>
      <c r="AX279" s="191" t="s">
        <v>162</v>
      </c>
    </row>
    <row r="280" spans="1:64" s="12" customFormat="1">
      <c r="B280" s="196"/>
      <c r="C280" s="341"/>
      <c r="D280" s="342" t="s">
        <v>170</v>
      </c>
      <c r="E280" s="343" t="s">
        <v>5</v>
      </c>
      <c r="F280" s="344" t="s">
        <v>401</v>
      </c>
      <c r="G280" s="341"/>
      <c r="H280" s="345">
        <v>1</v>
      </c>
      <c r="I280" s="198"/>
      <c r="L280" s="196"/>
      <c r="M280" s="199"/>
      <c r="N280" s="200"/>
      <c r="O280" s="200"/>
      <c r="P280" s="200"/>
      <c r="Q280" s="200"/>
      <c r="R280" s="200"/>
      <c r="S280" s="200"/>
      <c r="T280" s="201"/>
      <c r="U280" s="341"/>
      <c r="V280" s="341"/>
      <c r="AS280" s="202" t="s">
        <v>170</v>
      </c>
      <c r="AT280" s="202" t="s">
        <v>79</v>
      </c>
      <c r="AU280" s="12" t="s">
        <v>79</v>
      </c>
      <c r="AV280" s="12" t="s">
        <v>33</v>
      </c>
      <c r="AW280" s="12" t="s">
        <v>77</v>
      </c>
      <c r="AX280" s="202" t="s">
        <v>162</v>
      </c>
    </row>
    <row r="281" spans="1:64" s="1" customFormat="1" ht="38.25" customHeight="1">
      <c r="A281" s="405"/>
      <c r="B281" s="394"/>
      <c r="C281" s="389">
        <v>43</v>
      </c>
      <c r="D281" s="389" t="s">
        <v>164</v>
      </c>
      <c r="E281" s="390" t="s">
        <v>403</v>
      </c>
      <c r="F281" s="406" t="s">
        <v>4745</v>
      </c>
      <c r="G281" s="392" t="s">
        <v>320</v>
      </c>
      <c r="H281" s="393">
        <v>1</v>
      </c>
      <c r="I281" s="180"/>
      <c r="J281" s="181">
        <f>ROUND(I281*H281,2)</f>
        <v>0</v>
      </c>
      <c r="K281" s="177" t="s">
        <v>5</v>
      </c>
      <c r="L281" s="41"/>
      <c r="M281" s="182" t="s">
        <v>5</v>
      </c>
      <c r="N281" s="183" t="s">
        <v>40</v>
      </c>
      <c r="O281" s="42"/>
      <c r="P281" s="184">
        <f>O281*H281</f>
        <v>0</v>
      </c>
      <c r="Q281" s="184">
        <v>2.6839999999999999E-2</v>
      </c>
      <c r="R281" s="184">
        <f>Q281*H281</f>
        <v>2.6839999999999999E-2</v>
      </c>
      <c r="S281" s="184">
        <v>0</v>
      </c>
      <c r="T281" s="185">
        <f>S281*H281</f>
        <v>0</v>
      </c>
      <c r="U281" s="329"/>
      <c r="V281" s="329"/>
      <c r="AQ281" s="24" t="s">
        <v>168</v>
      </c>
      <c r="AS281" s="24" t="s">
        <v>164</v>
      </c>
      <c r="AT281" s="24" t="s">
        <v>79</v>
      </c>
      <c r="AX281" s="24" t="s">
        <v>162</v>
      </c>
      <c r="BD281" s="186">
        <f>IF(N281="základní",J281,0)</f>
        <v>0</v>
      </c>
      <c r="BE281" s="186">
        <f>IF(N281="snížená",J281,0)</f>
        <v>0</v>
      </c>
      <c r="BF281" s="186">
        <f>IF(N281="zákl. přenesená",J281,0)</f>
        <v>0</v>
      </c>
      <c r="BG281" s="186">
        <f>IF(N281="sníž. přenesená",J281,0)</f>
        <v>0</v>
      </c>
      <c r="BH281" s="186">
        <f>IF(N281="nulová",J281,0)</f>
        <v>0</v>
      </c>
      <c r="BI281" s="24" t="s">
        <v>77</v>
      </c>
      <c r="BJ281" s="186">
        <f>ROUND(I281*H281,2)</f>
        <v>0</v>
      </c>
      <c r="BK281" s="24" t="s">
        <v>168</v>
      </c>
      <c r="BL281" s="24" t="s">
        <v>404</v>
      </c>
    </row>
    <row r="282" spans="1:64" s="11" customFormat="1">
      <c r="A282" s="407"/>
      <c r="B282" s="408"/>
      <c r="C282" s="407"/>
      <c r="D282" s="409" t="s">
        <v>170</v>
      </c>
      <c r="E282" s="410" t="s">
        <v>5</v>
      </c>
      <c r="F282" s="411" t="s">
        <v>338</v>
      </c>
      <c r="G282" s="407"/>
      <c r="H282" s="412" t="s">
        <v>5</v>
      </c>
      <c r="I282" s="192"/>
      <c r="L282" s="187"/>
      <c r="M282" s="193"/>
      <c r="N282" s="194"/>
      <c r="O282" s="194"/>
      <c r="P282" s="194"/>
      <c r="Q282" s="194"/>
      <c r="R282" s="194"/>
      <c r="S282" s="194"/>
      <c r="T282" s="195"/>
      <c r="U282" s="336"/>
      <c r="V282" s="336"/>
      <c r="AS282" s="191" t="s">
        <v>170</v>
      </c>
      <c r="AT282" s="191" t="s">
        <v>79</v>
      </c>
      <c r="AU282" s="11" t="s">
        <v>77</v>
      </c>
      <c r="AV282" s="11" t="s">
        <v>33</v>
      </c>
      <c r="AW282" s="11" t="s">
        <v>69</v>
      </c>
      <c r="AX282" s="191" t="s">
        <v>162</v>
      </c>
    </row>
    <row r="283" spans="1:64" s="12" customFormat="1">
      <c r="B283" s="196"/>
      <c r="C283" s="341"/>
      <c r="D283" s="342" t="s">
        <v>170</v>
      </c>
      <c r="E283" s="343" t="s">
        <v>5</v>
      </c>
      <c r="F283" s="344" t="s">
        <v>405</v>
      </c>
      <c r="G283" s="341"/>
      <c r="H283" s="345">
        <v>1</v>
      </c>
      <c r="I283" s="198"/>
      <c r="L283" s="196"/>
      <c r="M283" s="199"/>
      <c r="N283" s="200"/>
      <c r="O283" s="200"/>
      <c r="P283" s="200"/>
      <c r="Q283" s="200"/>
      <c r="R283" s="200"/>
      <c r="S283" s="200"/>
      <c r="T283" s="201"/>
      <c r="U283" s="341"/>
      <c r="V283" s="341"/>
      <c r="AS283" s="202" t="s">
        <v>170</v>
      </c>
      <c r="AT283" s="202" t="s">
        <v>79</v>
      </c>
      <c r="AU283" s="12" t="s">
        <v>79</v>
      </c>
      <c r="AV283" s="12" t="s">
        <v>33</v>
      </c>
      <c r="AW283" s="12" t="s">
        <v>77</v>
      </c>
      <c r="AX283" s="202" t="s">
        <v>162</v>
      </c>
    </row>
    <row r="284" spans="1:64" s="1" customFormat="1" ht="38.25" customHeight="1">
      <c r="B284" s="174"/>
      <c r="C284" s="389">
        <v>44</v>
      </c>
      <c r="D284" s="389" t="s">
        <v>164</v>
      </c>
      <c r="E284" s="390" t="s">
        <v>407</v>
      </c>
      <c r="F284" s="406" t="s">
        <v>4746</v>
      </c>
      <c r="G284" s="392" t="s">
        <v>320</v>
      </c>
      <c r="H284" s="393">
        <v>2</v>
      </c>
      <c r="I284" s="180"/>
      <c r="J284" s="181">
        <f>ROUND(I284*H284,2)</f>
        <v>0</v>
      </c>
      <c r="K284" s="177" t="s">
        <v>5</v>
      </c>
      <c r="L284" s="41"/>
      <c r="M284" s="182" t="s">
        <v>5</v>
      </c>
      <c r="N284" s="183" t="s">
        <v>40</v>
      </c>
      <c r="O284" s="42"/>
      <c r="P284" s="184">
        <f>O284*H284</f>
        <v>0</v>
      </c>
      <c r="Q284" s="184">
        <v>3.304E-2</v>
      </c>
      <c r="R284" s="184">
        <f>Q284*H284</f>
        <v>6.608E-2</v>
      </c>
      <c r="S284" s="184">
        <v>0</v>
      </c>
      <c r="T284" s="185">
        <f>S284*H284</f>
        <v>0</v>
      </c>
      <c r="U284" s="329"/>
      <c r="V284" s="329"/>
      <c r="AQ284" s="24" t="s">
        <v>168</v>
      </c>
      <c r="AS284" s="24" t="s">
        <v>164</v>
      </c>
      <c r="AT284" s="24" t="s">
        <v>79</v>
      </c>
      <c r="AX284" s="24" t="s">
        <v>162</v>
      </c>
      <c r="BD284" s="186">
        <f>IF(N284="základní",J284,0)</f>
        <v>0</v>
      </c>
      <c r="BE284" s="186">
        <f>IF(N284="snížená",J284,0)</f>
        <v>0</v>
      </c>
      <c r="BF284" s="186">
        <f>IF(N284="zákl. přenesená",J284,0)</f>
        <v>0</v>
      </c>
      <c r="BG284" s="186">
        <f>IF(N284="sníž. přenesená",J284,0)</f>
        <v>0</v>
      </c>
      <c r="BH284" s="186">
        <f>IF(N284="nulová",J284,0)</f>
        <v>0</v>
      </c>
      <c r="BI284" s="24" t="s">
        <v>77</v>
      </c>
      <c r="BJ284" s="186">
        <f>ROUND(I284*H284,2)</f>
        <v>0</v>
      </c>
      <c r="BK284" s="24" t="s">
        <v>168</v>
      </c>
      <c r="BL284" s="24" t="s">
        <v>408</v>
      </c>
    </row>
    <row r="285" spans="1:64" s="11" customFormat="1">
      <c r="B285" s="187"/>
      <c r="C285" s="336"/>
      <c r="D285" s="337" t="s">
        <v>170</v>
      </c>
      <c r="E285" s="338" t="s">
        <v>5</v>
      </c>
      <c r="F285" s="339" t="s">
        <v>338</v>
      </c>
      <c r="G285" s="336"/>
      <c r="H285" s="340" t="s">
        <v>5</v>
      </c>
      <c r="I285" s="192"/>
      <c r="L285" s="187"/>
      <c r="M285" s="193"/>
      <c r="N285" s="194"/>
      <c r="O285" s="194"/>
      <c r="P285" s="194"/>
      <c r="Q285" s="194"/>
      <c r="R285" s="194"/>
      <c r="S285" s="194"/>
      <c r="T285" s="195"/>
      <c r="U285" s="336"/>
      <c r="V285" s="336"/>
      <c r="AS285" s="191" t="s">
        <v>170</v>
      </c>
      <c r="AT285" s="191" t="s">
        <v>79</v>
      </c>
      <c r="AU285" s="11" t="s">
        <v>77</v>
      </c>
      <c r="AV285" s="11" t="s">
        <v>33</v>
      </c>
      <c r="AW285" s="11" t="s">
        <v>69</v>
      </c>
      <c r="AX285" s="191" t="s">
        <v>162</v>
      </c>
    </row>
    <row r="286" spans="1:64" s="12" customFormat="1">
      <c r="B286" s="196"/>
      <c r="C286" s="341"/>
      <c r="D286" s="342" t="s">
        <v>170</v>
      </c>
      <c r="E286" s="343" t="s">
        <v>5</v>
      </c>
      <c r="F286" s="344" t="s">
        <v>409</v>
      </c>
      <c r="G286" s="341"/>
      <c r="H286" s="345">
        <v>2</v>
      </c>
      <c r="I286" s="198"/>
      <c r="L286" s="196"/>
      <c r="M286" s="199"/>
      <c r="N286" s="200"/>
      <c r="O286" s="200"/>
      <c r="P286" s="200"/>
      <c r="Q286" s="200"/>
      <c r="R286" s="200"/>
      <c r="S286" s="200"/>
      <c r="T286" s="201"/>
      <c r="U286" s="341"/>
      <c r="V286" s="341"/>
      <c r="AS286" s="202" t="s">
        <v>170</v>
      </c>
      <c r="AT286" s="202" t="s">
        <v>79</v>
      </c>
      <c r="AU286" s="12" t="s">
        <v>79</v>
      </c>
      <c r="AV286" s="12" t="s">
        <v>33</v>
      </c>
      <c r="AW286" s="12" t="s">
        <v>77</v>
      </c>
      <c r="AX286" s="202" t="s">
        <v>162</v>
      </c>
    </row>
    <row r="287" spans="1:64" s="1" customFormat="1" ht="38.25" customHeight="1">
      <c r="B287" s="394"/>
      <c r="C287" s="389">
        <v>45</v>
      </c>
      <c r="D287" s="389" t="s">
        <v>164</v>
      </c>
      <c r="E287" s="390" t="s">
        <v>411</v>
      </c>
      <c r="F287" s="406" t="s">
        <v>4747</v>
      </c>
      <c r="G287" s="392" t="s">
        <v>320</v>
      </c>
      <c r="H287" s="393">
        <v>24</v>
      </c>
      <c r="I287" s="180"/>
      <c r="J287" s="181">
        <f>ROUND(I287*H287,2)</f>
        <v>0</v>
      </c>
      <c r="K287" s="177" t="s">
        <v>5</v>
      </c>
      <c r="L287" s="41"/>
      <c r="M287" s="182" t="s">
        <v>5</v>
      </c>
      <c r="N287" s="183" t="s">
        <v>40</v>
      </c>
      <c r="O287" s="42"/>
      <c r="P287" s="184">
        <f>O287*H287</f>
        <v>0</v>
      </c>
      <c r="Q287" s="184">
        <v>4.0259999999999997E-2</v>
      </c>
      <c r="R287" s="184">
        <f>Q287*H287</f>
        <v>0.96623999999999999</v>
      </c>
      <c r="S287" s="184">
        <v>0</v>
      </c>
      <c r="T287" s="185">
        <f>S287*H287</f>
        <v>0</v>
      </c>
      <c r="U287" s="329"/>
      <c r="V287" s="329"/>
      <c r="AQ287" s="24" t="s">
        <v>168</v>
      </c>
      <c r="AS287" s="24" t="s">
        <v>164</v>
      </c>
      <c r="AT287" s="24" t="s">
        <v>79</v>
      </c>
      <c r="AX287" s="24" t="s">
        <v>162</v>
      </c>
      <c r="BD287" s="186">
        <f>IF(N287="základní",J287,0)</f>
        <v>0</v>
      </c>
      <c r="BE287" s="186">
        <f>IF(N287="snížená",J287,0)</f>
        <v>0</v>
      </c>
      <c r="BF287" s="186">
        <f>IF(N287="zákl. přenesená",J287,0)</f>
        <v>0</v>
      </c>
      <c r="BG287" s="186">
        <f>IF(N287="sníž. přenesená",J287,0)</f>
        <v>0</v>
      </c>
      <c r="BH287" s="186">
        <f>IF(N287="nulová",J287,0)</f>
        <v>0</v>
      </c>
      <c r="BI287" s="24" t="s">
        <v>77</v>
      </c>
      <c r="BJ287" s="186">
        <f>ROUND(I287*H287,2)</f>
        <v>0</v>
      </c>
      <c r="BK287" s="24" t="s">
        <v>168</v>
      </c>
      <c r="BL287" s="24" t="s">
        <v>412</v>
      </c>
    </row>
    <row r="288" spans="1:64" s="11" customFormat="1">
      <c r="B288" s="187"/>
      <c r="C288" s="336"/>
      <c r="D288" s="337" t="s">
        <v>170</v>
      </c>
      <c r="E288" s="338" t="s">
        <v>5</v>
      </c>
      <c r="F288" s="339" t="s">
        <v>338</v>
      </c>
      <c r="G288" s="336"/>
      <c r="H288" s="340" t="s">
        <v>5</v>
      </c>
      <c r="I288" s="192"/>
      <c r="L288" s="187"/>
      <c r="M288" s="193"/>
      <c r="N288" s="194"/>
      <c r="O288" s="194"/>
      <c r="P288" s="194"/>
      <c r="Q288" s="194"/>
      <c r="R288" s="194"/>
      <c r="S288" s="194"/>
      <c r="T288" s="195"/>
      <c r="U288" s="336"/>
      <c r="V288" s="336"/>
      <c r="AS288" s="191" t="s">
        <v>170</v>
      </c>
      <c r="AT288" s="191" t="s">
        <v>79</v>
      </c>
      <c r="AU288" s="11" t="s">
        <v>77</v>
      </c>
      <c r="AV288" s="11" t="s">
        <v>33</v>
      </c>
      <c r="AW288" s="11" t="s">
        <v>69</v>
      </c>
      <c r="AX288" s="191" t="s">
        <v>162</v>
      </c>
    </row>
    <row r="289" spans="2:64" s="12" customFormat="1">
      <c r="B289" s="196"/>
      <c r="C289" s="341"/>
      <c r="D289" s="342" t="s">
        <v>170</v>
      </c>
      <c r="E289" s="343" t="s">
        <v>5</v>
      </c>
      <c r="F289" s="344" t="s">
        <v>4833</v>
      </c>
      <c r="G289" s="341"/>
      <c r="H289" s="345">
        <v>24</v>
      </c>
      <c r="I289" s="198"/>
      <c r="L289" s="196"/>
      <c r="M289" s="199"/>
      <c r="N289" s="200"/>
      <c r="O289" s="200"/>
      <c r="P289" s="200"/>
      <c r="Q289" s="200"/>
      <c r="R289" s="200"/>
      <c r="S289" s="200"/>
      <c r="T289" s="201"/>
      <c r="U289" s="341"/>
      <c r="V289" s="341"/>
      <c r="AS289" s="202" t="s">
        <v>170</v>
      </c>
      <c r="AT289" s="202" t="s">
        <v>79</v>
      </c>
      <c r="AU289" s="12" t="s">
        <v>79</v>
      </c>
      <c r="AV289" s="12" t="s">
        <v>33</v>
      </c>
      <c r="AW289" s="12" t="s">
        <v>77</v>
      </c>
      <c r="AX289" s="202" t="s">
        <v>162</v>
      </c>
    </row>
    <row r="290" spans="2:64" s="1" customFormat="1" ht="38.25" customHeight="1">
      <c r="B290" s="174"/>
      <c r="C290" s="331">
        <v>46</v>
      </c>
      <c r="D290" s="331" t="s">
        <v>164</v>
      </c>
      <c r="E290" s="332" t="s">
        <v>414</v>
      </c>
      <c r="F290" s="354" t="s">
        <v>4748</v>
      </c>
      <c r="G290" s="334" t="s">
        <v>320</v>
      </c>
      <c r="H290" s="335">
        <v>4</v>
      </c>
      <c r="I290" s="180"/>
      <c r="J290" s="181">
        <f>ROUND(I290*H290,2)</f>
        <v>0</v>
      </c>
      <c r="K290" s="177" t="s">
        <v>5</v>
      </c>
      <c r="L290" s="41"/>
      <c r="M290" s="182" t="s">
        <v>5</v>
      </c>
      <c r="N290" s="183" t="s">
        <v>40</v>
      </c>
      <c r="O290" s="42"/>
      <c r="P290" s="184">
        <f>O290*H290</f>
        <v>0</v>
      </c>
      <c r="Q290" s="184">
        <v>7.5399999999999995E-2</v>
      </c>
      <c r="R290" s="184">
        <f>Q290*H290</f>
        <v>0.30159999999999998</v>
      </c>
      <c r="S290" s="184">
        <v>0</v>
      </c>
      <c r="T290" s="185">
        <f>S290*H290</f>
        <v>0</v>
      </c>
      <c r="U290" s="329"/>
      <c r="V290" s="329"/>
      <c r="AQ290" s="24" t="s">
        <v>168</v>
      </c>
      <c r="AS290" s="24" t="s">
        <v>164</v>
      </c>
      <c r="AT290" s="24" t="s">
        <v>79</v>
      </c>
      <c r="AX290" s="24" t="s">
        <v>162</v>
      </c>
      <c r="BD290" s="186">
        <f>IF(N290="základní",J290,0)</f>
        <v>0</v>
      </c>
      <c r="BE290" s="186">
        <f>IF(N290="snížená",J290,0)</f>
        <v>0</v>
      </c>
      <c r="BF290" s="186">
        <f>IF(N290="zákl. přenesená",J290,0)</f>
        <v>0</v>
      </c>
      <c r="BG290" s="186">
        <f>IF(N290="sníž. přenesená",J290,0)</f>
        <v>0</v>
      </c>
      <c r="BH290" s="186">
        <f>IF(N290="nulová",J290,0)</f>
        <v>0</v>
      </c>
      <c r="BI290" s="24" t="s">
        <v>77</v>
      </c>
      <c r="BJ290" s="186">
        <f>ROUND(I290*H290,2)</f>
        <v>0</v>
      </c>
      <c r="BK290" s="24" t="s">
        <v>168</v>
      </c>
      <c r="BL290" s="24" t="s">
        <v>415</v>
      </c>
    </row>
    <row r="291" spans="2:64" s="11" customFormat="1">
      <c r="B291" s="187"/>
      <c r="C291" s="336"/>
      <c r="D291" s="337" t="s">
        <v>170</v>
      </c>
      <c r="E291" s="338" t="s">
        <v>5</v>
      </c>
      <c r="F291" s="339" t="s">
        <v>338</v>
      </c>
      <c r="G291" s="336"/>
      <c r="H291" s="340" t="s">
        <v>5</v>
      </c>
      <c r="I291" s="192"/>
      <c r="L291" s="187"/>
      <c r="M291" s="193"/>
      <c r="N291" s="194"/>
      <c r="O291" s="194"/>
      <c r="P291" s="194"/>
      <c r="Q291" s="194"/>
      <c r="R291" s="194"/>
      <c r="S291" s="194"/>
      <c r="T291" s="195"/>
      <c r="U291" s="336"/>
      <c r="V291" s="336"/>
      <c r="AS291" s="191" t="s">
        <v>170</v>
      </c>
      <c r="AT291" s="191" t="s">
        <v>79</v>
      </c>
      <c r="AU291" s="11" t="s">
        <v>77</v>
      </c>
      <c r="AV291" s="11" t="s">
        <v>33</v>
      </c>
      <c r="AW291" s="11" t="s">
        <v>69</v>
      </c>
      <c r="AX291" s="191" t="s">
        <v>162</v>
      </c>
    </row>
    <row r="292" spans="2:64" s="12" customFormat="1">
      <c r="B292" s="196"/>
      <c r="C292" s="341"/>
      <c r="D292" s="342" t="s">
        <v>170</v>
      </c>
      <c r="E292" s="343" t="s">
        <v>5</v>
      </c>
      <c r="F292" s="344" t="s">
        <v>416</v>
      </c>
      <c r="G292" s="341"/>
      <c r="H292" s="345">
        <v>4</v>
      </c>
      <c r="I292" s="198"/>
      <c r="L292" s="196"/>
      <c r="M292" s="199"/>
      <c r="N292" s="200"/>
      <c r="O292" s="200"/>
      <c r="P292" s="200"/>
      <c r="Q292" s="200"/>
      <c r="R292" s="200"/>
      <c r="S292" s="200"/>
      <c r="T292" s="201"/>
      <c r="U292" s="341"/>
      <c r="V292" s="341"/>
      <c r="AS292" s="202" t="s">
        <v>170</v>
      </c>
      <c r="AT292" s="202" t="s">
        <v>79</v>
      </c>
      <c r="AU292" s="12" t="s">
        <v>79</v>
      </c>
      <c r="AV292" s="12" t="s">
        <v>33</v>
      </c>
      <c r="AW292" s="12" t="s">
        <v>77</v>
      </c>
      <c r="AX292" s="202" t="s">
        <v>162</v>
      </c>
    </row>
    <row r="293" spans="2:64" s="1" customFormat="1" ht="38.25" customHeight="1">
      <c r="B293" s="174"/>
      <c r="C293" s="331">
        <v>47</v>
      </c>
      <c r="D293" s="331" t="s">
        <v>164</v>
      </c>
      <c r="E293" s="332" t="s">
        <v>418</v>
      </c>
      <c r="F293" s="354" t="s">
        <v>4749</v>
      </c>
      <c r="G293" s="334" t="s">
        <v>320</v>
      </c>
      <c r="H293" s="335">
        <v>3</v>
      </c>
      <c r="I293" s="180"/>
      <c r="J293" s="181">
        <f>ROUND(I293*H293,2)</f>
        <v>0</v>
      </c>
      <c r="K293" s="177" t="s">
        <v>5</v>
      </c>
      <c r="L293" s="41"/>
      <c r="M293" s="182" t="s">
        <v>5</v>
      </c>
      <c r="N293" s="183" t="s">
        <v>40</v>
      </c>
      <c r="O293" s="42"/>
      <c r="P293" s="184">
        <f>O293*H293</f>
        <v>0</v>
      </c>
      <c r="Q293" s="184">
        <v>7.5399999999999995E-2</v>
      </c>
      <c r="R293" s="184">
        <f>Q293*H293</f>
        <v>0.22619999999999998</v>
      </c>
      <c r="S293" s="184">
        <v>0</v>
      </c>
      <c r="T293" s="185">
        <f>S293*H293</f>
        <v>0</v>
      </c>
      <c r="U293" s="329"/>
      <c r="V293" s="329"/>
      <c r="AQ293" s="24" t="s">
        <v>168</v>
      </c>
      <c r="AS293" s="24" t="s">
        <v>164</v>
      </c>
      <c r="AT293" s="24" t="s">
        <v>79</v>
      </c>
      <c r="AX293" s="24" t="s">
        <v>162</v>
      </c>
      <c r="BD293" s="186">
        <f>IF(N293="základní",J293,0)</f>
        <v>0</v>
      </c>
      <c r="BE293" s="186">
        <f>IF(N293="snížená",J293,0)</f>
        <v>0</v>
      </c>
      <c r="BF293" s="186">
        <f>IF(N293="zákl. přenesená",J293,0)</f>
        <v>0</v>
      </c>
      <c r="BG293" s="186">
        <f>IF(N293="sníž. přenesená",J293,0)</f>
        <v>0</v>
      </c>
      <c r="BH293" s="186">
        <f>IF(N293="nulová",J293,0)</f>
        <v>0</v>
      </c>
      <c r="BI293" s="24" t="s">
        <v>77</v>
      </c>
      <c r="BJ293" s="186">
        <f>ROUND(I293*H293,2)</f>
        <v>0</v>
      </c>
      <c r="BK293" s="24" t="s">
        <v>168</v>
      </c>
      <c r="BL293" s="24" t="s">
        <v>419</v>
      </c>
    </row>
    <row r="294" spans="2:64" s="11" customFormat="1">
      <c r="B294" s="187"/>
      <c r="C294" s="336"/>
      <c r="D294" s="337" t="s">
        <v>170</v>
      </c>
      <c r="E294" s="338" t="s">
        <v>5</v>
      </c>
      <c r="F294" s="339" t="s">
        <v>338</v>
      </c>
      <c r="G294" s="336"/>
      <c r="H294" s="340" t="s">
        <v>5</v>
      </c>
      <c r="I294" s="192"/>
      <c r="L294" s="187"/>
      <c r="M294" s="193"/>
      <c r="N294" s="194"/>
      <c r="O294" s="194"/>
      <c r="P294" s="194"/>
      <c r="Q294" s="194"/>
      <c r="R294" s="194"/>
      <c r="S294" s="194"/>
      <c r="T294" s="195"/>
      <c r="U294" s="336"/>
      <c r="V294" s="336"/>
      <c r="AS294" s="191" t="s">
        <v>170</v>
      </c>
      <c r="AT294" s="191" t="s">
        <v>79</v>
      </c>
      <c r="AU294" s="11" t="s">
        <v>77</v>
      </c>
      <c r="AV294" s="11" t="s">
        <v>33</v>
      </c>
      <c r="AW294" s="11" t="s">
        <v>69</v>
      </c>
      <c r="AX294" s="191" t="s">
        <v>162</v>
      </c>
    </row>
    <row r="295" spans="2:64" s="12" customFormat="1">
      <c r="B295" s="196"/>
      <c r="C295" s="341"/>
      <c r="D295" s="342" t="s">
        <v>170</v>
      </c>
      <c r="E295" s="343" t="s">
        <v>5</v>
      </c>
      <c r="F295" s="344" t="s">
        <v>420</v>
      </c>
      <c r="G295" s="341"/>
      <c r="H295" s="345">
        <v>3</v>
      </c>
      <c r="I295" s="198"/>
      <c r="L295" s="196"/>
      <c r="M295" s="199"/>
      <c r="N295" s="200"/>
      <c r="O295" s="200"/>
      <c r="P295" s="200"/>
      <c r="Q295" s="200"/>
      <c r="R295" s="200"/>
      <c r="S295" s="200"/>
      <c r="T295" s="201"/>
      <c r="U295" s="341"/>
      <c r="V295" s="341"/>
      <c r="AS295" s="202" t="s">
        <v>170</v>
      </c>
      <c r="AT295" s="202" t="s">
        <v>79</v>
      </c>
      <c r="AU295" s="12" t="s">
        <v>79</v>
      </c>
      <c r="AV295" s="12" t="s">
        <v>33</v>
      </c>
      <c r="AW295" s="12" t="s">
        <v>77</v>
      </c>
      <c r="AX295" s="202" t="s">
        <v>162</v>
      </c>
    </row>
    <row r="296" spans="2:64" s="1" customFormat="1" ht="38.25" customHeight="1">
      <c r="B296" s="174"/>
      <c r="C296" s="331">
        <v>49</v>
      </c>
      <c r="D296" s="331" t="s">
        <v>164</v>
      </c>
      <c r="E296" s="332" t="s">
        <v>422</v>
      </c>
      <c r="F296" s="354" t="s">
        <v>4750</v>
      </c>
      <c r="G296" s="334" t="s">
        <v>320</v>
      </c>
      <c r="H296" s="335">
        <v>2</v>
      </c>
      <c r="I296" s="180"/>
      <c r="J296" s="181">
        <f>ROUND(I296*H296,2)</f>
        <v>0</v>
      </c>
      <c r="K296" s="177" t="s">
        <v>5</v>
      </c>
      <c r="L296" s="41"/>
      <c r="M296" s="182" t="s">
        <v>5</v>
      </c>
      <c r="N296" s="183" t="s">
        <v>40</v>
      </c>
      <c r="O296" s="42"/>
      <c r="P296" s="184">
        <f>O296*H296</f>
        <v>0</v>
      </c>
      <c r="Q296" s="184">
        <v>0.14562</v>
      </c>
      <c r="R296" s="184">
        <f>Q296*H296</f>
        <v>0.29124</v>
      </c>
      <c r="S296" s="184">
        <v>0</v>
      </c>
      <c r="T296" s="185">
        <f>S296*H296</f>
        <v>0</v>
      </c>
      <c r="U296" s="329"/>
      <c r="V296" s="329"/>
      <c r="AQ296" s="24" t="s">
        <v>168</v>
      </c>
      <c r="AS296" s="24" t="s">
        <v>164</v>
      </c>
      <c r="AT296" s="24" t="s">
        <v>79</v>
      </c>
      <c r="AX296" s="24" t="s">
        <v>162</v>
      </c>
      <c r="BD296" s="186">
        <f>IF(N296="základní",J296,0)</f>
        <v>0</v>
      </c>
      <c r="BE296" s="186">
        <f>IF(N296="snížená",J296,0)</f>
        <v>0</v>
      </c>
      <c r="BF296" s="186">
        <f>IF(N296="zákl. přenesená",J296,0)</f>
        <v>0</v>
      </c>
      <c r="BG296" s="186">
        <f>IF(N296="sníž. přenesená",J296,0)</f>
        <v>0</v>
      </c>
      <c r="BH296" s="186">
        <f>IF(N296="nulová",J296,0)</f>
        <v>0</v>
      </c>
      <c r="BI296" s="24" t="s">
        <v>77</v>
      </c>
      <c r="BJ296" s="186">
        <f>ROUND(I296*H296,2)</f>
        <v>0</v>
      </c>
      <c r="BK296" s="24" t="s">
        <v>168</v>
      </c>
      <c r="BL296" s="24" t="s">
        <v>423</v>
      </c>
    </row>
    <row r="297" spans="2:64" s="11" customFormat="1">
      <c r="B297" s="187"/>
      <c r="C297" s="336"/>
      <c r="D297" s="337" t="s">
        <v>170</v>
      </c>
      <c r="E297" s="338" t="s">
        <v>5</v>
      </c>
      <c r="F297" s="339" t="s">
        <v>338</v>
      </c>
      <c r="G297" s="336"/>
      <c r="H297" s="340" t="s">
        <v>5</v>
      </c>
      <c r="I297" s="192"/>
      <c r="L297" s="187"/>
      <c r="M297" s="193"/>
      <c r="N297" s="194"/>
      <c r="O297" s="194"/>
      <c r="P297" s="194"/>
      <c r="Q297" s="194"/>
      <c r="R297" s="194"/>
      <c r="S297" s="194"/>
      <c r="T297" s="195"/>
      <c r="U297" s="336"/>
      <c r="V297" s="336"/>
      <c r="AS297" s="191" t="s">
        <v>170</v>
      </c>
      <c r="AT297" s="191" t="s">
        <v>79</v>
      </c>
      <c r="AU297" s="11" t="s">
        <v>77</v>
      </c>
      <c r="AV297" s="11" t="s">
        <v>33</v>
      </c>
      <c r="AW297" s="11" t="s">
        <v>69</v>
      </c>
      <c r="AX297" s="191" t="s">
        <v>162</v>
      </c>
    </row>
    <row r="298" spans="2:64" s="12" customFormat="1">
      <c r="B298" s="196"/>
      <c r="C298" s="341"/>
      <c r="D298" s="342" t="s">
        <v>170</v>
      </c>
      <c r="E298" s="343" t="s">
        <v>5</v>
      </c>
      <c r="F298" s="344" t="s">
        <v>424</v>
      </c>
      <c r="G298" s="341"/>
      <c r="H298" s="345">
        <v>2</v>
      </c>
      <c r="I298" s="198"/>
      <c r="L298" s="196"/>
      <c r="M298" s="199"/>
      <c r="N298" s="200"/>
      <c r="O298" s="200"/>
      <c r="P298" s="200"/>
      <c r="Q298" s="200"/>
      <c r="R298" s="200"/>
      <c r="S298" s="200"/>
      <c r="T298" s="201"/>
      <c r="U298" s="341"/>
      <c r="V298" s="341"/>
      <c r="AS298" s="202" t="s">
        <v>170</v>
      </c>
      <c r="AT298" s="202" t="s">
        <v>79</v>
      </c>
      <c r="AU298" s="12" t="s">
        <v>79</v>
      </c>
      <c r="AV298" s="12" t="s">
        <v>33</v>
      </c>
      <c r="AW298" s="12" t="s">
        <v>77</v>
      </c>
      <c r="AX298" s="202" t="s">
        <v>162</v>
      </c>
    </row>
    <row r="299" spans="2:64" s="1" customFormat="1" ht="25.5" customHeight="1">
      <c r="B299" s="174"/>
      <c r="C299" s="389">
        <v>50</v>
      </c>
      <c r="D299" s="389" t="s">
        <v>164</v>
      </c>
      <c r="E299" s="390" t="s">
        <v>426</v>
      </c>
      <c r="F299" s="391" t="s">
        <v>427</v>
      </c>
      <c r="G299" s="392" t="s">
        <v>265</v>
      </c>
      <c r="H299" s="393">
        <v>0.74299999999999999</v>
      </c>
      <c r="I299" s="180"/>
      <c r="J299" s="181">
        <f>ROUND(I299*H299,2)</f>
        <v>0</v>
      </c>
      <c r="K299" s="177" t="s">
        <v>5</v>
      </c>
      <c r="L299" s="41"/>
      <c r="M299" s="182" t="s">
        <v>5</v>
      </c>
      <c r="N299" s="183" t="s">
        <v>40</v>
      </c>
      <c r="O299" s="42"/>
      <c r="P299" s="184">
        <f>O299*H299</f>
        <v>0</v>
      </c>
      <c r="Q299" s="184">
        <v>1.0900000000000001</v>
      </c>
      <c r="R299" s="184">
        <f>Q299*H299</f>
        <v>0.80987000000000009</v>
      </c>
      <c r="S299" s="184">
        <v>0</v>
      </c>
      <c r="T299" s="185">
        <f>S299*H299</f>
        <v>0</v>
      </c>
      <c r="U299" s="329"/>
      <c r="V299" s="329"/>
      <c r="AQ299" s="24" t="s">
        <v>168</v>
      </c>
      <c r="AS299" s="24" t="s">
        <v>164</v>
      </c>
      <c r="AT299" s="24" t="s">
        <v>79</v>
      </c>
      <c r="AX299" s="24" t="s">
        <v>162</v>
      </c>
      <c r="BD299" s="186">
        <f>IF(N299="základní",J299,0)</f>
        <v>0</v>
      </c>
      <c r="BE299" s="186">
        <f>IF(N299="snížená",J299,0)</f>
        <v>0</v>
      </c>
      <c r="BF299" s="186">
        <f>IF(N299="zákl. přenesená",J299,0)</f>
        <v>0</v>
      </c>
      <c r="BG299" s="186">
        <f>IF(N299="sníž. přenesená",J299,0)</f>
        <v>0</v>
      </c>
      <c r="BH299" s="186">
        <f>IF(N299="nulová",J299,0)</f>
        <v>0</v>
      </c>
      <c r="BI299" s="24" t="s">
        <v>77</v>
      </c>
      <c r="BJ299" s="186">
        <f>ROUND(I299*H299,2)</f>
        <v>0</v>
      </c>
      <c r="BK299" s="24" t="s">
        <v>168</v>
      </c>
      <c r="BL299" s="24" t="s">
        <v>428</v>
      </c>
    </row>
    <row r="300" spans="2:64" s="11" customFormat="1">
      <c r="B300" s="187"/>
      <c r="C300" s="336"/>
      <c r="D300" s="337" t="s">
        <v>170</v>
      </c>
      <c r="E300" s="338" t="s">
        <v>5</v>
      </c>
      <c r="F300" s="339" t="s">
        <v>429</v>
      </c>
      <c r="G300" s="336"/>
      <c r="H300" s="340" t="s">
        <v>5</v>
      </c>
      <c r="I300" s="192"/>
      <c r="L300" s="187"/>
      <c r="M300" s="193"/>
      <c r="N300" s="194"/>
      <c r="O300" s="194"/>
      <c r="P300" s="194"/>
      <c r="Q300" s="194"/>
      <c r="R300" s="194"/>
      <c r="S300" s="194"/>
      <c r="T300" s="195"/>
      <c r="U300" s="336"/>
      <c r="V300" s="336"/>
      <c r="AS300" s="191" t="s">
        <v>170</v>
      </c>
      <c r="AT300" s="191" t="s">
        <v>79</v>
      </c>
      <c r="AU300" s="11" t="s">
        <v>77</v>
      </c>
      <c r="AV300" s="11" t="s">
        <v>33</v>
      </c>
      <c r="AW300" s="11" t="s">
        <v>69</v>
      </c>
      <c r="AX300" s="191" t="s">
        <v>162</v>
      </c>
    </row>
    <row r="301" spans="2:64" s="12" customFormat="1">
      <c r="B301" s="196"/>
      <c r="C301" s="341"/>
      <c r="D301" s="337" t="s">
        <v>170</v>
      </c>
      <c r="E301" s="347" t="s">
        <v>5</v>
      </c>
      <c r="F301" s="348" t="s">
        <v>430</v>
      </c>
      <c r="G301" s="341"/>
      <c r="H301" s="349">
        <v>0.34200000000000003</v>
      </c>
      <c r="I301" s="198"/>
      <c r="L301" s="196"/>
      <c r="M301" s="199"/>
      <c r="N301" s="200"/>
      <c r="O301" s="200"/>
      <c r="P301" s="200"/>
      <c r="Q301" s="200"/>
      <c r="R301" s="200"/>
      <c r="S301" s="200"/>
      <c r="T301" s="201"/>
      <c r="U301" s="341"/>
      <c r="V301" s="341"/>
      <c r="AS301" s="202" t="s">
        <v>170</v>
      </c>
      <c r="AT301" s="202" t="s">
        <v>79</v>
      </c>
      <c r="AU301" s="12" t="s">
        <v>79</v>
      </c>
      <c r="AV301" s="12" t="s">
        <v>33</v>
      </c>
      <c r="AW301" s="12" t="s">
        <v>69</v>
      </c>
      <c r="AX301" s="202" t="s">
        <v>162</v>
      </c>
    </row>
    <row r="302" spans="2:64" s="12" customFormat="1">
      <c r="B302" s="196"/>
      <c r="C302" s="341"/>
      <c r="D302" s="337" t="s">
        <v>170</v>
      </c>
      <c r="E302" s="347" t="s">
        <v>5</v>
      </c>
      <c r="F302" s="348" t="s">
        <v>431</v>
      </c>
      <c r="G302" s="341"/>
      <c r="H302" s="349">
        <v>0.19400000000000001</v>
      </c>
      <c r="I302" s="198"/>
      <c r="L302" s="196"/>
      <c r="M302" s="199"/>
      <c r="N302" s="200"/>
      <c r="O302" s="200"/>
      <c r="P302" s="200"/>
      <c r="Q302" s="200"/>
      <c r="R302" s="200"/>
      <c r="S302" s="200"/>
      <c r="T302" s="201"/>
      <c r="U302" s="341"/>
      <c r="V302" s="341"/>
      <c r="AS302" s="202" t="s">
        <v>170</v>
      </c>
      <c r="AT302" s="202" t="s">
        <v>79</v>
      </c>
      <c r="AU302" s="12" t="s">
        <v>79</v>
      </c>
      <c r="AV302" s="12" t="s">
        <v>33</v>
      </c>
      <c r="AW302" s="12" t="s">
        <v>69</v>
      </c>
      <c r="AX302" s="202" t="s">
        <v>162</v>
      </c>
    </row>
    <row r="303" spans="2:64" s="11" customFormat="1">
      <c r="B303" s="187"/>
      <c r="C303" s="336"/>
      <c r="D303" s="337" t="s">
        <v>170</v>
      </c>
      <c r="E303" s="338" t="s">
        <v>5</v>
      </c>
      <c r="F303" s="339" t="s">
        <v>432</v>
      </c>
      <c r="G303" s="336"/>
      <c r="H303" s="340" t="s">
        <v>5</v>
      </c>
      <c r="I303" s="192"/>
      <c r="L303" s="187"/>
      <c r="M303" s="193"/>
      <c r="N303" s="194"/>
      <c r="O303" s="194"/>
      <c r="P303" s="194"/>
      <c r="Q303" s="194"/>
      <c r="R303" s="194"/>
      <c r="S303" s="194"/>
      <c r="T303" s="195"/>
      <c r="U303" s="336"/>
      <c r="V303" s="336"/>
      <c r="AS303" s="191" t="s">
        <v>170</v>
      </c>
      <c r="AT303" s="191" t="s">
        <v>79</v>
      </c>
      <c r="AU303" s="11" t="s">
        <v>77</v>
      </c>
      <c r="AV303" s="11" t="s">
        <v>33</v>
      </c>
      <c r="AW303" s="11" t="s">
        <v>69</v>
      </c>
      <c r="AX303" s="191" t="s">
        <v>162</v>
      </c>
    </row>
    <row r="304" spans="2:64" s="12" customFormat="1">
      <c r="B304" s="196"/>
      <c r="C304" s="341"/>
      <c r="D304" s="337" t="s">
        <v>170</v>
      </c>
      <c r="E304" s="347" t="s">
        <v>5</v>
      </c>
      <c r="F304" s="348" t="s">
        <v>433</v>
      </c>
      <c r="G304" s="341"/>
      <c r="H304" s="349">
        <v>0.20699999999999999</v>
      </c>
      <c r="I304" s="198"/>
      <c r="L304" s="196"/>
      <c r="M304" s="199"/>
      <c r="N304" s="200"/>
      <c r="O304" s="200"/>
      <c r="P304" s="200"/>
      <c r="Q304" s="200"/>
      <c r="R304" s="200"/>
      <c r="S304" s="200"/>
      <c r="T304" s="201"/>
      <c r="U304" s="341"/>
      <c r="V304" s="341"/>
      <c r="AS304" s="202" t="s">
        <v>170</v>
      </c>
      <c r="AT304" s="202" t="s">
        <v>79</v>
      </c>
      <c r="AU304" s="12" t="s">
        <v>79</v>
      </c>
      <c r="AV304" s="12" t="s">
        <v>33</v>
      </c>
      <c r="AW304" s="12" t="s">
        <v>69</v>
      </c>
      <c r="AX304" s="202" t="s">
        <v>162</v>
      </c>
    </row>
    <row r="305" spans="1:64" s="13" customFormat="1">
      <c r="B305" s="208"/>
      <c r="C305" s="350"/>
      <c r="D305" s="342" t="s">
        <v>170</v>
      </c>
      <c r="E305" s="351" t="s">
        <v>5</v>
      </c>
      <c r="F305" s="352" t="s">
        <v>192</v>
      </c>
      <c r="G305" s="350"/>
      <c r="H305" s="353">
        <v>0.74299999999999999</v>
      </c>
      <c r="I305" s="209"/>
      <c r="L305" s="208"/>
      <c r="M305" s="210"/>
      <c r="N305" s="211"/>
      <c r="O305" s="211"/>
      <c r="P305" s="211"/>
      <c r="Q305" s="211"/>
      <c r="R305" s="211"/>
      <c r="S305" s="211"/>
      <c r="T305" s="212"/>
      <c r="U305" s="350"/>
      <c r="V305" s="350"/>
      <c r="AS305" s="213" t="s">
        <v>170</v>
      </c>
      <c r="AT305" s="213" t="s">
        <v>79</v>
      </c>
      <c r="AU305" s="13" t="s">
        <v>168</v>
      </c>
      <c r="AV305" s="13" t="s">
        <v>33</v>
      </c>
      <c r="AW305" s="13" t="s">
        <v>77</v>
      </c>
      <c r="AX305" s="213" t="s">
        <v>162</v>
      </c>
    </row>
    <row r="306" spans="1:64" s="1" customFormat="1" ht="25.5" customHeight="1">
      <c r="A306" s="405"/>
      <c r="B306" s="394"/>
      <c r="C306" s="389">
        <v>51</v>
      </c>
      <c r="D306" s="389" t="s">
        <v>164</v>
      </c>
      <c r="E306" s="390" t="s">
        <v>435</v>
      </c>
      <c r="F306" s="406" t="s">
        <v>4751</v>
      </c>
      <c r="G306" s="392" t="s">
        <v>284</v>
      </c>
      <c r="H306" s="393">
        <v>203.328</v>
      </c>
      <c r="I306" s="180"/>
      <c r="J306" s="181">
        <f>ROUND(I306*H306,2)</f>
        <v>0</v>
      </c>
      <c r="K306" s="177" t="s">
        <v>5</v>
      </c>
      <c r="L306" s="41"/>
      <c r="M306" s="182" t="s">
        <v>5</v>
      </c>
      <c r="N306" s="183" t="s">
        <v>40</v>
      </c>
      <c r="O306" s="42"/>
      <c r="P306" s="184">
        <f>O306*H306</f>
        <v>0</v>
      </c>
      <c r="Q306" s="184">
        <v>0.14993999999999999</v>
      </c>
      <c r="R306" s="184">
        <f>Q306*H306</f>
        <v>30.48700032</v>
      </c>
      <c r="S306" s="184">
        <v>0</v>
      </c>
      <c r="T306" s="185">
        <f>S306*H306</f>
        <v>0</v>
      </c>
      <c r="U306" s="329"/>
      <c r="V306" s="329"/>
      <c r="AQ306" s="24" t="s">
        <v>168</v>
      </c>
      <c r="AS306" s="24" t="s">
        <v>164</v>
      </c>
      <c r="AT306" s="24" t="s">
        <v>79</v>
      </c>
      <c r="AX306" s="24" t="s">
        <v>162</v>
      </c>
      <c r="BD306" s="186">
        <f>IF(N306="základní",J306,0)</f>
        <v>0</v>
      </c>
      <c r="BE306" s="186">
        <f>IF(N306="snížená",J306,0)</f>
        <v>0</v>
      </c>
      <c r="BF306" s="186">
        <f>IF(N306="zákl. přenesená",J306,0)</f>
        <v>0</v>
      </c>
      <c r="BG306" s="186">
        <f>IF(N306="sníž. přenesená",J306,0)</f>
        <v>0</v>
      </c>
      <c r="BH306" s="186">
        <f>IF(N306="nulová",J306,0)</f>
        <v>0</v>
      </c>
      <c r="BI306" s="24" t="s">
        <v>77</v>
      </c>
      <c r="BJ306" s="186">
        <f>ROUND(I306*H306,2)</f>
        <v>0</v>
      </c>
      <c r="BK306" s="24" t="s">
        <v>168</v>
      </c>
      <c r="BL306" s="24" t="s">
        <v>436</v>
      </c>
    </row>
    <row r="307" spans="1:64" s="11" customFormat="1">
      <c r="B307" s="187"/>
      <c r="C307" s="336"/>
      <c r="D307" s="337" t="s">
        <v>170</v>
      </c>
      <c r="E307" s="338" t="s">
        <v>5</v>
      </c>
      <c r="F307" s="339" t="s">
        <v>437</v>
      </c>
      <c r="G307" s="336"/>
      <c r="H307" s="340" t="s">
        <v>5</v>
      </c>
      <c r="I307" s="192"/>
      <c r="L307" s="187"/>
      <c r="M307" s="193"/>
      <c r="N307" s="194"/>
      <c r="O307" s="194"/>
      <c r="P307" s="194"/>
      <c r="Q307" s="194"/>
      <c r="R307" s="194"/>
      <c r="S307" s="194"/>
      <c r="T307" s="195"/>
      <c r="U307" s="336"/>
      <c r="V307" s="336"/>
      <c r="AS307" s="191" t="s">
        <v>170</v>
      </c>
      <c r="AT307" s="191" t="s">
        <v>79</v>
      </c>
      <c r="AU307" s="11" t="s">
        <v>77</v>
      </c>
      <c r="AV307" s="11" t="s">
        <v>33</v>
      </c>
      <c r="AW307" s="11" t="s">
        <v>69</v>
      </c>
      <c r="AX307" s="191" t="s">
        <v>162</v>
      </c>
    </row>
    <row r="308" spans="1:64" s="12" customFormat="1" ht="24">
      <c r="B308" s="196"/>
      <c r="C308" s="341"/>
      <c r="D308" s="337" t="s">
        <v>170</v>
      </c>
      <c r="E308" s="347" t="s">
        <v>5</v>
      </c>
      <c r="F308" s="348" t="s">
        <v>4834</v>
      </c>
      <c r="G308" s="341"/>
      <c r="H308" s="349">
        <v>187.22800000000001</v>
      </c>
      <c r="I308" s="198"/>
      <c r="L308" s="196"/>
      <c r="M308" s="199"/>
      <c r="N308" s="200"/>
      <c r="O308" s="200"/>
      <c r="P308" s="200"/>
      <c r="Q308" s="200"/>
      <c r="R308" s="200"/>
      <c r="S308" s="200"/>
      <c r="T308" s="201"/>
      <c r="U308" s="341"/>
      <c r="V308" s="341"/>
      <c r="AS308" s="202" t="s">
        <v>170</v>
      </c>
      <c r="AT308" s="202" t="s">
        <v>79</v>
      </c>
      <c r="AU308" s="12" t="s">
        <v>79</v>
      </c>
      <c r="AV308" s="12" t="s">
        <v>33</v>
      </c>
      <c r="AW308" s="12" t="s">
        <v>69</v>
      </c>
      <c r="AX308" s="202" t="s">
        <v>162</v>
      </c>
    </row>
    <row r="309" spans="1:64" s="12" customFormat="1">
      <c r="B309" s="196"/>
      <c r="C309" s="341"/>
      <c r="D309" s="337" t="s">
        <v>170</v>
      </c>
      <c r="E309" s="347" t="s">
        <v>5</v>
      </c>
      <c r="F309" s="348" t="s">
        <v>438</v>
      </c>
      <c r="G309" s="341"/>
      <c r="H309" s="349">
        <v>8.1</v>
      </c>
      <c r="I309" s="198"/>
      <c r="L309" s="196"/>
      <c r="M309" s="199"/>
      <c r="N309" s="200"/>
      <c r="O309" s="200"/>
      <c r="P309" s="200"/>
      <c r="Q309" s="200"/>
      <c r="R309" s="200"/>
      <c r="S309" s="200"/>
      <c r="T309" s="201"/>
      <c r="U309" s="341"/>
      <c r="V309" s="341"/>
      <c r="AS309" s="202" t="s">
        <v>170</v>
      </c>
      <c r="AT309" s="202" t="s">
        <v>79</v>
      </c>
      <c r="AU309" s="12" t="s">
        <v>79</v>
      </c>
      <c r="AV309" s="12" t="s">
        <v>33</v>
      </c>
      <c r="AW309" s="12" t="s">
        <v>69</v>
      </c>
      <c r="AX309" s="202" t="s">
        <v>162</v>
      </c>
    </row>
    <row r="310" spans="1:64" s="12" customFormat="1">
      <c r="B310" s="196"/>
      <c r="C310" s="341"/>
      <c r="D310" s="337" t="s">
        <v>170</v>
      </c>
      <c r="E310" s="347" t="s">
        <v>5</v>
      </c>
      <c r="F310" s="348" t="s">
        <v>439</v>
      </c>
      <c r="G310" s="341"/>
      <c r="H310" s="349">
        <v>4</v>
      </c>
      <c r="I310" s="198"/>
      <c r="L310" s="196"/>
      <c r="M310" s="199"/>
      <c r="N310" s="200"/>
      <c r="O310" s="200"/>
      <c r="P310" s="200"/>
      <c r="Q310" s="200"/>
      <c r="R310" s="200"/>
      <c r="S310" s="200"/>
      <c r="T310" s="201"/>
      <c r="U310" s="341"/>
      <c r="V310" s="341"/>
      <c r="AS310" s="202" t="s">
        <v>170</v>
      </c>
      <c r="AT310" s="202" t="s">
        <v>79</v>
      </c>
      <c r="AU310" s="12" t="s">
        <v>79</v>
      </c>
      <c r="AV310" s="12" t="s">
        <v>33</v>
      </c>
      <c r="AW310" s="12" t="s">
        <v>69</v>
      </c>
      <c r="AX310" s="202" t="s">
        <v>162</v>
      </c>
    </row>
    <row r="311" spans="1:64" s="12" customFormat="1">
      <c r="B311" s="196"/>
      <c r="C311" s="341"/>
      <c r="D311" s="337" t="s">
        <v>170</v>
      </c>
      <c r="E311" s="347" t="s">
        <v>5</v>
      </c>
      <c r="F311" s="348" t="s">
        <v>4787</v>
      </c>
      <c r="G311" s="341"/>
      <c r="H311" s="349">
        <v>4</v>
      </c>
      <c r="I311" s="198"/>
      <c r="L311" s="196"/>
      <c r="M311" s="199"/>
      <c r="N311" s="200"/>
      <c r="O311" s="200"/>
      <c r="P311" s="200"/>
      <c r="Q311" s="200"/>
      <c r="R311" s="200"/>
      <c r="S311" s="200"/>
      <c r="T311" s="201"/>
      <c r="U311" s="341"/>
      <c r="V311" s="341"/>
      <c r="AS311" s="202" t="s">
        <v>170</v>
      </c>
      <c r="AT311" s="202" t="s">
        <v>79</v>
      </c>
      <c r="AU311" s="12" t="s">
        <v>79</v>
      </c>
      <c r="AV311" s="12" t="s">
        <v>33</v>
      </c>
      <c r="AW311" s="12" t="s">
        <v>69</v>
      </c>
      <c r="AX311" s="202" t="s">
        <v>162</v>
      </c>
    </row>
    <row r="312" spans="1:64" s="13" customFormat="1">
      <c r="B312" s="208"/>
      <c r="C312" s="350"/>
      <c r="D312" s="342" t="s">
        <v>170</v>
      </c>
      <c r="E312" s="351" t="s">
        <v>5</v>
      </c>
      <c r="F312" s="352" t="s">
        <v>192</v>
      </c>
      <c r="G312" s="350"/>
      <c r="H312" s="353">
        <f>SUM(H308:H311)</f>
        <v>203.328</v>
      </c>
      <c r="I312" s="209"/>
      <c r="L312" s="208"/>
      <c r="M312" s="210"/>
      <c r="N312" s="211"/>
      <c r="O312" s="211"/>
      <c r="P312" s="211"/>
      <c r="Q312" s="211"/>
      <c r="R312" s="211"/>
      <c r="S312" s="211"/>
      <c r="T312" s="212"/>
      <c r="U312" s="350"/>
      <c r="V312" s="350"/>
      <c r="AS312" s="213" t="s">
        <v>170</v>
      </c>
      <c r="AT312" s="213" t="s">
        <v>79</v>
      </c>
      <c r="AU312" s="13" t="s">
        <v>168</v>
      </c>
      <c r="AV312" s="13" t="s">
        <v>33</v>
      </c>
      <c r="AW312" s="13" t="s">
        <v>77</v>
      </c>
      <c r="AX312" s="213" t="s">
        <v>162</v>
      </c>
    </row>
    <row r="313" spans="1:64" s="1" customFormat="1" ht="25.5" customHeight="1">
      <c r="B313" s="174"/>
      <c r="C313" s="389">
        <v>52</v>
      </c>
      <c r="D313" s="389" t="s">
        <v>164</v>
      </c>
      <c r="E313" s="390" t="s">
        <v>441</v>
      </c>
      <c r="F313" s="406" t="s">
        <v>4752</v>
      </c>
      <c r="G313" s="392" t="s">
        <v>284</v>
      </c>
      <c r="H313" s="393">
        <v>39.027999999999999</v>
      </c>
      <c r="I313" s="180"/>
      <c r="J313" s="181">
        <f>ROUND(I313*H313,2)</f>
        <v>0</v>
      </c>
      <c r="K313" s="177" t="s">
        <v>5</v>
      </c>
      <c r="L313" s="41"/>
      <c r="M313" s="182" t="s">
        <v>5</v>
      </c>
      <c r="N313" s="183" t="s">
        <v>40</v>
      </c>
      <c r="O313" s="42"/>
      <c r="P313" s="184">
        <f>O313*H313</f>
        <v>0</v>
      </c>
      <c r="Q313" s="184">
        <v>0.21090999999999999</v>
      </c>
      <c r="R313" s="184">
        <f>Q313*H313</f>
        <v>8.2313954799999998</v>
      </c>
      <c r="S313" s="184">
        <v>0</v>
      </c>
      <c r="T313" s="185">
        <f>S313*H313</f>
        <v>0</v>
      </c>
      <c r="U313" s="329"/>
      <c r="V313" s="329"/>
      <c r="AQ313" s="24" t="s">
        <v>168</v>
      </c>
      <c r="AS313" s="24" t="s">
        <v>164</v>
      </c>
      <c r="AT313" s="24" t="s">
        <v>79</v>
      </c>
      <c r="AX313" s="24" t="s">
        <v>162</v>
      </c>
      <c r="BD313" s="186">
        <f>IF(N313="základní",J313,0)</f>
        <v>0</v>
      </c>
      <c r="BE313" s="186">
        <f>IF(N313="snížená",J313,0)</f>
        <v>0</v>
      </c>
      <c r="BF313" s="186">
        <f>IF(N313="zákl. přenesená",J313,0)</f>
        <v>0</v>
      </c>
      <c r="BG313" s="186">
        <f>IF(N313="sníž. přenesená",J313,0)</f>
        <v>0</v>
      </c>
      <c r="BH313" s="186">
        <f>IF(N313="nulová",J313,0)</f>
        <v>0</v>
      </c>
      <c r="BI313" s="24" t="s">
        <v>77</v>
      </c>
      <c r="BJ313" s="186">
        <f>ROUND(I313*H313,2)</f>
        <v>0</v>
      </c>
      <c r="BK313" s="24" t="s">
        <v>168</v>
      </c>
      <c r="BL313" s="24" t="s">
        <v>442</v>
      </c>
    </row>
    <row r="314" spans="1:64" s="11" customFormat="1">
      <c r="B314" s="187"/>
      <c r="C314" s="336"/>
      <c r="D314" s="337" t="s">
        <v>170</v>
      </c>
      <c r="E314" s="338" t="s">
        <v>5</v>
      </c>
      <c r="F314" s="339" t="s">
        <v>443</v>
      </c>
      <c r="G314" s="336"/>
      <c r="H314" s="340" t="s">
        <v>5</v>
      </c>
      <c r="I314" s="192"/>
      <c r="L314" s="187"/>
      <c r="M314" s="193"/>
      <c r="N314" s="194"/>
      <c r="O314" s="194"/>
      <c r="P314" s="194"/>
      <c r="Q314" s="194"/>
      <c r="R314" s="194"/>
      <c r="S314" s="194"/>
      <c r="T314" s="195"/>
      <c r="U314" s="336"/>
      <c r="V314" s="336"/>
      <c r="AS314" s="191" t="s">
        <v>170</v>
      </c>
      <c r="AT314" s="191" t="s">
        <v>79</v>
      </c>
      <c r="AU314" s="11" t="s">
        <v>77</v>
      </c>
      <c r="AV314" s="11" t="s">
        <v>33</v>
      </c>
      <c r="AW314" s="11" t="s">
        <v>69</v>
      </c>
      <c r="AX314" s="191" t="s">
        <v>162</v>
      </c>
    </row>
    <row r="315" spans="1:64" s="12" customFormat="1">
      <c r="B315" s="196"/>
      <c r="C315" s="341"/>
      <c r="D315" s="337" t="s">
        <v>170</v>
      </c>
      <c r="E315" s="347" t="s">
        <v>5</v>
      </c>
      <c r="F315" s="348" t="s">
        <v>444</v>
      </c>
      <c r="G315" s="341"/>
      <c r="H315" s="349">
        <v>19.216999999999999</v>
      </c>
      <c r="I315" s="198"/>
      <c r="L315" s="196"/>
      <c r="M315" s="199"/>
      <c r="N315" s="200"/>
      <c r="O315" s="200"/>
      <c r="P315" s="200"/>
      <c r="Q315" s="200"/>
      <c r="R315" s="200"/>
      <c r="S315" s="200"/>
      <c r="T315" s="201"/>
      <c r="U315" s="341"/>
      <c r="V315" s="341"/>
      <c r="AS315" s="202" t="s">
        <v>170</v>
      </c>
      <c r="AT315" s="202" t="s">
        <v>79</v>
      </c>
      <c r="AU315" s="12" t="s">
        <v>79</v>
      </c>
      <c r="AV315" s="12" t="s">
        <v>33</v>
      </c>
      <c r="AW315" s="12" t="s">
        <v>69</v>
      </c>
      <c r="AX315" s="202" t="s">
        <v>162</v>
      </c>
    </row>
    <row r="316" spans="1:64" s="12" customFormat="1">
      <c r="B316" s="196"/>
      <c r="C316" s="341"/>
      <c r="D316" s="337" t="s">
        <v>170</v>
      </c>
      <c r="E316" s="347" t="s">
        <v>5</v>
      </c>
      <c r="F316" s="348" t="s">
        <v>445</v>
      </c>
      <c r="G316" s="341"/>
      <c r="H316" s="349">
        <v>19.811</v>
      </c>
      <c r="I316" s="198"/>
      <c r="L316" s="196"/>
      <c r="M316" s="199"/>
      <c r="N316" s="200"/>
      <c r="O316" s="200"/>
      <c r="P316" s="200"/>
      <c r="Q316" s="200"/>
      <c r="R316" s="200"/>
      <c r="S316" s="200"/>
      <c r="T316" s="201"/>
      <c r="U316" s="341"/>
      <c r="V316" s="341"/>
      <c r="AS316" s="202" t="s">
        <v>170</v>
      </c>
      <c r="AT316" s="202" t="s">
        <v>79</v>
      </c>
      <c r="AU316" s="12" t="s">
        <v>79</v>
      </c>
      <c r="AV316" s="12" t="s">
        <v>33</v>
      </c>
      <c r="AW316" s="12" t="s">
        <v>69</v>
      </c>
      <c r="AX316" s="202" t="s">
        <v>162</v>
      </c>
    </row>
    <row r="317" spans="1:64" s="12" customFormat="1">
      <c r="B317" s="196"/>
      <c r="C317" s="341"/>
      <c r="D317" s="337" t="s">
        <v>170</v>
      </c>
      <c r="E317" s="347" t="s">
        <v>5</v>
      </c>
      <c r="F317" s="348" t="s">
        <v>446</v>
      </c>
      <c r="G317" s="341"/>
      <c r="H317" s="349">
        <v>0</v>
      </c>
      <c r="I317" s="198"/>
      <c r="L317" s="196"/>
      <c r="M317" s="199"/>
      <c r="N317" s="200"/>
      <c r="O317" s="200"/>
      <c r="P317" s="200"/>
      <c r="Q317" s="200"/>
      <c r="R317" s="200"/>
      <c r="S317" s="200"/>
      <c r="T317" s="201"/>
      <c r="U317" s="341"/>
      <c r="V317" s="341"/>
      <c r="AS317" s="202" t="s">
        <v>170</v>
      </c>
      <c r="AT317" s="202" t="s">
        <v>79</v>
      </c>
      <c r="AU317" s="12" t="s">
        <v>79</v>
      </c>
      <c r="AV317" s="12" t="s">
        <v>33</v>
      </c>
      <c r="AW317" s="12" t="s">
        <v>69</v>
      </c>
      <c r="AX317" s="202" t="s">
        <v>162</v>
      </c>
    </row>
    <row r="318" spans="1:64" s="12" customFormat="1">
      <c r="B318" s="196"/>
      <c r="C318" s="341"/>
      <c r="D318" s="337" t="s">
        <v>170</v>
      </c>
      <c r="E318" s="347" t="s">
        <v>5</v>
      </c>
      <c r="F318" s="348" t="s">
        <v>447</v>
      </c>
      <c r="G318" s="341"/>
      <c r="H318" s="349">
        <v>0</v>
      </c>
      <c r="I318" s="198"/>
      <c r="L318" s="196"/>
      <c r="M318" s="199"/>
      <c r="N318" s="200"/>
      <c r="O318" s="200"/>
      <c r="P318" s="200"/>
      <c r="Q318" s="200"/>
      <c r="R318" s="200"/>
      <c r="S318" s="200"/>
      <c r="T318" s="201"/>
      <c r="U318" s="341"/>
      <c r="V318" s="341"/>
      <c r="AS318" s="202" t="s">
        <v>170</v>
      </c>
      <c r="AT318" s="202" t="s">
        <v>79</v>
      </c>
      <c r="AU318" s="12" t="s">
        <v>79</v>
      </c>
      <c r="AV318" s="12" t="s">
        <v>33</v>
      </c>
      <c r="AW318" s="12" t="s">
        <v>69</v>
      </c>
      <c r="AX318" s="202" t="s">
        <v>162</v>
      </c>
    </row>
    <row r="319" spans="1:64" s="13" customFormat="1">
      <c r="B319" s="208"/>
      <c r="C319" s="350"/>
      <c r="D319" s="342" t="s">
        <v>170</v>
      </c>
      <c r="E319" s="351" t="s">
        <v>5</v>
      </c>
      <c r="F319" s="352" t="s">
        <v>192</v>
      </c>
      <c r="G319" s="350"/>
      <c r="H319" s="353">
        <f>SUM(H315:H318)</f>
        <v>39.027999999999999</v>
      </c>
      <c r="I319" s="209"/>
      <c r="L319" s="208"/>
      <c r="M319" s="210"/>
      <c r="N319" s="211"/>
      <c r="O319" s="211"/>
      <c r="P319" s="211"/>
      <c r="Q319" s="211"/>
      <c r="R319" s="211"/>
      <c r="S319" s="211"/>
      <c r="T319" s="212"/>
      <c r="U319" s="350"/>
      <c r="V319" s="350"/>
      <c r="AS319" s="213" t="s">
        <v>170</v>
      </c>
      <c r="AT319" s="213" t="s">
        <v>79</v>
      </c>
      <c r="AU319" s="13" t="s">
        <v>168</v>
      </c>
      <c r="AV319" s="13" t="s">
        <v>33</v>
      </c>
      <c r="AW319" s="13" t="s">
        <v>77</v>
      </c>
      <c r="AX319" s="213" t="s">
        <v>162</v>
      </c>
    </row>
    <row r="320" spans="1:64" s="1" customFormat="1" ht="38.25" customHeight="1">
      <c r="B320" s="174"/>
      <c r="C320" s="378">
        <v>53</v>
      </c>
      <c r="D320" s="378" t="s">
        <v>164</v>
      </c>
      <c r="E320" s="379" t="s">
        <v>449</v>
      </c>
      <c r="F320" s="383" t="s">
        <v>4735</v>
      </c>
      <c r="G320" s="381" t="s">
        <v>284</v>
      </c>
      <c r="H320" s="382">
        <v>0</v>
      </c>
      <c r="I320" s="180"/>
      <c r="J320" s="181">
        <f>ROUND(I320*H320,2)</f>
        <v>0</v>
      </c>
      <c r="K320" s="177" t="s">
        <v>5</v>
      </c>
      <c r="L320" s="41"/>
      <c r="M320" s="182" t="s">
        <v>5</v>
      </c>
      <c r="N320" s="183" t="s">
        <v>40</v>
      </c>
      <c r="O320" s="42"/>
      <c r="P320" s="184">
        <f>O320*H320</f>
        <v>0</v>
      </c>
      <c r="Q320" s="184">
        <v>0.13414999999999999</v>
      </c>
      <c r="R320" s="184">
        <f>Q320*H320</f>
        <v>0</v>
      </c>
      <c r="S320" s="184">
        <v>0</v>
      </c>
      <c r="T320" s="185">
        <f>S320*H320</f>
        <v>0</v>
      </c>
      <c r="U320" s="329"/>
      <c r="V320" s="329"/>
      <c r="AQ320" s="24" t="s">
        <v>168</v>
      </c>
      <c r="AS320" s="24" t="s">
        <v>164</v>
      </c>
      <c r="AT320" s="24" t="s">
        <v>79</v>
      </c>
      <c r="AX320" s="24" t="s">
        <v>162</v>
      </c>
      <c r="BD320" s="186">
        <f>IF(N320="základní",J320,0)</f>
        <v>0</v>
      </c>
      <c r="BE320" s="186">
        <f>IF(N320="snížená",J320,0)</f>
        <v>0</v>
      </c>
      <c r="BF320" s="186">
        <f>IF(N320="zákl. přenesená",J320,0)</f>
        <v>0</v>
      </c>
      <c r="BG320" s="186">
        <f>IF(N320="sníž. přenesená",J320,0)</f>
        <v>0</v>
      </c>
      <c r="BH320" s="186">
        <f>IF(N320="nulová",J320,0)</f>
        <v>0</v>
      </c>
      <c r="BI320" s="24" t="s">
        <v>77</v>
      </c>
      <c r="BJ320" s="186">
        <f>ROUND(I320*H320,2)</f>
        <v>0</v>
      </c>
      <c r="BK320" s="24" t="s">
        <v>168</v>
      </c>
      <c r="BL320" s="24" t="s">
        <v>450</v>
      </c>
    </row>
    <row r="321" spans="2:64" s="11" customFormat="1">
      <c r="B321" s="187"/>
      <c r="C321" s="336"/>
      <c r="D321" s="337" t="s">
        <v>170</v>
      </c>
      <c r="E321" s="338" t="s">
        <v>5</v>
      </c>
      <c r="F321" s="339" t="s">
        <v>451</v>
      </c>
      <c r="G321" s="336"/>
      <c r="H321" s="340" t="s">
        <v>5</v>
      </c>
      <c r="I321" s="192"/>
      <c r="L321" s="187"/>
      <c r="M321" s="193"/>
      <c r="N321" s="194"/>
      <c r="O321" s="194"/>
      <c r="P321" s="194"/>
      <c r="Q321" s="194"/>
      <c r="R321" s="194"/>
      <c r="S321" s="194"/>
      <c r="T321" s="195"/>
      <c r="U321" s="336"/>
      <c r="V321" s="336"/>
      <c r="AS321" s="191" t="s">
        <v>170</v>
      </c>
      <c r="AT321" s="191" t="s">
        <v>79</v>
      </c>
      <c r="AU321" s="11" t="s">
        <v>77</v>
      </c>
      <c r="AV321" s="11" t="s">
        <v>33</v>
      </c>
      <c r="AW321" s="11" t="s">
        <v>69</v>
      </c>
      <c r="AX321" s="191" t="s">
        <v>162</v>
      </c>
    </row>
    <row r="322" spans="2:64" s="12" customFormat="1" ht="24">
      <c r="B322" s="196"/>
      <c r="C322" s="341"/>
      <c r="D322" s="337" t="s">
        <v>170</v>
      </c>
      <c r="E322" s="347" t="s">
        <v>5</v>
      </c>
      <c r="F322" s="348" t="s">
        <v>452</v>
      </c>
      <c r="G322" s="341"/>
      <c r="H322" s="349">
        <v>96.668999999999997</v>
      </c>
      <c r="I322" s="198"/>
      <c r="L322" s="196"/>
      <c r="M322" s="199"/>
      <c r="N322" s="200"/>
      <c r="O322" s="200"/>
      <c r="P322" s="200"/>
      <c r="Q322" s="200"/>
      <c r="R322" s="200"/>
      <c r="S322" s="200"/>
      <c r="T322" s="201"/>
      <c r="U322" s="341"/>
      <c r="V322" s="341"/>
      <c r="AS322" s="202" t="s">
        <v>170</v>
      </c>
      <c r="AT322" s="202" t="s">
        <v>79</v>
      </c>
      <c r="AU322" s="12" t="s">
        <v>79</v>
      </c>
      <c r="AV322" s="12" t="s">
        <v>33</v>
      </c>
      <c r="AW322" s="12" t="s">
        <v>69</v>
      </c>
      <c r="AX322" s="202" t="s">
        <v>162</v>
      </c>
    </row>
    <row r="323" spans="2:64" s="12" customFormat="1">
      <c r="B323" s="196"/>
      <c r="C323" s="341"/>
      <c r="D323" s="337" t="s">
        <v>170</v>
      </c>
      <c r="E323" s="347" t="s">
        <v>5</v>
      </c>
      <c r="F323" s="348" t="s">
        <v>453</v>
      </c>
      <c r="G323" s="341"/>
      <c r="H323" s="349">
        <v>-12.465</v>
      </c>
      <c r="I323" s="198"/>
      <c r="L323" s="196"/>
      <c r="M323" s="199"/>
      <c r="N323" s="200"/>
      <c r="O323" s="200"/>
      <c r="P323" s="200"/>
      <c r="Q323" s="200"/>
      <c r="R323" s="200"/>
      <c r="S323" s="200"/>
      <c r="T323" s="201"/>
      <c r="U323" s="341"/>
      <c r="V323" s="341"/>
      <c r="AS323" s="202" t="s">
        <v>170</v>
      </c>
      <c r="AT323" s="202" t="s">
        <v>79</v>
      </c>
      <c r="AU323" s="12" t="s">
        <v>79</v>
      </c>
      <c r="AV323" s="12" t="s">
        <v>33</v>
      </c>
      <c r="AW323" s="12" t="s">
        <v>69</v>
      </c>
      <c r="AX323" s="202" t="s">
        <v>162</v>
      </c>
    </row>
    <row r="324" spans="2:64" s="13" customFormat="1">
      <c r="B324" s="208"/>
      <c r="C324" s="350"/>
      <c r="D324" s="342" t="s">
        <v>170</v>
      </c>
      <c r="E324" s="351" t="s">
        <v>5</v>
      </c>
      <c r="F324" s="352" t="s">
        <v>192</v>
      </c>
      <c r="G324" s="350"/>
      <c r="H324" s="353">
        <v>84.203999999999994</v>
      </c>
      <c r="I324" s="209"/>
      <c r="L324" s="208"/>
      <c r="M324" s="210"/>
      <c r="N324" s="211"/>
      <c r="O324" s="211"/>
      <c r="P324" s="211"/>
      <c r="Q324" s="211"/>
      <c r="R324" s="211"/>
      <c r="S324" s="211"/>
      <c r="T324" s="212"/>
      <c r="U324" s="350"/>
      <c r="V324" s="350"/>
      <c r="AS324" s="213" t="s">
        <v>170</v>
      </c>
      <c r="AT324" s="213" t="s">
        <v>79</v>
      </c>
      <c r="AU324" s="13" t="s">
        <v>168</v>
      </c>
      <c r="AV324" s="13" t="s">
        <v>33</v>
      </c>
      <c r="AW324" s="13" t="s">
        <v>77</v>
      </c>
      <c r="AX324" s="213" t="s">
        <v>162</v>
      </c>
    </row>
    <row r="325" spans="2:64" s="1" customFormat="1" ht="25.5" customHeight="1">
      <c r="B325" s="174"/>
      <c r="C325" s="378">
        <v>54</v>
      </c>
      <c r="D325" s="378" t="s">
        <v>164</v>
      </c>
      <c r="E325" s="379" t="s">
        <v>455</v>
      </c>
      <c r="F325" s="383" t="s">
        <v>4753</v>
      </c>
      <c r="G325" s="381" t="s">
        <v>284</v>
      </c>
      <c r="H325" s="382">
        <v>0</v>
      </c>
      <c r="I325" s="180"/>
      <c r="J325" s="181">
        <f>ROUND(I325*H325,2)</f>
        <v>0</v>
      </c>
      <c r="K325" s="177" t="s">
        <v>5</v>
      </c>
      <c r="L325" s="41"/>
      <c r="M325" s="182" t="s">
        <v>5</v>
      </c>
      <c r="N325" s="183" t="s">
        <v>40</v>
      </c>
      <c r="O325" s="42"/>
      <c r="P325" s="184">
        <f>O325*H325</f>
        <v>0</v>
      </c>
      <c r="Q325" s="184">
        <v>5.2170000000000001E-2</v>
      </c>
      <c r="R325" s="184">
        <f>Q325*H325</f>
        <v>0</v>
      </c>
      <c r="S325" s="184">
        <v>0</v>
      </c>
      <c r="T325" s="185">
        <f>S325*H325</f>
        <v>0</v>
      </c>
      <c r="U325" s="329"/>
      <c r="V325" s="329"/>
      <c r="AQ325" s="24" t="s">
        <v>168</v>
      </c>
      <c r="AS325" s="24" t="s">
        <v>164</v>
      </c>
      <c r="AT325" s="24" t="s">
        <v>79</v>
      </c>
      <c r="AX325" s="24" t="s">
        <v>162</v>
      </c>
      <c r="BD325" s="186">
        <f>IF(N325="základní",J325,0)</f>
        <v>0</v>
      </c>
      <c r="BE325" s="186">
        <f>IF(N325="snížená",J325,0)</f>
        <v>0</v>
      </c>
      <c r="BF325" s="186">
        <f>IF(N325="zákl. přenesená",J325,0)</f>
        <v>0</v>
      </c>
      <c r="BG325" s="186">
        <f>IF(N325="sníž. přenesená",J325,0)</f>
        <v>0</v>
      </c>
      <c r="BH325" s="186">
        <f>IF(N325="nulová",J325,0)</f>
        <v>0</v>
      </c>
      <c r="BI325" s="24" t="s">
        <v>77</v>
      </c>
      <c r="BJ325" s="186">
        <f>ROUND(I325*H325,2)</f>
        <v>0</v>
      </c>
      <c r="BK325" s="24" t="s">
        <v>168</v>
      </c>
      <c r="BL325" s="24" t="s">
        <v>456</v>
      </c>
    </row>
    <row r="326" spans="2:64" s="12" customFormat="1">
      <c r="B326" s="196"/>
      <c r="C326" s="341"/>
      <c r="D326" s="342" t="s">
        <v>170</v>
      </c>
      <c r="E326" s="343" t="s">
        <v>5</v>
      </c>
      <c r="F326" s="344" t="s">
        <v>457</v>
      </c>
      <c r="G326" s="341"/>
      <c r="H326" s="345">
        <v>0.94899999999999995</v>
      </c>
      <c r="I326" s="198"/>
      <c r="L326" s="196"/>
      <c r="M326" s="199"/>
      <c r="N326" s="200"/>
      <c r="O326" s="200"/>
      <c r="P326" s="200"/>
      <c r="Q326" s="200"/>
      <c r="R326" s="200"/>
      <c r="S326" s="200"/>
      <c r="T326" s="201"/>
      <c r="U326" s="341"/>
      <c r="V326" s="341"/>
      <c r="AS326" s="202" t="s">
        <v>170</v>
      </c>
      <c r="AT326" s="202" t="s">
        <v>79</v>
      </c>
      <c r="AU326" s="12" t="s">
        <v>79</v>
      </c>
      <c r="AV326" s="12" t="s">
        <v>33</v>
      </c>
      <c r="AW326" s="12" t="s">
        <v>77</v>
      </c>
      <c r="AX326" s="202" t="s">
        <v>162</v>
      </c>
    </row>
    <row r="327" spans="2:64" s="1" customFormat="1" ht="25.5" customHeight="1">
      <c r="B327" s="174"/>
      <c r="C327" s="389">
        <v>55</v>
      </c>
      <c r="D327" s="389" t="s">
        <v>164</v>
      </c>
      <c r="E327" s="390" t="s">
        <v>459</v>
      </c>
      <c r="F327" s="406" t="s">
        <v>4754</v>
      </c>
      <c r="G327" s="392" t="s">
        <v>284</v>
      </c>
      <c r="H327" s="393">
        <v>10</v>
      </c>
      <c r="I327" s="180"/>
      <c r="J327" s="181">
        <f>ROUND(I327*H327,2)</f>
        <v>0</v>
      </c>
      <c r="K327" s="177" t="s">
        <v>5</v>
      </c>
      <c r="L327" s="41"/>
      <c r="M327" s="182" t="s">
        <v>5</v>
      </c>
      <c r="N327" s="183" t="s">
        <v>40</v>
      </c>
      <c r="O327" s="42"/>
      <c r="P327" s="184">
        <f>O327*H327</f>
        <v>0</v>
      </c>
      <c r="Q327" s="184">
        <v>6.9819999999999993E-2</v>
      </c>
      <c r="R327" s="184">
        <f>Q327*H327</f>
        <v>0.69819999999999993</v>
      </c>
      <c r="S327" s="184">
        <v>0</v>
      </c>
      <c r="T327" s="185">
        <f>S327*H327</f>
        <v>0</v>
      </c>
      <c r="U327" s="329"/>
      <c r="V327" s="329"/>
      <c r="AQ327" s="24" t="s">
        <v>168</v>
      </c>
      <c r="AS327" s="24" t="s">
        <v>164</v>
      </c>
      <c r="AT327" s="24" t="s">
        <v>79</v>
      </c>
      <c r="AX327" s="24" t="s">
        <v>162</v>
      </c>
      <c r="BD327" s="186">
        <f>IF(N327="základní",J327,0)</f>
        <v>0</v>
      </c>
      <c r="BE327" s="186">
        <f>IF(N327="snížená",J327,0)</f>
        <v>0</v>
      </c>
      <c r="BF327" s="186">
        <f>IF(N327="zákl. přenesená",J327,0)</f>
        <v>0</v>
      </c>
      <c r="BG327" s="186">
        <f>IF(N327="sníž. přenesená",J327,0)</f>
        <v>0</v>
      </c>
      <c r="BH327" s="186">
        <f>IF(N327="nulová",J327,0)</f>
        <v>0</v>
      </c>
      <c r="BI327" s="24" t="s">
        <v>77</v>
      </c>
      <c r="BJ327" s="186">
        <f>ROUND(I327*H327,2)</f>
        <v>0</v>
      </c>
      <c r="BK327" s="24" t="s">
        <v>168</v>
      </c>
      <c r="BL327" s="24" t="s">
        <v>460</v>
      </c>
    </row>
    <row r="328" spans="2:64" s="11" customFormat="1">
      <c r="B328" s="187"/>
      <c r="C328" s="336"/>
      <c r="D328" s="337" t="s">
        <v>170</v>
      </c>
      <c r="E328" s="338" t="s">
        <v>5</v>
      </c>
      <c r="F328" s="339" t="s">
        <v>451</v>
      </c>
      <c r="G328" s="336"/>
      <c r="H328" s="340" t="s">
        <v>5</v>
      </c>
      <c r="I328" s="192"/>
      <c r="L328" s="187"/>
      <c r="M328" s="193"/>
      <c r="N328" s="194"/>
      <c r="O328" s="194"/>
      <c r="P328" s="194"/>
      <c r="Q328" s="194"/>
      <c r="R328" s="194"/>
      <c r="S328" s="194"/>
      <c r="T328" s="195"/>
      <c r="U328" s="336"/>
      <c r="V328" s="336"/>
      <c r="AS328" s="191" t="s">
        <v>170</v>
      </c>
      <c r="AT328" s="191" t="s">
        <v>79</v>
      </c>
      <c r="AU328" s="11" t="s">
        <v>77</v>
      </c>
      <c r="AV328" s="11" t="s">
        <v>33</v>
      </c>
      <c r="AW328" s="11" t="s">
        <v>69</v>
      </c>
      <c r="AX328" s="191" t="s">
        <v>162</v>
      </c>
    </row>
    <row r="329" spans="2:64" s="12" customFormat="1">
      <c r="B329" s="196"/>
      <c r="C329" s="341"/>
      <c r="D329" s="342" t="s">
        <v>170</v>
      </c>
      <c r="E329" s="343" t="s">
        <v>5</v>
      </c>
      <c r="F329" s="344" t="s">
        <v>4835</v>
      </c>
      <c r="G329" s="341"/>
      <c r="H329" s="345">
        <v>10</v>
      </c>
      <c r="I329" s="198"/>
      <c r="L329" s="196"/>
      <c r="M329" s="199"/>
      <c r="N329" s="200"/>
      <c r="O329" s="200"/>
      <c r="P329" s="200"/>
      <c r="Q329" s="200"/>
      <c r="R329" s="200"/>
      <c r="S329" s="200"/>
      <c r="T329" s="201"/>
      <c r="U329" s="341"/>
      <c r="V329" s="341"/>
      <c r="AS329" s="202" t="s">
        <v>170</v>
      </c>
      <c r="AT329" s="202" t="s">
        <v>79</v>
      </c>
      <c r="AU329" s="12" t="s">
        <v>79</v>
      </c>
      <c r="AV329" s="12" t="s">
        <v>33</v>
      </c>
      <c r="AW329" s="12" t="s">
        <v>77</v>
      </c>
      <c r="AX329" s="202" t="s">
        <v>162</v>
      </c>
    </row>
    <row r="330" spans="2:64" s="1" customFormat="1" ht="25.5" customHeight="1">
      <c r="B330" s="174"/>
      <c r="C330" s="389">
        <v>56</v>
      </c>
      <c r="D330" s="389" t="s">
        <v>164</v>
      </c>
      <c r="E330" s="390" t="s">
        <v>462</v>
      </c>
      <c r="F330" s="406" t="s">
        <v>4755</v>
      </c>
      <c r="G330" s="392" t="s">
        <v>284</v>
      </c>
      <c r="H330" s="393">
        <v>252.05600000000001</v>
      </c>
      <c r="I330" s="180"/>
      <c r="J330" s="181">
        <f>ROUND(I330*H330,2)</f>
        <v>0</v>
      </c>
      <c r="K330" s="177" t="s">
        <v>5</v>
      </c>
      <c r="L330" s="41"/>
      <c r="M330" s="182" t="s">
        <v>5</v>
      </c>
      <c r="N330" s="183" t="s">
        <v>40</v>
      </c>
      <c r="O330" s="42"/>
      <c r="P330" s="184">
        <f>O330*H330</f>
        <v>0</v>
      </c>
      <c r="Q330" s="184">
        <v>8.7069999999999995E-2</v>
      </c>
      <c r="R330" s="184">
        <f>Q330*H330</f>
        <v>21.94651592</v>
      </c>
      <c r="S330" s="184">
        <v>0</v>
      </c>
      <c r="T330" s="185">
        <f>S330*H330</f>
        <v>0</v>
      </c>
      <c r="U330" s="329"/>
      <c r="V330" s="329"/>
      <c r="AQ330" s="24" t="s">
        <v>168</v>
      </c>
      <c r="AS330" s="24" t="s">
        <v>164</v>
      </c>
      <c r="AT330" s="24" t="s">
        <v>79</v>
      </c>
      <c r="AX330" s="24" t="s">
        <v>162</v>
      </c>
      <c r="BD330" s="186">
        <f>IF(N330="základní",J330,0)</f>
        <v>0</v>
      </c>
      <c r="BE330" s="186">
        <f>IF(N330="snížená",J330,0)</f>
        <v>0</v>
      </c>
      <c r="BF330" s="186">
        <f>IF(N330="zákl. přenesená",J330,0)</f>
        <v>0</v>
      </c>
      <c r="BG330" s="186">
        <f>IF(N330="sníž. přenesená",J330,0)</f>
        <v>0</v>
      </c>
      <c r="BH330" s="186">
        <f>IF(N330="nulová",J330,0)</f>
        <v>0</v>
      </c>
      <c r="BI330" s="24" t="s">
        <v>77</v>
      </c>
      <c r="BJ330" s="186">
        <f>ROUND(I330*H330,2)</f>
        <v>0</v>
      </c>
      <c r="BK330" s="24" t="s">
        <v>168</v>
      </c>
      <c r="BL330" s="24" t="s">
        <v>463</v>
      </c>
    </row>
    <row r="331" spans="2:64" s="11" customFormat="1">
      <c r="B331" s="187"/>
      <c r="C331" s="336"/>
      <c r="D331" s="337" t="s">
        <v>170</v>
      </c>
      <c r="E331" s="338" t="s">
        <v>5</v>
      </c>
      <c r="F331" s="339" t="s">
        <v>451</v>
      </c>
      <c r="G331" s="336"/>
      <c r="H331" s="340" t="s">
        <v>5</v>
      </c>
      <c r="I331" s="192"/>
      <c r="L331" s="187"/>
      <c r="M331" s="193"/>
      <c r="N331" s="194"/>
      <c r="O331" s="194"/>
      <c r="P331" s="194"/>
      <c r="Q331" s="194"/>
      <c r="R331" s="194"/>
      <c r="S331" s="194"/>
      <c r="T331" s="195"/>
      <c r="U331" s="336"/>
      <c r="V331" s="336"/>
      <c r="AS331" s="191" t="s">
        <v>170</v>
      </c>
      <c r="AT331" s="191" t="s">
        <v>79</v>
      </c>
      <c r="AU331" s="11" t="s">
        <v>77</v>
      </c>
      <c r="AV331" s="11" t="s">
        <v>33</v>
      </c>
      <c r="AW331" s="11" t="s">
        <v>69</v>
      </c>
      <c r="AX331" s="191" t="s">
        <v>162</v>
      </c>
    </row>
    <row r="332" spans="2:64" s="12" customFormat="1" ht="24">
      <c r="B332" s="196"/>
      <c r="C332" s="341"/>
      <c r="D332" s="337" t="s">
        <v>170</v>
      </c>
      <c r="E332" s="347" t="s">
        <v>5</v>
      </c>
      <c r="F332" s="348" t="s">
        <v>464</v>
      </c>
      <c r="G332" s="341"/>
      <c r="H332" s="349">
        <v>102.81</v>
      </c>
      <c r="I332" s="198"/>
      <c r="L332" s="196"/>
      <c r="M332" s="199"/>
      <c r="N332" s="200"/>
      <c r="O332" s="200"/>
      <c r="P332" s="200"/>
      <c r="Q332" s="200"/>
      <c r="R332" s="200"/>
      <c r="S332" s="200"/>
      <c r="T332" s="201"/>
      <c r="U332" s="341"/>
      <c r="V332" s="341"/>
      <c r="AS332" s="202" t="s">
        <v>170</v>
      </c>
      <c r="AT332" s="202" t="s">
        <v>79</v>
      </c>
      <c r="AU332" s="12" t="s">
        <v>79</v>
      </c>
      <c r="AV332" s="12" t="s">
        <v>33</v>
      </c>
      <c r="AW332" s="12" t="s">
        <v>69</v>
      </c>
      <c r="AX332" s="202" t="s">
        <v>162</v>
      </c>
    </row>
    <row r="333" spans="2:64" s="12" customFormat="1">
      <c r="B333" s="196"/>
      <c r="C333" s="341"/>
      <c r="D333" s="337" t="s">
        <v>170</v>
      </c>
      <c r="E333" s="347" t="s">
        <v>5</v>
      </c>
      <c r="F333" s="348" t="s">
        <v>465</v>
      </c>
      <c r="G333" s="341"/>
      <c r="H333" s="349">
        <v>28.445</v>
      </c>
      <c r="I333" s="198"/>
      <c r="L333" s="196"/>
      <c r="M333" s="199"/>
      <c r="N333" s="200"/>
      <c r="O333" s="200"/>
      <c r="P333" s="200"/>
      <c r="Q333" s="200"/>
      <c r="R333" s="200"/>
      <c r="S333" s="200"/>
      <c r="T333" s="201"/>
      <c r="U333" s="341"/>
      <c r="V333" s="341"/>
      <c r="AS333" s="202" t="s">
        <v>170</v>
      </c>
      <c r="AT333" s="202" t="s">
        <v>79</v>
      </c>
      <c r="AU333" s="12" t="s">
        <v>79</v>
      </c>
      <c r="AV333" s="12" t="s">
        <v>33</v>
      </c>
      <c r="AW333" s="12" t="s">
        <v>69</v>
      </c>
      <c r="AX333" s="202" t="s">
        <v>162</v>
      </c>
    </row>
    <row r="334" spans="2:64" s="12" customFormat="1">
      <c r="B334" s="196"/>
      <c r="C334" s="341"/>
      <c r="D334" s="337" t="s">
        <v>170</v>
      </c>
      <c r="E334" s="347" t="s">
        <v>5</v>
      </c>
      <c r="F334" s="348" t="s">
        <v>466</v>
      </c>
      <c r="G334" s="341"/>
      <c r="H334" s="349">
        <v>-4.1369999999999996</v>
      </c>
      <c r="I334" s="198"/>
      <c r="L334" s="196"/>
      <c r="M334" s="199"/>
      <c r="N334" s="200"/>
      <c r="O334" s="200"/>
      <c r="P334" s="200"/>
      <c r="Q334" s="200"/>
      <c r="R334" s="200"/>
      <c r="S334" s="200"/>
      <c r="T334" s="201"/>
      <c r="U334" s="341"/>
      <c r="V334" s="341"/>
      <c r="AS334" s="202" t="s">
        <v>170</v>
      </c>
      <c r="AT334" s="202" t="s">
        <v>79</v>
      </c>
      <c r="AU334" s="12" t="s">
        <v>79</v>
      </c>
      <c r="AV334" s="12" t="s">
        <v>33</v>
      </c>
      <c r="AW334" s="12" t="s">
        <v>69</v>
      </c>
      <c r="AX334" s="202" t="s">
        <v>162</v>
      </c>
    </row>
    <row r="335" spans="2:64" s="12" customFormat="1">
      <c r="B335" s="196"/>
      <c r="C335" s="341"/>
      <c r="D335" s="337" t="s">
        <v>170</v>
      </c>
      <c r="E335" s="347" t="s">
        <v>5</v>
      </c>
      <c r="F335" s="348" t="s">
        <v>467</v>
      </c>
      <c r="G335" s="341"/>
      <c r="H335" s="349">
        <v>22.151</v>
      </c>
      <c r="I335" s="198"/>
      <c r="L335" s="196"/>
      <c r="M335" s="199"/>
      <c r="N335" s="200"/>
      <c r="O335" s="200"/>
      <c r="P335" s="200"/>
      <c r="Q335" s="200"/>
      <c r="R335" s="200"/>
      <c r="S335" s="200"/>
      <c r="T335" s="201"/>
      <c r="U335" s="341"/>
      <c r="V335" s="341"/>
      <c r="AS335" s="202" t="s">
        <v>170</v>
      </c>
      <c r="AT335" s="202" t="s">
        <v>79</v>
      </c>
      <c r="AU335" s="12" t="s">
        <v>79</v>
      </c>
      <c r="AV335" s="12" t="s">
        <v>33</v>
      </c>
      <c r="AW335" s="12" t="s">
        <v>69</v>
      </c>
      <c r="AX335" s="202" t="s">
        <v>162</v>
      </c>
    </row>
    <row r="336" spans="2:64" s="11" customFormat="1">
      <c r="B336" s="187"/>
      <c r="C336" s="336"/>
      <c r="D336" s="337" t="s">
        <v>170</v>
      </c>
      <c r="E336" s="338" t="s">
        <v>5</v>
      </c>
      <c r="F336" s="339" t="s">
        <v>468</v>
      </c>
      <c r="G336" s="336"/>
      <c r="H336" s="340">
        <v>-21.3</v>
      </c>
      <c r="I336" s="192"/>
      <c r="L336" s="187"/>
      <c r="M336" s="193"/>
      <c r="N336" s="194"/>
      <c r="O336" s="194"/>
      <c r="P336" s="194"/>
      <c r="Q336" s="194"/>
      <c r="R336" s="194"/>
      <c r="S336" s="194"/>
      <c r="T336" s="195"/>
      <c r="U336" s="336"/>
      <c r="V336" s="336"/>
      <c r="AS336" s="191" t="s">
        <v>170</v>
      </c>
      <c r="AT336" s="191" t="s">
        <v>79</v>
      </c>
      <c r="AU336" s="11" t="s">
        <v>77</v>
      </c>
      <c r="AV336" s="11" t="s">
        <v>33</v>
      </c>
      <c r="AW336" s="11" t="s">
        <v>69</v>
      </c>
      <c r="AX336" s="191" t="s">
        <v>162</v>
      </c>
    </row>
    <row r="337" spans="1:64" s="12" customFormat="1">
      <c r="B337" s="196"/>
      <c r="C337" s="341"/>
      <c r="D337" s="337" t="s">
        <v>170</v>
      </c>
      <c r="E337" s="347" t="s">
        <v>5</v>
      </c>
      <c r="F337" s="348" t="s">
        <v>469</v>
      </c>
      <c r="G337" s="341"/>
      <c r="H337" s="349">
        <v>124.087</v>
      </c>
      <c r="I337" s="198"/>
      <c r="L337" s="196"/>
      <c r="M337" s="199"/>
      <c r="N337" s="200"/>
      <c r="O337" s="200"/>
      <c r="P337" s="200"/>
      <c r="Q337" s="200"/>
      <c r="R337" s="200"/>
      <c r="S337" s="200"/>
      <c r="T337" s="201"/>
      <c r="U337" s="341"/>
      <c r="V337" s="341"/>
      <c r="AS337" s="202" t="s">
        <v>170</v>
      </c>
      <c r="AT337" s="202" t="s">
        <v>79</v>
      </c>
      <c r="AU337" s="12" t="s">
        <v>79</v>
      </c>
      <c r="AV337" s="12" t="s">
        <v>33</v>
      </c>
      <c r="AW337" s="12" t="s">
        <v>69</v>
      </c>
      <c r="AX337" s="202" t="s">
        <v>162</v>
      </c>
    </row>
    <row r="338" spans="1:64" s="13" customFormat="1">
      <c r="B338" s="208"/>
      <c r="C338" s="350"/>
      <c r="D338" s="342" t="s">
        <v>170</v>
      </c>
      <c r="E338" s="351" t="s">
        <v>5</v>
      </c>
      <c r="F338" s="352" t="s">
        <v>192</v>
      </c>
      <c r="G338" s="350"/>
      <c r="H338" s="353">
        <f>SUM(H332:H337)</f>
        <v>252.05600000000001</v>
      </c>
      <c r="I338" s="209"/>
      <c r="L338" s="208"/>
      <c r="M338" s="210"/>
      <c r="N338" s="211"/>
      <c r="O338" s="211"/>
      <c r="P338" s="211"/>
      <c r="Q338" s="211"/>
      <c r="R338" s="211"/>
      <c r="S338" s="211"/>
      <c r="T338" s="212"/>
      <c r="U338" s="350"/>
      <c r="V338" s="350"/>
      <c r="AS338" s="213" t="s">
        <v>170</v>
      </c>
      <c r="AT338" s="213" t="s">
        <v>79</v>
      </c>
      <c r="AU338" s="13" t="s">
        <v>168</v>
      </c>
      <c r="AV338" s="13" t="s">
        <v>33</v>
      </c>
      <c r="AW338" s="13" t="s">
        <v>77</v>
      </c>
      <c r="AX338" s="213" t="s">
        <v>162</v>
      </c>
    </row>
    <row r="339" spans="1:64" s="1" customFormat="1" ht="25.5" customHeight="1">
      <c r="B339" s="174"/>
      <c r="C339" s="389">
        <v>57</v>
      </c>
      <c r="D339" s="389" t="s">
        <v>164</v>
      </c>
      <c r="E339" s="390" t="s">
        <v>471</v>
      </c>
      <c r="F339" s="406" t="s">
        <v>4756</v>
      </c>
      <c r="G339" s="392" t="s">
        <v>284</v>
      </c>
      <c r="H339" s="393">
        <v>653.89400000000001</v>
      </c>
      <c r="I339" s="180"/>
      <c r="J339" s="181">
        <f>ROUND(I339*H339,2)</f>
        <v>0</v>
      </c>
      <c r="K339" s="177" t="s">
        <v>5</v>
      </c>
      <c r="L339" s="41"/>
      <c r="M339" s="182" t="s">
        <v>5</v>
      </c>
      <c r="N339" s="183" t="s">
        <v>40</v>
      </c>
      <c r="O339" s="42"/>
      <c r="P339" s="184">
        <f>O339*H339</f>
        <v>0</v>
      </c>
      <c r="Q339" s="184">
        <v>0.10421999999999999</v>
      </c>
      <c r="R339" s="184">
        <f>Q339*H339</f>
        <v>68.148832679999998</v>
      </c>
      <c r="S339" s="184">
        <v>0</v>
      </c>
      <c r="T339" s="185">
        <f>S339*H339</f>
        <v>0</v>
      </c>
      <c r="U339" s="329"/>
      <c r="V339" s="329"/>
      <c r="AQ339" s="24" t="s">
        <v>168</v>
      </c>
      <c r="AS339" s="24" t="s">
        <v>164</v>
      </c>
      <c r="AT339" s="24" t="s">
        <v>79</v>
      </c>
      <c r="AX339" s="24" t="s">
        <v>162</v>
      </c>
      <c r="BD339" s="186">
        <f>IF(N339="základní",J339,0)</f>
        <v>0</v>
      </c>
      <c r="BE339" s="186">
        <f>IF(N339="snížená",J339,0)</f>
        <v>0</v>
      </c>
      <c r="BF339" s="186">
        <f>IF(N339="zákl. přenesená",J339,0)</f>
        <v>0</v>
      </c>
      <c r="BG339" s="186">
        <f>IF(N339="sníž. přenesená",J339,0)</f>
        <v>0</v>
      </c>
      <c r="BH339" s="186">
        <f>IF(N339="nulová",J339,0)</f>
        <v>0</v>
      </c>
      <c r="BI339" s="24" t="s">
        <v>77</v>
      </c>
      <c r="BJ339" s="186">
        <f>ROUND(I339*H339,2)</f>
        <v>0</v>
      </c>
      <c r="BK339" s="24" t="s">
        <v>168</v>
      </c>
      <c r="BL339" s="24" t="s">
        <v>472</v>
      </c>
    </row>
    <row r="340" spans="1:64" s="11" customFormat="1">
      <c r="B340" s="187"/>
      <c r="C340" s="336"/>
      <c r="D340" s="337" t="s">
        <v>170</v>
      </c>
      <c r="E340" s="338" t="s">
        <v>5</v>
      </c>
      <c r="F340" s="339" t="s">
        <v>451</v>
      </c>
      <c r="G340" s="336"/>
      <c r="H340" s="340" t="s">
        <v>5</v>
      </c>
      <c r="I340" s="192"/>
      <c r="L340" s="187"/>
      <c r="M340" s="193"/>
      <c r="N340" s="194"/>
      <c r="O340" s="194"/>
      <c r="P340" s="194"/>
      <c r="Q340" s="194"/>
      <c r="R340" s="194"/>
      <c r="S340" s="194"/>
      <c r="T340" s="195"/>
      <c r="U340" s="336"/>
      <c r="V340" s="336"/>
      <c r="AS340" s="191" t="s">
        <v>170</v>
      </c>
      <c r="AT340" s="191" t="s">
        <v>79</v>
      </c>
      <c r="AU340" s="11" t="s">
        <v>77</v>
      </c>
      <c r="AV340" s="11" t="s">
        <v>33</v>
      </c>
      <c r="AW340" s="11" t="s">
        <v>69</v>
      </c>
      <c r="AX340" s="191" t="s">
        <v>162</v>
      </c>
    </row>
    <row r="341" spans="1:64" s="12" customFormat="1" ht="24">
      <c r="B341" s="196"/>
      <c r="C341" s="341"/>
      <c r="D341" s="337" t="s">
        <v>170</v>
      </c>
      <c r="E341" s="347" t="s">
        <v>5</v>
      </c>
      <c r="F341" s="348" t="s">
        <v>473</v>
      </c>
      <c r="G341" s="341"/>
      <c r="H341" s="349">
        <v>494.38499999999999</v>
      </c>
      <c r="I341" s="198"/>
      <c r="L341" s="196"/>
      <c r="M341" s="199"/>
      <c r="N341" s="200"/>
      <c r="O341" s="200"/>
      <c r="P341" s="200"/>
      <c r="Q341" s="200"/>
      <c r="R341" s="200"/>
      <c r="S341" s="200"/>
      <c r="T341" s="201"/>
      <c r="U341" s="341"/>
      <c r="V341" s="341"/>
      <c r="AS341" s="202" t="s">
        <v>170</v>
      </c>
      <c r="AT341" s="202" t="s">
        <v>79</v>
      </c>
      <c r="AU341" s="12" t="s">
        <v>79</v>
      </c>
      <c r="AV341" s="12" t="s">
        <v>33</v>
      </c>
      <c r="AW341" s="12" t="s">
        <v>69</v>
      </c>
      <c r="AX341" s="202" t="s">
        <v>162</v>
      </c>
    </row>
    <row r="342" spans="1:64" s="12" customFormat="1" ht="24">
      <c r="B342" s="196"/>
      <c r="C342" s="341"/>
      <c r="D342" s="337" t="s">
        <v>170</v>
      </c>
      <c r="E342" s="347" t="s">
        <v>5</v>
      </c>
      <c r="F342" s="348" t="s">
        <v>474</v>
      </c>
      <c r="G342" s="341"/>
      <c r="H342" s="349">
        <v>366.30399999999997</v>
      </c>
      <c r="I342" s="198"/>
      <c r="L342" s="196"/>
      <c r="M342" s="199"/>
      <c r="N342" s="200"/>
      <c r="O342" s="200"/>
      <c r="P342" s="200"/>
      <c r="Q342" s="200"/>
      <c r="R342" s="200"/>
      <c r="S342" s="200"/>
      <c r="T342" s="201"/>
      <c r="U342" s="341"/>
      <c r="V342" s="341"/>
      <c r="AS342" s="202" t="s">
        <v>170</v>
      </c>
      <c r="AT342" s="202" t="s">
        <v>79</v>
      </c>
      <c r="AU342" s="12" t="s">
        <v>79</v>
      </c>
      <c r="AV342" s="12" t="s">
        <v>33</v>
      </c>
      <c r="AW342" s="12" t="s">
        <v>69</v>
      </c>
      <c r="AX342" s="202" t="s">
        <v>162</v>
      </c>
    </row>
    <row r="343" spans="1:64" s="12" customFormat="1" ht="36">
      <c r="B343" s="196"/>
      <c r="C343" s="341"/>
      <c r="D343" s="337" t="s">
        <v>170</v>
      </c>
      <c r="E343" s="347" t="s">
        <v>5</v>
      </c>
      <c r="F343" s="348" t="s">
        <v>475</v>
      </c>
      <c r="G343" s="341"/>
      <c r="H343" s="349">
        <v>-69.207999999999998</v>
      </c>
      <c r="I343" s="198"/>
      <c r="L343" s="196"/>
      <c r="M343" s="199"/>
      <c r="N343" s="200"/>
      <c r="O343" s="200"/>
      <c r="P343" s="200"/>
      <c r="Q343" s="200"/>
      <c r="R343" s="200"/>
      <c r="S343" s="200"/>
      <c r="T343" s="201"/>
      <c r="U343" s="341"/>
      <c r="V343" s="341"/>
      <c r="AS343" s="202" t="s">
        <v>170</v>
      </c>
      <c r="AT343" s="202" t="s">
        <v>79</v>
      </c>
      <c r="AU343" s="12" t="s">
        <v>79</v>
      </c>
      <c r="AV343" s="12" t="s">
        <v>33</v>
      </c>
      <c r="AW343" s="12" t="s">
        <v>69</v>
      </c>
      <c r="AX343" s="202" t="s">
        <v>162</v>
      </c>
    </row>
    <row r="344" spans="1:64" s="12" customFormat="1">
      <c r="B344" s="196"/>
      <c r="C344" s="341"/>
      <c r="D344" s="337" t="s">
        <v>170</v>
      </c>
      <c r="E344" s="347" t="s">
        <v>5</v>
      </c>
      <c r="F344" s="348" t="s">
        <v>476</v>
      </c>
      <c r="G344" s="341"/>
      <c r="H344" s="349">
        <v>40.799999999999997</v>
      </c>
      <c r="I344" s="198"/>
      <c r="L344" s="196"/>
      <c r="M344" s="199"/>
      <c r="N344" s="200"/>
      <c r="O344" s="200"/>
      <c r="P344" s="200"/>
      <c r="Q344" s="200"/>
      <c r="R344" s="200"/>
      <c r="S344" s="200"/>
      <c r="T344" s="201"/>
      <c r="U344" s="341"/>
      <c r="V344" s="341"/>
      <c r="AS344" s="202" t="s">
        <v>170</v>
      </c>
      <c r="AT344" s="202" t="s">
        <v>79</v>
      </c>
      <c r="AU344" s="12" t="s">
        <v>79</v>
      </c>
      <c r="AV344" s="12" t="s">
        <v>33</v>
      </c>
      <c r="AW344" s="12" t="s">
        <v>69</v>
      </c>
      <c r="AX344" s="202" t="s">
        <v>162</v>
      </c>
    </row>
    <row r="345" spans="1:64" s="11" customFormat="1">
      <c r="B345" s="187"/>
      <c r="C345" s="336"/>
      <c r="D345" s="337" t="s">
        <v>170</v>
      </c>
      <c r="E345" s="338" t="s">
        <v>5</v>
      </c>
      <c r="F345" s="339" t="s">
        <v>468</v>
      </c>
      <c r="G345" s="336"/>
      <c r="H345" s="340">
        <v>-216.62</v>
      </c>
      <c r="I345" s="192"/>
      <c r="L345" s="187"/>
      <c r="M345" s="193"/>
      <c r="N345" s="194"/>
      <c r="O345" s="194"/>
      <c r="P345" s="194"/>
      <c r="Q345" s="194"/>
      <c r="R345" s="194"/>
      <c r="S345" s="194"/>
      <c r="T345" s="195"/>
      <c r="U345" s="336"/>
      <c r="V345" s="336"/>
      <c r="AS345" s="191" t="s">
        <v>170</v>
      </c>
      <c r="AT345" s="191" t="s">
        <v>79</v>
      </c>
      <c r="AU345" s="11" t="s">
        <v>77</v>
      </c>
      <c r="AV345" s="11" t="s">
        <v>33</v>
      </c>
      <c r="AW345" s="11" t="s">
        <v>69</v>
      </c>
      <c r="AX345" s="191" t="s">
        <v>162</v>
      </c>
    </row>
    <row r="346" spans="1:64" s="12" customFormat="1">
      <c r="B346" s="196"/>
      <c r="C346" s="341"/>
      <c r="D346" s="337" t="s">
        <v>170</v>
      </c>
      <c r="E346" s="347" t="s">
        <v>5</v>
      </c>
      <c r="F346" s="348" t="s">
        <v>477</v>
      </c>
      <c r="G346" s="341"/>
      <c r="H346" s="349">
        <v>13.233000000000001</v>
      </c>
      <c r="I346" s="198"/>
      <c r="L346" s="196"/>
      <c r="M346" s="199"/>
      <c r="N346" s="200"/>
      <c r="O346" s="200"/>
      <c r="P346" s="200"/>
      <c r="Q346" s="200"/>
      <c r="R346" s="200"/>
      <c r="S346" s="200"/>
      <c r="T346" s="201"/>
      <c r="U346" s="341"/>
      <c r="V346" s="341"/>
      <c r="AS346" s="202" t="s">
        <v>170</v>
      </c>
      <c r="AT346" s="202" t="s">
        <v>79</v>
      </c>
      <c r="AU346" s="12" t="s">
        <v>79</v>
      </c>
      <c r="AV346" s="12" t="s">
        <v>33</v>
      </c>
      <c r="AW346" s="12" t="s">
        <v>69</v>
      </c>
      <c r="AX346" s="202" t="s">
        <v>162</v>
      </c>
    </row>
    <row r="347" spans="1:64" s="11" customFormat="1">
      <c r="B347" s="187"/>
      <c r="C347" s="336"/>
      <c r="D347" s="337" t="s">
        <v>170</v>
      </c>
      <c r="E347" s="338" t="s">
        <v>5</v>
      </c>
      <c r="F347" s="339" t="s">
        <v>478</v>
      </c>
      <c r="G347" s="336"/>
      <c r="H347" s="340" t="s">
        <v>5</v>
      </c>
      <c r="I347" s="192"/>
      <c r="L347" s="187"/>
      <c r="M347" s="193"/>
      <c r="N347" s="194"/>
      <c r="O347" s="194"/>
      <c r="P347" s="194"/>
      <c r="Q347" s="194"/>
      <c r="R347" s="194"/>
      <c r="S347" s="194"/>
      <c r="T347" s="195"/>
      <c r="U347" s="336"/>
      <c r="V347" s="336"/>
      <c r="AS347" s="191" t="s">
        <v>170</v>
      </c>
      <c r="AT347" s="191" t="s">
        <v>79</v>
      </c>
      <c r="AU347" s="11" t="s">
        <v>77</v>
      </c>
      <c r="AV347" s="11" t="s">
        <v>33</v>
      </c>
      <c r="AW347" s="11" t="s">
        <v>69</v>
      </c>
      <c r="AX347" s="191" t="s">
        <v>162</v>
      </c>
    </row>
    <row r="348" spans="1:64" s="12" customFormat="1">
      <c r="B348" s="196"/>
      <c r="C348" s="341"/>
      <c r="D348" s="337" t="s">
        <v>170</v>
      </c>
      <c r="E348" s="347" t="s">
        <v>5</v>
      </c>
      <c r="F348" s="348" t="s">
        <v>330</v>
      </c>
      <c r="G348" s="341"/>
      <c r="H348" s="349">
        <v>25</v>
      </c>
      <c r="I348" s="198"/>
      <c r="L348" s="196"/>
      <c r="M348" s="199"/>
      <c r="N348" s="200"/>
      <c r="O348" s="200"/>
      <c r="P348" s="200"/>
      <c r="Q348" s="200"/>
      <c r="R348" s="200"/>
      <c r="S348" s="200"/>
      <c r="T348" s="201"/>
      <c r="U348" s="341"/>
      <c r="V348" s="341"/>
      <c r="AS348" s="202" t="s">
        <v>170</v>
      </c>
      <c r="AT348" s="202" t="s">
        <v>79</v>
      </c>
      <c r="AU348" s="12" t="s">
        <v>79</v>
      </c>
      <c r="AV348" s="12" t="s">
        <v>33</v>
      </c>
      <c r="AW348" s="12" t="s">
        <v>69</v>
      </c>
      <c r="AX348" s="202" t="s">
        <v>162</v>
      </c>
    </row>
    <row r="349" spans="1:64" s="13" customFormat="1">
      <c r="B349" s="208"/>
      <c r="C349" s="350"/>
      <c r="D349" s="342" t="s">
        <v>170</v>
      </c>
      <c r="E349" s="351" t="s">
        <v>5</v>
      </c>
      <c r="F349" s="352" t="s">
        <v>192</v>
      </c>
      <c r="G349" s="350"/>
      <c r="H349" s="353">
        <f>SUM(H341:H348)</f>
        <v>653.89399999999989</v>
      </c>
      <c r="I349" s="209"/>
      <c r="L349" s="208"/>
      <c r="M349" s="210"/>
      <c r="N349" s="211"/>
      <c r="O349" s="211"/>
      <c r="P349" s="211"/>
      <c r="Q349" s="211"/>
      <c r="R349" s="211"/>
      <c r="S349" s="211"/>
      <c r="T349" s="212"/>
      <c r="U349" s="350"/>
      <c r="V349" s="350"/>
      <c r="AS349" s="213" t="s">
        <v>170</v>
      </c>
      <c r="AT349" s="213" t="s">
        <v>79</v>
      </c>
      <c r="AU349" s="13" t="s">
        <v>168</v>
      </c>
      <c r="AV349" s="13" t="s">
        <v>33</v>
      </c>
      <c r="AW349" s="13" t="s">
        <v>77</v>
      </c>
      <c r="AX349" s="213" t="s">
        <v>162</v>
      </c>
    </row>
    <row r="350" spans="1:64" s="1" customFormat="1" ht="25.5" customHeight="1">
      <c r="A350" s="405"/>
      <c r="B350" s="394"/>
      <c r="C350" s="389">
        <v>58</v>
      </c>
      <c r="D350" s="389" t="s">
        <v>164</v>
      </c>
      <c r="E350" s="390" t="s">
        <v>480</v>
      </c>
      <c r="F350" s="391" t="s">
        <v>481</v>
      </c>
      <c r="G350" s="392" t="s">
        <v>284</v>
      </c>
      <c r="H350" s="393">
        <v>9.02</v>
      </c>
      <c r="I350" s="180"/>
      <c r="J350" s="181">
        <f>ROUND(I350*H350,2)</f>
        <v>0</v>
      </c>
      <c r="K350" s="177" t="s">
        <v>5</v>
      </c>
      <c r="L350" s="41"/>
      <c r="M350" s="182" t="s">
        <v>5</v>
      </c>
      <c r="N350" s="183" t="s">
        <v>40</v>
      </c>
      <c r="O350" s="42"/>
      <c r="P350" s="184">
        <f>O350*H350</f>
        <v>0</v>
      </c>
      <c r="Q350" s="184">
        <v>0.17818000000000001</v>
      </c>
      <c r="R350" s="184">
        <f>Q350*H350</f>
        <v>1.6071835999999999</v>
      </c>
      <c r="S350" s="184">
        <v>0</v>
      </c>
      <c r="T350" s="185">
        <f>S350*H350</f>
        <v>0</v>
      </c>
      <c r="U350" s="329"/>
      <c r="V350" s="329"/>
      <c r="AQ350" s="24" t="s">
        <v>168</v>
      </c>
      <c r="AS350" s="24" t="s">
        <v>164</v>
      </c>
      <c r="AT350" s="24" t="s">
        <v>79</v>
      </c>
      <c r="AX350" s="24" t="s">
        <v>162</v>
      </c>
      <c r="BD350" s="186">
        <f>IF(N350="základní",J350,0)</f>
        <v>0</v>
      </c>
      <c r="BE350" s="186">
        <f>IF(N350="snížená",J350,0)</f>
        <v>0</v>
      </c>
      <c r="BF350" s="186">
        <f>IF(N350="zákl. přenesená",J350,0)</f>
        <v>0</v>
      </c>
      <c r="BG350" s="186">
        <f>IF(N350="sníž. přenesená",J350,0)</f>
        <v>0</v>
      </c>
      <c r="BH350" s="186">
        <f>IF(N350="nulová",J350,0)</f>
        <v>0</v>
      </c>
      <c r="BI350" s="24" t="s">
        <v>77</v>
      </c>
      <c r="BJ350" s="186">
        <f>ROUND(I350*H350,2)</f>
        <v>0</v>
      </c>
      <c r="BK350" s="24" t="s">
        <v>168</v>
      </c>
      <c r="BL350" s="24" t="s">
        <v>482</v>
      </c>
    </row>
    <row r="351" spans="1:64" s="12" customFormat="1">
      <c r="B351" s="196"/>
      <c r="C351" s="341"/>
      <c r="D351" s="337" t="s">
        <v>170</v>
      </c>
      <c r="E351" s="347" t="s">
        <v>5</v>
      </c>
      <c r="F351" s="348" t="s">
        <v>483</v>
      </c>
      <c r="G351" s="341"/>
      <c r="H351" s="349">
        <v>1.35</v>
      </c>
      <c r="I351" s="198"/>
      <c r="L351" s="196"/>
      <c r="M351" s="199"/>
      <c r="N351" s="200"/>
      <c r="O351" s="200"/>
      <c r="P351" s="200"/>
      <c r="Q351" s="200"/>
      <c r="R351" s="200"/>
      <c r="S351" s="200"/>
      <c r="T351" s="201"/>
      <c r="U351" s="341"/>
      <c r="V351" s="341"/>
      <c r="AS351" s="202" t="s">
        <v>170</v>
      </c>
      <c r="AT351" s="202" t="s">
        <v>79</v>
      </c>
      <c r="AU351" s="12" t="s">
        <v>79</v>
      </c>
      <c r="AV351" s="12" t="s">
        <v>33</v>
      </c>
      <c r="AW351" s="12" t="s">
        <v>69</v>
      </c>
      <c r="AX351" s="202" t="s">
        <v>162</v>
      </c>
    </row>
    <row r="352" spans="1:64" s="12" customFormat="1">
      <c r="B352" s="196"/>
      <c r="C352" s="341"/>
      <c r="D352" s="337" t="s">
        <v>170</v>
      </c>
      <c r="E352" s="347" t="s">
        <v>5</v>
      </c>
      <c r="F352" s="348" t="s">
        <v>484</v>
      </c>
      <c r="G352" s="341"/>
      <c r="H352" s="349">
        <v>5.46</v>
      </c>
      <c r="I352" s="198"/>
      <c r="L352" s="196"/>
      <c r="M352" s="199"/>
      <c r="N352" s="200"/>
      <c r="O352" s="200"/>
      <c r="P352" s="200"/>
      <c r="Q352" s="200"/>
      <c r="R352" s="200"/>
      <c r="S352" s="200"/>
      <c r="T352" s="201"/>
      <c r="U352" s="341"/>
      <c r="V352" s="341"/>
      <c r="AS352" s="202" t="s">
        <v>170</v>
      </c>
      <c r="AT352" s="202" t="s">
        <v>79</v>
      </c>
      <c r="AU352" s="12" t="s">
        <v>79</v>
      </c>
      <c r="AV352" s="12" t="s">
        <v>33</v>
      </c>
      <c r="AW352" s="12" t="s">
        <v>69</v>
      </c>
      <c r="AX352" s="202" t="s">
        <v>162</v>
      </c>
    </row>
    <row r="353" spans="2:64" s="11" customFormat="1">
      <c r="B353" s="187"/>
      <c r="C353" s="336"/>
      <c r="D353" s="337" t="s">
        <v>170</v>
      </c>
      <c r="E353" s="338" t="s">
        <v>5</v>
      </c>
      <c r="F353" s="339" t="s">
        <v>432</v>
      </c>
      <c r="G353" s="336"/>
      <c r="H353" s="340" t="s">
        <v>5</v>
      </c>
      <c r="I353" s="192"/>
      <c r="L353" s="187"/>
      <c r="M353" s="193"/>
      <c r="N353" s="194"/>
      <c r="O353" s="194"/>
      <c r="P353" s="194"/>
      <c r="Q353" s="194"/>
      <c r="R353" s="194"/>
      <c r="S353" s="194"/>
      <c r="T353" s="195"/>
      <c r="U353" s="336"/>
      <c r="V353" s="336"/>
      <c r="AS353" s="191" t="s">
        <v>170</v>
      </c>
      <c r="AT353" s="191" t="s">
        <v>79</v>
      </c>
      <c r="AU353" s="11" t="s">
        <v>77</v>
      </c>
      <c r="AV353" s="11" t="s">
        <v>33</v>
      </c>
      <c r="AW353" s="11" t="s">
        <v>69</v>
      </c>
      <c r="AX353" s="191" t="s">
        <v>162</v>
      </c>
    </row>
    <row r="354" spans="2:64" s="12" customFormat="1">
      <c r="B354" s="196"/>
      <c r="C354" s="341"/>
      <c r="D354" s="337" t="s">
        <v>170</v>
      </c>
      <c r="E354" s="347" t="s">
        <v>5</v>
      </c>
      <c r="F354" s="348" t="s">
        <v>485</v>
      </c>
      <c r="G354" s="341"/>
      <c r="H354" s="349">
        <v>2.21</v>
      </c>
      <c r="I354" s="198"/>
      <c r="L354" s="196"/>
      <c r="M354" s="199"/>
      <c r="N354" s="200"/>
      <c r="O354" s="200"/>
      <c r="P354" s="200"/>
      <c r="Q354" s="200"/>
      <c r="R354" s="200"/>
      <c r="S354" s="200"/>
      <c r="T354" s="201"/>
      <c r="U354" s="341"/>
      <c r="V354" s="341"/>
      <c r="AS354" s="202" t="s">
        <v>170</v>
      </c>
      <c r="AT354" s="202" t="s">
        <v>79</v>
      </c>
      <c r="AU354" s="12" t="s">
        <v>79</v>
      </c>
      <c r="AV354" s="12" t="s">
        <v>33</v>
      </c>
      <c r="AW354" s="12" t="s">
        <v>69</v>
      </c>
      <c r="AX354" s="202" t="s">
        <v>162</v>
      </c>
    </row>
    <row r="355" spans="2:64" s="13" customFormat="1">
      <c r="B355" s="208"/>
      <c r="C355" s="350"/>
      <c r="D355" s="342" t="s">
        <v>170</v>
      </c>
      <c r="E355" s="351" t="s">
        <v>5</v>
      </c>
      <c r="F355" s="352" t="s">
        <v>192</v>
      </c>
      <c r="G355" s="350"/>
      <c r="H355" s="353">
        <v>9.02</v>
      </c>
      <c r="I355" s="209"/>
      <c r="L355" s="208"/>
      <c r="M355" s="210"/>
      <c r="N355" s="211"/>
      <c r="O355" s="211"/>
      <c r="P355" s="211"/>
      <c r="Q355" s="211"/>
      <c r="R355" s="211"/>
      <c r="S355" s="211"/>
      <c r="T355" s="212"/>
      <c r="U355" s="350"/>
      <c r="V355" s="350"/>
      <c r="AS355" s="213" t="s">
        <v>170</v>
      </c>
      <c r="AT355" s="213" t="s">
        <v>79</v>
      </c>
      <c r="AU355" s="13" t="s">
        <v>168</v>
      </c>
      <c r="AV355" s="13" t="s">
        <v>33</v>
      </c>
      <c r="AW355" s="13" t="s">
        <v>77</v>
      </c>
      <c r="AX355" s="213" t="s">
        <v>162</v>
      </c>
    </row>
    <row r="356" spans="2:64" s="1" customFormat="1" ht="25.5" customHeight="1">
      <c r="B356" s="174"/>
      <c r="C356" s="378">
        <v>59</v>
      </c>
      <c r="D356" s="378" t="s">
        <v>164</v>
      </c>
      <c r="E356" s="379" t="s">
        <v>487</v>
      </c>
      <c r="F356" s="380" t="s">
        <v>488</v>
      </c>
      <c r="G356" s="381" t="s">
        <v>489</v>
      </c>
      <c r="H356" s="382">
        <v>0</v>
      </c>
      <c r="I356" s="180"/>
      <c r="J356" s="181">
        <f>ROUND(I356*H356,2)</f>
        <v>0</v>
      </c>
      <c r="K356" s="177" t="s">
        <v>5</v>
      </c>
      <c r="L356" s="41"/>
      <c r="M356" s="182" t="s">
        <v>5</v>
      </c>
      <c r="N356" s="183" t="s">
        <v>40</v>
      </c>
      <c r="O356" s="42"/>
      <c r="P356" s="184">
        <f>O356*H356</f>
        <v>0</v>
      </c>
      <c r="Q356" s="184">
        <v>0.17818000000000001</v>
      </c>
      <c r="R356" s="184">
        <f>Q356*H356</f>
        <v>0</v>
      </c>
      <c r="S356" s="184">
        <v>0</v>
      </c>
      <c r="T356" s="185">
        <f>S356*H356</f>
        <v>0</v>
      </c>
      <c r="U356" s="329"/>
      <c r="V356" s="329"/>
      <c r="AQ356" s="24" t="s">
        <v>168</v>
      </c>
      <c r="AS356" s="24" t="s">
        <v>164</v>
      </c>
      <c r="AT356" s="24" t="s">
        <v>79</v>
      </c>
      <c r="AX356" s="24" t="s">
        <v>162</v>
      </c>
      <c r="BD356" s="186">
        <f>IF(N356="základní",J356,0)</f>
        <v>0</v>
      </c>
      <c r="BE356" s="186">
        <f>IF(N356="snížená",J356,0)</f>
        <v>0</v>
      </c>
      <c r="BF356" s="186">
        <f>IF(N356="zákl. přenesená",J356,0)</f>
        <v>0</v>
      </c>
      <c r="BG356" s="186">
        <f>IF(N356="sníž. přenesená",J356,0)</f>
        <v>0</v>
      </c>
      <c r="BH356" s="186">
        <f>IF(N356="nulová",J356,0)</f>
        <v>0</v>
      </c>
      <c r="BI356" s="24" t="s">
        <v>77</v>
      </c>
      <c r="BJ356" s="186">
        <f>ROUND(I356*H356,2)</f>
        <v>0</v>
      </c>
      <c r="BK356" s="24" t="s">
        <v>168</v>
      </c>
      <c r="BL356" s="24" t="s">
        <v>490</v>
      </c>
    </row>
    <row r="357" spans="2:64" s="1" customFormat="1" ht="47.5">
      <c r="B357" s="41"/>
      <c r="C357" s="329"/>
      <c r="D357" s="337" t="s">
        <v>182</v>
      </c>
      <c r="E357" s="329"/>
      <c r="F357" s="346" t="s">
        <v>491</v>
      </c>
      <c r="G357" s="329"/>
      <c r="H357" s="329"/>
      <c r="I357" s="204"/>
      <c r="L357" s="41"/>
      <c r="M357" s="205"/>
      <c r="N357" s="42"/>
      <c r="O357" s="42"/>
      <c r="P357" s="42"/>
      <c r="Q357" s="42"/>
      <c r="R357" s="42"/>
      <c r="S357" s="42"/>
      <c r="T357" s="70"/>
      <c r="U357" s="329"/>
      <c r="V357" s="329"/>
      <c r="AS357" s="24" t="s">
        <v>182</v>
      </c>
      <c r="AT357" s="24" t="s">
        <v>79</v>
      </c>
    </row>
    <row r="358" spans="2:64" s="10" customFormat="1" ht="29.9" customHeight="1">
      <c r="B358" s="160"/>
      <c r="C358" s="364"/>
      <c r="D358" s="365" t="s">
        <v>68</v>
      </c>
      <c r="E358" s="366" t="s">
        <v>168</v>
      </c>
      <c r="F358" s="366" t="s">
        <v>492</v>
      </c>
      <c r="G358" s="364"/>
      <c r="H358" s="364"/>
      <c r="I358" s="163"/>
      <c r="J358" s="173">
        <f>BJ358</f>
        <v>0</v>
      </c>
      <c r="L358" s="160"/>
      <c r="M358" s="165"/>
      <c r="N358" s="166"/>
      <c r="O358" s="166"/>
      <c r="P358" s="167">
        <f>SUM(P359:P421)</f>
        <v>0</v>
      </c>
      <c r="Q358" s="166"/>
      <c r="R358" s="167">
        <f>SUM(R359:R421)</f>
        <v>19.157538500000001</v>
      </c>
      <c r="S358" s="166"/>
      <c r="T358" s="168">
        <f>SUM(T359:T421)</f>
        <v>0</v>
      </c>
      <c r="U358" s="364"/>
      <c r="V358" s="364"/>
      <c r="AQ358" s="161" t="s">
        <v>77</v>
      </c>
      <c r="AS358" s="169" t="s">
        <v>68</v>
      </c>
      <c r="AT358" s="169" t="s">
        <v>77</v>
      </c>
      <c r="AX358" s="161" t="s">
        <v>162</v>
      </c>
      <c r="BJ358" s="170">
        <f>SUM(BJ359:BJ421)</f>
        <v>0</v>
      </c>
    </row>
    <row r="359" spans="2:64" s="1" customFormat="1" ht="38.25" customHeight="1">
      <c r="B359" s="174"/>
      <c r="C359" s="331">
        <v>60</v>
      </c>
      <c r="D359" s="331" t="s">
        <v>164</v>
      </c>
      <c r="E359" s="332" t="s">
        <v>494</v>
      </c>
      <c r="F359" s="333" t="s">
        <v>495</v>
      </c>
      <c r="G359" s="334" t="s">
        <v>320</v>
      </c>
      <c r="H359" s="335">
        <v>16</v>
      </c>
      <c r="I359" s="180"/>
      <c r="J359" s="181">
        <f>ROUND(I359*H359,2)</f>
        <v>0</v>
      </c>
      <c r="K359" s="177" t="s">
        <v>5</v>
      </c>
      <c r="L359" s="41"/>
      <c r="M359" s="182" t="s">
        <v>5</v>
      </c>
      <c r="N359" s="183" t="s">
        <v>40</v>
      </c>
      <c r="O359" s="42"/>
      <c r="P359" s="184">
        <f>O359*H359</f>
        <v>0</v>
      </c>
      <c r="Q359" s="184">
        <v>2.2899999999999999E-3</v>
      </c>
      <c r="R359" s="184">
        <f>Q359*H359</f>
        <v>3.6639999999999999E-2</v>
      </c>
      <c r="S359" s="184">
        <v>0</v>
      </c>
      <c r="T359" s="185">
        <f>S359*H359</f>
        <v>0</v>
      </c>
      <c r="U359" s="329"/>
      <c r="V359" s="329"/>
      <c r="AQ359" s="24" t="s">
        <v>168</v>
      </c>
      <c r="AS359" s="24" t="s">
        <v>164</v>
      </c>
      <c r="AT359" s="24" t="s">
        <v>79</v>
      </c>
      <c r="AX359" s="24" t="s">
        <v>162</v>
      </c>
      <c r="BD359" s="186">
        <f>IF(N359="základní",J359,0)</f>
        <v>0</v>
      </c>
      <c r="BE359" s="186">
        <f>IF(N359="snížená",J359,0)</f>
        <v>0</v>
      </c>
      <c r="BF359" s="186">
        <f>IF(N359="zákl. přenesená",J359,0)</f>
        <v>0</v>
      </c>
      <c r="BG359" s="186">
        <f>IF(N359="sníž. přenesená",J359,0)</f>
        <v>0</v>
      </c>
      <c r="BH359" s="186">
        <f>IF(N359="nulová",J359,0)</f>
        <v>0</v>
      </c>
      <c r="BI359" s="24" t="s">
        <v>77</v>
      </c>
      <c r="BJ359" s="186">
        <f>ROUND(I359*H359,2)</f>
        <v>0</v>
      </c>
      <c r="BK359" s="24" t="s">
        <v>168</v>
      </c>
      <c r="BL359" s="24" t="s">
        <v>496</v>
      </c>
    </row>
    <row r="360" spans="2:64" s="12" customFormat="1">
      <c r="B360" s="196"/>
      <c r="C360" s="341"/>
      <c r="D360" s="342" t="s">
        <v>170</v>
      </c>
      <c r="E360" s="343" t="s">
        <v>5</v>
      </c>
      <c r="F360" s="344" t="s">
        <v>497</v>
      </c>
      <c r="G360" s="341"/>
      <c r="H360" s="345">
        <v>16</v>
      </c>
      <c r="I360" s="198"/>
      <c r="L360" s="196"/>
      <c r="M360" s="199"/>
      <c r="N360" s="200"/>
      <c r="O360" s="200"/>
      <c r="P360" s="200"/>
      <c r="Q360" s="200"/>
      <c r="R360" s="200"/>
      <c r="S360" s="200"/>
      <c r="T360" s="201"/>
      <c r="U360" s="341"/>
      <c r="V360" s="341"/>
      <c r="AS360" s="202" t="s">
        <v>170</v>
      </c>
      <c r="AT360" s="202" t="s">
        <v>79</v>
      </c>
      <c r="AU360" s="12" t="s">
        <v>79</v>
      </c>
      <c r="AV360" s="12" t="s">
        <v>33</v>
      </c>
      <c r="AW360" s="12" t="s">
        <v>77</v>
      </c>
      <c r="AX360" s="202" t="s">
        <v>162</v>
      </c>
    </row>
    <row r="361" spans="2:64" s="1" customFormat="1" ht="16.5" customHeight="1">
      <c r="B361" s="174"/>
      <c r="C361" s="359">
        <v>61</v>
      </c>
      <c r="D361" s="359" t="s">
        <v>262</v>
      </c>
      <c r="E361" s="360" t="s">
        <v>499</v>
      </c>
      <c r="F361" s="361" t="s">
        <v>500</v>
      </c>
      <c r="G361" s="362" t="s">
        <v>320</v>
      </c>
      <c r="H361" s="363">
        <v>16</v>
      </c>
      <c r="I361" s="225"/>
      <c r="J361" s="226">
        <f>ROUND(I361*H361,2)</f>
        <v>0</v>
      </c>
      <c r="K361" s="222" t="s">
        <v>5</v>
      </c>
      <c r="L361" s="227"/>
      <c r="M361" s="228" t="s">
        <v>5</v>
      </c>
      <c r="N361" s="229" t="s">
        <v>40</v>
      </c>
      <c r="O361" s="42"/>
      <c r="P361" s="184">
        <f>O361*H361</f>
        <v>0</v>
      </c>
      <c r="Q361" s="184">
        <v>5.3999999999999999E-2</v>
      </c>
      <c r="R361" s="184">
        <f>Q361*H361</f>
        <v>0.86399999999999999</v>
      </c>
      <c r="S361" s="184">
        <v>0</v>
      </c>
      <c r="T361" s="185">
        <f>S361*H361</f>
        <v>0</v>
      </c>
      <c r="U361" s="329"/>
      <c r="V361" s="329"/>
      <c r="AQ361" s="24" t="s">
        <v>213</v>
      </c>
      <c r="AS361" s="24" t="s">
        <v>262</v>
      </c>
      <c r="AT361" s="24" t="s">
        <v>79</v>
      </c>
      <c r="AX361" s="24" t="s">
        <v>162</v>
      </c>
      <c r="BD361" s="186">
        <f>IF(N361="základní",J361,0)</f>
        <v>0</v>
      </c>
      <c r="BE361" s="186">
        <f>IF(N361="snížená",J361,0)</f>
        <v>0</v>
      </c>
      <c r="BF361" s="186">
        <f>IF(N361="zákl. přenesená",J361,0)</f>
        <v>0</v>
      </c>
      <c r="BG361" s="186">
        <f>IF(N361="sníž. přenesená",J361,0)</f>
        <v>0</v>
      </c>
      <c r="BH361" s="186">
        <f>IF(N361="nulová",J361,0)</f>
        <v>0</v>
      </c>
      <c r="BI361" s="24" t="s">
        <v>77</v>
      </c>
      <c r="BJ361" s="186">
        <f>ROUND(I361*H361,2)</f>
        <v>0</v>
      </c>
      <c r="BK361" s="24" t="s">
        <v>168</v>
      </c>
      <c r="BL361" s="24" t="s">
        <v>501</v>
      </c>
    </row>
    <row r="362" spans="2:64" s="1" customFormat="1" ht="38.25" customHeight="1">
      <c r="B362" s="174"/>
      <c r="C362" s="331">
        <v>62</v>
      </c>
      <c r="D362" s="331" t="s">
        <v>164</v>
      </c>
      <c r="E362" s="332" t="s">
        <v>503</v>
      </c>
      <c r="F362" s="333" t="s">
        <v>504</v>
      </c>
      <c r="G362" s="334" t="s">
        <v>320</v>
      </c>
      <c r="H362" s="335">
        <v>15</v>
      </c>
      <c r="I362" s="180"/>
      <c r="J362" s="181">
        <f>ROUND(I362*H362,2)</f>
        <v>0</v>
      </c>
      <c r="K362" s="177" t="s">
        <v>5</v>
      </c>
      <c r="L362" s="41"/>
      <c r="M362" s="182" t="s">
        <v>5</v>
      </c>
      <c r="N362" s="183" t="s">
        <v>40</v>
      </c>
      <c r="O362" s="42"/>
      <c r="P362" s="184">
        <f>O362*H362</f>
        <v>0</v>
      </c>
      <c r="Q362" s="184">
        <v>4.5900000000000003E-3</v>
      </c>
      <c r="R362" s="184">
        <f>Q362*H362</f>
        <v>6.8850000000000008E-2</v>
      </c>
      <c r="S362" s="184">
        <v>0</v>
      </c>
      <c r="T362" s="185">
        <f>S362*H362</f>
        <v>0</v>
      </c>
      <c r="U362" s="329"/>
      <c r="V362" s="329"/>
      <c r="AQ362" s="24" t="s">
        <v>168</v>
      </c>
      <c r="AS362" s="24" t="s">
        <v>164</v>
      </c>
      <c r="AT362" s="24" t="s">
        <v>79</v>
      </c>
      <c r="AX362" s="24" t="s">
        <v>162</v>
      </c>
      <c r="BD362" s="186">
        <f>IF(N362="základní",J362,0)</f>
        <v>0</v>
      </c>
      <c r="BE362" s="186">
        <f>IF(N362="snížená",J362,0)</f>
        <v>0</v>
      </c>
      <c r="BF362" s="186">
        <f>IF(N362="zákl. přenesená",J362,0)</f>
        <v>0</v>
      </c>
      <c r="BG362" s="186">
        <f>IF(N362="sníž. přenesená",J362,0)</f>
        <v>0</v>
      </c>
      <c r="BH362" s="186">
        <f>IF(N362="nulová",J362,0)</f>
        <v>0</v>
      </c>
      <c r="BI362" s="24" t="s">
        <v>77</v>
      </c>
      <c r="BJ362" s="186">
        <f>ROUND(I362*H362,2)</f>
        <v>0</v>
      </c>
      <c r="BK362" s="24" t="s">
        <v>168</v>
      </c>
      <c r="BL362" s="24" t="s">
        <v>505</v>
      </c>
    </row>
    <row r="363" spans="2:64" s="12" customFormat="1">
      <c r="B363" s="196"/>
      <c r="C363" s="341"/>
      <c r="D363" s="342" t="s">
        <v>170</v>
      </c>
      <c r="E363" s="343" t="s">
        <v>5</v>
      </c>
      <c r="F363" s="344" t="s">
        <v>506</v>
      </c>
      <c r="G363" s="341"/>
      <c r="H363" s="345">
        <v>15</v>
      </c>
      <c r="I363" s="198"/>
      <c r="L363" s="196"/>
      <c r="M363" s="199"/>
      <c r="N363" s="200"/>
      <c r="O363" s="200"/>
      <c r="P363" s="200"/>
      <c r="Q363" s="200"/>
      <c r="R363" s="200"/>
      <c r="S363" s="200"/>
      <c r="T363" s="201"/>
      <c r="U363" s="341"/>
      <c r="V363" s="341"/>
      <c r="AS363" s="202" t="s">
        <v>170</v>
      </c>
      <c r="AT363" s="202" t="s">
        <v>79</v>
      </c>
      <c r="AU363" s="12" t="s">
        <v>79</v>
      </c>
      <c r="AV363" s="12" t="s">
        <v>33</v>
      </c>
      <c r="AW363" s="12" t="s">
        <v>77</v>
      </c>
      <c r="AX363" s="202" t="s">
        <v>162</v>
      </c>
    </row>
    <row r="364" spans="2:64" s="1" customFormat="1" ht="16.5" customHeight="1">
      <c r="B364" s="174"/>
      <c r="C364" s="359">
        <v>63</v>
      </c>
      <c r="D364" s="359" t="s">
        <v>262</v>
      </c>
      <c r="E364" s="360" t="s">
        <v>508</v>
      </c>
      <c r="F364" s="361" t="s">
        <v>509</v>
      </c>
      <c r="G364" s="362" t="s">
        <v>320</v>
      </c>
      <c r="H364" s="363">
        <v>15</v>
      </c>
      <c r="I364" s="225"/>
      <c r="J364" s="226">
        <f>ROUND(I364*H364,2)</f>
        <v>0</v>
      </c>
      <c r="K364" s="222" t="s">
        <v>5</v>
      </c>
      <c r="L364" s="227"/>
      <c r="M364" s="228" t="s">
        <v>5</v>
      </c>
      <c r="N364" s="229" t="s">
        <v>40</v>
      </c>
      <c r="O364" s="42"/>
      <c r="P364" s="184">
        <f>O364*H364</f>
        <v>0</v>
      </c>
      <c r="Q364" s="184">
        <v>6.3E-2</v>
      </c>
      <c r="R364" s="184">
        <f>Q364*H364</f>
        <v>0.94500000000000006</v>
      </c>
      <c r="S364" s="184">
        <v>0</v>
      </c>
      <c r="T364" s="185">
        <f>S364*H364</f>
        <v>0</v>
      </c>
      <c r="U364" s="329"/>
      <c r="V364" s="329"/>
      <c r="AQ364" s="24" t="s">
        <v>213</v>
      </c>
      <c r="AS364" s="24" t="s">
        <v>262</v>
      </c>
      <c r="AT364" s="24" t="s">
        <v>79</v>
      </c>
      <c r="AX364" s="24" t="s">
        <v>162</v>
      </c>
      <c r="BD364" s="186">
        <f>IF(N364="základní",J364,0)</f>
        <v>0</v>
      </c>
      <c r="BE364" s="186">
        <f>IF(N364="snížená",J364,0)</f>
        <v>0</v>
      </c>
      <c r="BF364" s="186">
        <f>IF(N364="zákl. přenesená",J364,0)</f>
        <v>0</v>
      </c>
      <c r="BG364" s="186">
        <f>IF(N364="sníž. přenesená",J364,0)</f>
        <v>0</v>
      </c>
      <c r="BH364" s="186">
        <f>IF(N364="nulová",J364,0)</f>
        <v>0</v>
      </c>
      <c r="BI364" s="24" t="s">
        <v>77</v>
      </c>
      <c r="BJ364" s="186">
        <f>ROUND(I364*H364,2)</f>
        <v>0</v>
      </c>
      <c r="BK364" s="24" t="s">
        <v>168</v>
      </c>
      <c r="BL364" s="24" t="s">
        <v>510</v>
      </c>
    </row>
    <row r="365" spans="2:64" s="1" customFormat="1" ht="38.25" customHeight="1">
      <c r="B365" s="174"/>
      <c r="C365" s="331">
        <v>64</v>
      </c>
      <c r="D365" s="331" t="s">
        <v>164</v>
      </c>
      <c r="E365" s="332" t="s">
        <v>512</v>
      </c>
      <c r="F365" s="333" t="s">
        <v>513</v>
      </c>
      <c r="G365" s="334" t="s">
        <v>320</v>
      </c>
      <c r="H365" s="335">
        <v>15</v>
      </c>
      <c r="I365" s="180"/>
      <c r="J365" s="181">
        <f>ROUND(I365*H365,2)</f>
        <v>0</v>
      </c>
      <c r="K365" s="177" t="s">
        <v>5</v>
      </c>
      <c r="L365" s="41"/>
      <c r="M365" s="182" t="s">
        <v>5</v>
      </c>
      <c r="N365" s="183" t="s">
        <v>40</v>
      </c>
      <c r="O365" s="42"/>
      <c r="P365" s="184">
        <f>O365*H365</f>
        <v>0</v>
      </c>
      <c r="Q365" s="184">
        <v>4.5900000000000003E-3</v>
      </c>
      <c r="R365" s="184">
        <f>Q365*H365</f>
        <v>6.8850000000000008E-2</v>
      </c>
      <c r="S365" s="184">
        <v>0</v>
      </c>
      <c r="T365" s="185">
        <f>S365*H365</f>
        <v>0</v>
      </c>
      <c r="U365" s="329"/>
      <c r="V365" s="329"/>
      <c r="AQ365" s="24" t="s">
        <v>168</v>
      </c>
      <c r="AS365" s="24" t="s">
        <v>164</v>
      </c>
      <c r="AT365" s="24" t="s">
        <v>79</v>
      </c>
      <c r="AX365" s="24" t="s">
        <v>162</v>
      </c>
      <c r="BD365" s="186">
        <f>IF(N365="základní",J365,0)</f>
        <v>0</v>
      </c>
      <c r="BE365" s="186">
        <f>IF(N365="snížená",J365,0)</f>
        <v>0</v>
      </c>
      <c r="BF365" s="186">
        <f>IF(N365="zákl. přenesená",J365,0)</f>
        <v>0</v>
      </c>
      <c r="BG365" s="186">
        <f>IF(N365="sníž. přenesená",J365,0)</f>
        <v>0</v>
      </c>
      <c r="BH365" s="186">
        <f>IF(N365="nulová",J365,0)</f>
        <v>0</v>
      </c>
      <c r="BI365" s="24" t="s">
        <v>77</v>
      </c>
      <c r="BJ365" s="186">
        <f>ROUND(I365*H365,2)</f>
        <v>0</v>
      </c>
      <c r="BK365" s="24" t="s">
        <v>168</v>
      </c>
      <c r="BL365" s="24" t="s">
        <v>514</v>
      </c>
    </row>
    <row r="366" spans="2:64" s="12" customFormat="1">
      <c r="B366" s="196"/>
      <c r="C366" s="341"/>
      <c r="D366" s="342" t="s">
        <v>170</v>
      </c>
      <c r="E366" s="343" t="s">
        <v>5</v>
      </c>
      <c r="F366" s="344" t="s">
        <v>506</v>
      </c>
      <c r="G366" s="341"/>
      <c r="H366" s="345">
        <v>15</v>
      </c>
      <c r="I366" s="198"/>
      <c r="L366" s="196"/>
      <c r="M366" s="199"/>
      <c r="N366" s="200"/>
      <c r="O366" s="200"/>
      <c r="P366" s="200"/>
      <c r="Q366" s="200"/>
      <c r="R366" s="200"/>
      <c r="S366" s="200"/>
      <c r="T366" s="201"/>
      <c r="U366" s="341"/>
      <c r="V366" s="341"/>
      <c r="AS366" s="202" t="s">
        <v>170</v>
      </c>
      <c r="AT366" s="202" t="s">
        <v>79</v>
      </c>
      <c r="AU366" s="12" t="s">
        <v>79</v>
      </c>
      <c r="AV366" s="12" t="s">
        <v>33</v>
      </c>
      <c r="AW366" s="12" t="s">
        <v>77</v>
      </c>
      <c r="AX366" s="202" t="s">
        <v>162</v>
      </c>
    </row>
    <row r="367" spans="2:64" s="1" customFormat="1" ht="16.5" customHeight="1">
      <c r="B367" s="174"/>
      <c r="C367" s="359">
        <v>65</v>
      </c>
      <c r="D367" s="359" t="s">
        <v>262</v>
      </c>
      <c r="E367" s="360" t="s">
        <v>516</v>
      </c>
      <c r="F367" s="361" t="s">
        <v>517</v>
      </c>
      <c r="G367" s="362" t="s">
        <v>320</v>
      </c>
      <c r="H367" s="363">
        <v>15</v>
      </c>
      <c r="I367" s="225"/>
      <c r="J367" s="226">
        <f>ROUND(I367*H367,2)</f>
        <v>0</v>
      </c>
      <c r="K367" s="222" t="s">
        <v>5</v>
      </c>
      <c r="L367" s="227"/>
      <c r="M367" s="228" t="s">
        <v>5</v>
      </c>
      <c r="N367" s="229" t="s">
        <v>40</v>
      </c>
      <c r="O367" s="42"/>
      <c r="P367" s="184">
        <f>O367*H367</f>
        <v>0</v>
      </c>
      <c r="Q367" s="184">
        <v>0.106</v>
      </c>
      <c r="R367" s="184">
        <f>Q367*H367</f>
        <v>1.5899999999999999</v>
      </c>
      <c r="S367" s="184">
        <v>0</v>
      </c>
      <c r="T367" s="185">
        <f>S367*H367</f>
        <v>0</v>
      </c>
      <c r="U367" s="329"/>
      <c r="V367" s="329"/>
      <c r="AQ367" s="24" t="s">
        <v>213</v>
      </c>
      <c r="AS367" s="24" t="s">
        <v>262</v>
      </c>
      <c r="AT367" s="24" t="s">
        <v>79</v>
      </c>
      <c r="AX367" s="24" t="s">
        <v>162</v>
      </c>
      <c r="BD367" s="186">
        <f>IF(N367="základní",J367,0)</f>
        <v>0</v>
      </c>
      <c r="BE367" s="186">
        <f>IF(N367="snížená",J367,0)</f>
        <v>0</v>
      </c>
      <c r="BF367" s="186">
        <f>IF(N367="zákl. přenesená",J367,0)</f>
        <v>0</v>
      </c>
      <c r="BG367" s="186">
        <f>IF(N367="sníž. přenesená",J367,0)</f>
        <v>0</v>
      </c>
      <c r="BH367" s="186">
        <f>IF(N367="nulová",J367,0)</f>
        <v>0</v>
      </c>
      <c r="BI367" s="24" t="s">
        <v>77</v>
      </c>
      <c r="BJ367" s="186">
        <f>ROUND(I367*H367,2)</f>
        <v>0</v>
      </c>
      <c r="BK367" s="24" t="s">
        <v>168</v>
      </c>
      <c r="BL367" s="24" t="s">
        <v>518</v>
      </c>
    </row>
    <row r="368" spans="2:64" s="1" customFormat="1" ht="38.25" customHeight="1">
      <c r="B368" s="174"/>
      <c r="C368" s="331">
        <v>66</v>
      </c>
      <c r="D368" s="331" t="s">
        <v>164</v>
      </c>
      <c r="E368" s="332" t="s">
        <v>520</v>
      </c>
      <c r="F368" s="333" t="s">
        <v>521</v>
      </c>
      <c r="G368" s="334" t="s">
        <v>167</v>
      </c>
      <c r="H368" s="335">
        <v>0.66300000000000003</v>
      </c>
      <c r="I368" s="180"/>
      <c r="J368" s="181">
        <f>ROUND(I368*H368,2)</f>
        <v>0</v>
      </c>
      <c r="K368" s="177" t="s">
        <v>5</v>
      </c>
      <c r="L368" s="41"/>
      <c r="M368" s="182" t="s">
        <v>5</v>
      </c>
      <c r="N368" s="183" t="s">
        <v>40</v>
      </c>
      <c r="O368" s="42"/>
      <c r="P368" s="184">
        <f>O368*H368</f>
        <v>0</v>
      </c>
      <c r="Q368" s="184">
        <v>2.45343</v>
      </c>
      <c r="R368" s="184">
        <f>Q368*H368</f>
        <v>1.6266240900000002</v>
      </c>
      <c r="S368" s="184">
        <v>0</v>
      </c>
      <c r="T368" s="185">
        <f>S368*H368</f>
        <v>0</v>
      </c>
      <c r="U368" s="329"/>
      <c r="V368" s="329"/>
      <c r="AQ368" s="24" t="s">
        <v>168</v>
      </c>
      <c r="AS368" s="24" t="s">
        <v>164</v>
      </c>
      <c r="AT368" s="24" t="s">
        <v>79</v>
      </c>
      <c r="AX368" s="24" t="s">
        <v>162</v>
      </c>
      <c r="BD368" s="186">
        <f>IF(N368="základní",J368,0)</f>
        <v>0</v>
      </c>
      <c r="BE368" s="186">
        <f>IF(N368="snížená",J368,0)</f>
        <v>0</v>
      </c>
      <c r="BF368" s="186">
        <f>IF(N368="zákl. přenesená",J368,0)</f>
        <v>0</v>
      </c>
      <c r="BG368" s="186">
        <f>IF(N368="sníž. přenesená",J368,0)</f>
        <v>0</v>
      </c>
      <c r="BH368" s="186">
        <f>IF(N368="nulová",J368,0)</f>
        <v>0</v>
      </c>
      <c r="BI368" s="24" t="s">
        <v>77</v>
      </c>
      <c r="BJ368" s="186">
        <f>ROUND(I368*H368,2)</f>
        <v>0</v>
      </c>
      <c r="BK368" s="24" t="s">
        <v>168</v>
      </c>
      <c r="BL368" s="24" t="s">
        <v>522</v>
      </c>
    </row>
    <row r="369" spans="2:64" s="11" customFormat="1">
      <c r="B369" s="187"/>
      <c r="C369" s="336"/>
      <c r="D369" s="337" t="s">
        <v>170</v>
      </c>
      <c r="E369" s="338" t="s">
        <v>5</v>
      </c>
      <c r="F369" s="339" t="s">
        <v>523</v>
      </c>
      <c r="G369" s="336"/>
      <c r="H369" s="340" t="s">
        <v>5</v>
      </c>
      <c r="I369" s="192"/>
      <c r="L369" s="187"/>
      <c r="M369" s="193"/>
      <c r="N369" s="194"/>
      <c r="O369" s="194"/>
      <c r="P369" s="194"/>
      <c r="Q369" s="194"/>
      <c r="R369" s="194"/>
      <c r="S369" s="194"/>
      <c r="T369" s="195"/>
      <c r="U369" s="336"/>
      <c r="V369" s="336"/>
      <c r="AS369" s="191" t="s">
        <v>170</v>
      </c>
      <c r="AT369" s="191" t="s">
        <v>79</v>
      </c>
      <c r="AU369" s="11" t="s">
        <v>77</v>
      </c>
      <c r="AV369" s="11" t="s">
        <v>33</v>
      </c>
      <c r="AW369" s="11" t="s">
        <v>69</v>
      </c>
      <c r="AX369" s="191" t="s">
        <v>162</v>
      </c>
    </row>
    <row r="370" spans="2:64" s="12" customFormat="1">
      <c r="B370" s="196"/>
      <c r="C370" s="341"/>
      <c r="D370" s="342" t="s">
        <v>170</v>
      </c>
      <c r="E370" s="343" t="s">
        <v>5</v>
      </c>
      <c r="F370" s="344" t="s">
        <v>524</v>
      </c>
      <c r="G370" s="341"/>
      <c r="H370" s="345">
        <v>0.66300000000000003</v>
      </c>
      <c r="I370" s="198"/>
      <c r="L370" s="196"/>
      <c r="M370" s="199"/>
      <c r="N370" s="200"/>
      <c r="O370" s="200"/>
      <c r="P370" s="200"/>
      <c r="Q370" s="200"/>
      <c r="R370" s="200"/>
      <c r="S370" s="200"/>
      <c r="T370" s="201"/>
      <c r="U370" s="341"/>
      <c r="V370" s="341"/>
      <c r="AS370" s="202" t="s">
        <v>170</v>
      </c>
      <c r="AT370" s="202" t="s">
        <v>79</v>
      </c>
      <c r="AU370" s="12" t="s">
        <v>79</v>
      </c>
      <c r="AV370" s="12" t="s">
        <v>33</v>
      </c>
      <c r="AW370" s="12" t="s">
        <v>77</v>
      </c>
      <c r="AX370" s="202" t="s">
        <v>162</v>
      </c>
    </row>
    <row r="371" spans="2:64" s="1" customFormat="1" ht="38.25" customHeight="1">
      <c r="B371" s="174"/>
      <c r="C371" s="331">
        <v>67</v>
      </c>
      <c r="D371" s="331" t="s">
        <v>164</v>
      </c>
      <c r="E371" s="332" t="s">
        <v>526</v>
      </c>
      <c r="F371" s="333" t="s">
        <v>527</v>
      </c>
      <c r="G371" s="334" t="s">
        <v>284</v>
      </c>
      <c r="H371" s="335">
        <v>3.6829999999999998</v>
      </c>
      <c r="I371" s="180"/>
      <c r="J371" s="181">
        <f>ROUND(I371*H371,2)</f>
        <v>0</v>
      </c>
      <c r="K371" s="177" t="s">
        <v>5</v>
      </c>
      <c r="L371" s="41"/>
      <c r="M371" s="182" t="s">
        <v>5</v>
      </c>
      <c r="N371" s="183" t="s">
        <v>40</v>
      </c>
      <c r="O371" s="42"/>
      <c r="P371" s="184">
        <f>O371*H371</f>
        <v>0</v>
      </c>
      <c r="Q371" s="184">
        <v>2.15E-3</v>
      </c>
      <c r="R371" s="184">
        <f>Q371*H371</f>
        <v>7.9184500000000005E-3</v>
      </c>
      <c r="S371" s="184">
        <v>0</v>
      </c>
      <c r="T371" s="185">
        <f>S371*H371</f>
        <v>0</v>
      </c>
      <c r="U371" s="329"/>
      <c r="V371" s="329"/>
      <c r="AQ371" s="24" t="s">
        <v>168</v>
      </c>
      <c r="AS371" s="24" t="s">
        <v>164</v>
      </c>
      <c r="AT371" s="24" t="s">
        <v>79</v>
      </c>
      <c r="AX371" s="24" t="s">
        <v>162</v>
      </c>
      <c r="BD371" s="186">
        <f>IF(N371="základní",J371,0)</f>
        <v>0</v>
      </c>
      <c r="BE371" s="186">
        <f>IF(N371="snížená",J371,0)</f>
        <v>0</v>
      </c>
      <c r="BF371" s="186">
        <f>IF(N371="zákl. přenesená",J371,0)</f>
        <v>0</v>
      </c>
      <c r="BG371" s="186">
        <f>IF(N371="sníž. přenesená",J371,0)</f>
        <v>0</v>
      </c>
      <c r="BH371" s="186">
        <f>IF(N371="nulová",J371,0)</f>
        <v>0</v>
      </c>
      <c r="BI371" s="24" t="s">
        <v>77</v>
      </c>
      <c r="BJ371" s="186">
        <f>ROUND(I371*H371,2)</f>
        <v>0</v>
      </c>
      <c r="BK371" s="24" t="s">
        <v>168</v>
      </c>
      <c r="BL371" s="24" t="s">
        <v>528</v>
      </c>
    </row>
    <row r="372" spans="2:64" s="11" customFormat="1">
      <c r="B372" s="187"/>
      <c r="C372" s="336"/>
      <c r="D372" s="337" t="s">
        <v>170</v>
      </c>
      <c r="E372" s="338" t="s">
        <v>5</v>
      </c>
      <c r="F372" s="339" t="s">
        <v>529</v>
      </c>
      <c r="G372" s="336"/>
      <c r="H372" s="340" t="s">
        <v>5</v>
      </c>
      <c r="I372" s="192"/>
      <c r="L372" s="187"/>
      <c r="M372" s="193"/>
      <c r="N372" s="194"/>
      <c r="O372" s="194"/>
      <c r="P372" s="194"/>
      <c r="Q372" s="194"/>
      <c r="R372" s="194"/>
      <c r="S372" s="194"/>
      <c r="T372" s="195"/>
      <c r="U372" s="336"/>
      <c r="V372" s="336"/>
      <c r="AS372" s="191" t="s">
        <v>170</v>
      </c>
      <c r="AT372" s="191" t="s">
        <v>79</v>
      </c>
      <c r="AU372" s="11" t="s">
        <v>77</v>
      </c>
      <c r="AV372" s="11" t="s">
        <v>33</v>
      </c>
      <c r="AW372" s="11" t="s">
        <v>69</v>
      </c>
      <c r="AX372" s="191" t="s">
        <v>162</v>
      </c>
    </row>
    <row r="373" spans="2:64" s="12" customFormat="1">
      <c r="B373" s="196"/>
      <c r="C373" s="341"/>
      <c r="D373" s="342" t="s">
        <v>170</v>
      </c>
      <c r="E373" s="343" t="s">
        <v>5</v>
      </c>
      <c r="F373" s="344" t="s">
        <v>530</v>
      </c>
      <c r="G373" s="341"/>
      <c r="H373" s="345">
        <v>3.6829999999999998</v>
      </c>
      <c r="I373" s="198"/>
      <c r="L373" s="196"/>
      <c r="M373" s="199"/>
      <c r="N373" s="200"/>
      <c r="O373" s="200"/>
      <c r="P373" s="200"/>
      <c r="Q373" s="200"/>
      <c r="R373" s="200"/>
      <c r="S373" s="200"/>
      <c r="T373" s="201"/>
      <c r="U373" s="341"/>
      <c r="V373" s="341"/>
      <c r="AS373" s="202" t="s">
        <v>170</v>
      </c>
      <c r="AT373" s="202" t="s">
        <v>79</v>
      </c>
      <c r="AU373" s="12" t="s">
        <v>79</v>
      </c>
      <c r="AV373" s="12" t="s">
        <v>33</v>
      </c>
      <c r="AW373" s="12" t="s">
        <v>77</v>
      </c>
      <c r="AX373" s="202" t="s">
        <v>162</v>
      </c>
    </row>
    <row r="374" spans="2:64" s="1" customFormat="1" ht="38.25" customHeight="1">
      <c r="B374" s="174"/>
      <c r="C374" s="331">
        <v>68</v>
      </c>
      <c r="D374" s="331" t="s">
        <v>164</v>
      </c>
      <c r="E374" s="332" t="s">
        <v>532</v>
      </c>
      <c r="F374" s="333" t="s">
        <v>533</v>
      </c>
      <c r="G374" s="334" t="s">
        <v>284</v>
      </c>
      <c r="H374" s="335">
        <v>3.6829999999999998</v>
      </c>
      <c r="I374" s="180"/>
      <c r="J374" s="181">
        <f>ROUND(I374*H374,2)</f>
        <v>0</v>
      </c>
      <c r="K374" s="177" t="s">
        <v>5</v>
      </c>
      <c r="L374" s="41"/>
      <c r="M374" s="182" t="s">
        <v>5</v>
      </c>
      <c r="N374" s="183" t="s">
        <v>40</v>
      </c>
      <c r="O374" s="42"/>
      <c r="P374" s="184">
        <f>O374*H374</f>
        <v>0</v>
      </c>
      <c r="Q374" s="184">
        <v>0</v>
      </c>
      <c r="R374" s="184">
        <f>Q374*H374</f>
        <v>0</v>
      </c>
      <c r="S374" s="184">
        <v>0</v>
      </c>
      <c r="T374" s="185">
        <f>S374*H374</f>
        <v>0</v>
      </c>
      <c r="U374" s="329"/>
      <c r="V374" s="329"/>
      <c r="AQ374" s="24" t="s">
        <v>168</v>
      </c>
      <c r="AS374" s="24" t="s">
        <v>164</v>
      </c>
      <c r="AT374" s="24" t="s">
        <v>79</v>
      </c>
      <c r="AX374" s="24" t="s">
        <v>162</v>
      </c>
      <c r="BD374" s="186">
        <f>IF(N374="základní",J374,0)</f>
        <v>0</v>
      </c>
      <c r="BE374" s="186">
        <f>IF(N374="snížená",J374,0)</f>
        <v>0</v>
      </c>
      <c r="BF374" s="186">
        <f>IF(N374="zákl. přenesená",J374,0)</f>
        <v>0</v>
      </c>
      <c r="BG374" s="186">
        <f>IF(N374="sníž. přenesená",J374,0)</f>
        <v>0</v>
      </c>
      <c r="BH374" s="186">
        <f>IF(N374="nulová",J374,0)</f>
        <v>0</v>
      </c>
      <c r="BI374" s="24" t="s">
        <v>77</v>
      </c>
      <c r="BJ374" s="186">
        <f>ROUND(I374*H374,2)</f>
        <v>0</v>
      </c>
      <c r="BK374" s="24" t="s">
        <v>168</v>
      </c>
      <c r="BL374" s="24" t="s">
        <v>534</v>
      </c>
    </row>
    <row r="375" spans="2:64" s="1" customFormat="1" ht="25.5" customHeight="1">
      <c r="B375" s="174"/>
      <c r="C375" s="331">
        <v>69</v>
      </c>
      <c r="D375" s="331" t="s">
        <v>164</v>
      </c>
      <c r="E375" s="332" t="s">
        <v>536</v>
      </c>
      <c r="F375" s="333" t="s">
        <v>537</v>
      </c>
      <c r="G375" s="334" t="s">
        <v>284</v>
      </c>
      <c r="H375" s="335">
        <v>3.6829999999999998</v>
      </c>
      <c r="I375" s="180"/>
      <c r="J375" s="181">
        <f>ROUND(I375*H375,2)</f>
        <v>0</v>
      </c>
      <c r="K375" s="177" t="s">
        <v>5</v>
      </c>
      <c r="L375" s="41"/>
      <c r="M375" s="182" t="s">
        <v>5</v>
      </c>
      <c r="N375" s="183" t="s">
        <v>40</v>
      </c>
      <c r="O375" s="42"/>
      <c r="P375" s="184">
        <f>O375*H375</f>
        <v>0</v>
      </c>
      <c r="Q375" s="184">
        <v>5.2399999999999999E-3</v>
      </c>
      <c r="R375" s="184">
        <f>Q375*H375</f>
        <v>1.9298919999999997E-2</v>
      </c>
      <c r="S375" s="184">
        <v>0</v>
      </c>
      <c r="T375" s="185">
        <f>S375*H375</f>
        <v>0</v>
      </c>
      <c r="U375" s="329"/>
      <c r="V375" s="329"/>
      <c r="AQ375" s="24" t="s">
        <v>168</v>
      </c>
      <c r="AS375" s="24" t="s">
        <v>164</v>
      </c>
      <c r="AT375" s="24" t="s">
        <v>79</v>
      </c>
      <c r="AX375" s="24" t="s">
        <v>162</v>
      </c>
      <c r="BD375" s="186">
        <f>IF(N375="základní",J375,0)</f>
        <v>0</v>
      </c>
      <c r="BE375" s="186">
        <f>IF(N375="snížená",J375,0)</f>
        <v>0</v>
      </c>
      <c r="BF375" s="186">
        <f>IF(N375="zákl. přenesená",J375,0)</f>
        <v>0</v>
      </c>
      <c r="BG375" s="186">
        <f>IF(N375="sníž. přenesená",J375,0)</f>
        <v>0</v>
      </c>
      <c r="BH375" s="186">
        <f>IF(N375="nulová",J375,0)</f>
        <v>0</v>
      </c>
      <c r="BI375" s="24" t="s">
        <v>77</v>
      </c>
      <c r="BJ375" s="186">
        <f>ROUND(I375*H375,2)</f>
        <v>0</v>
      </c>
      <c r="BK375" s="24" t="s">
        <v>168</v>
      </c>
      <c r="BL375" s="24" t="s">
        <v>538</v>
      </c>
    </row>
    <row r="376" spans="2:64" s="11" customFormat="1">
      <c r="B376" s="187"/>
      <c r="C376" s="336"/>
      <c r="D376" s="337" t="s">
        <v>170</v>
      </c>
      <c r="E376" s="338" t="s">
        <v>5</v>
      </c>
      <c r="F376" s="339" t="s">
        <v>529</v>
      </c>
      <c r="G376" s="336"/>
      <c r="H376" s="340" t="s">
        <v>5</v>
      </c>
      <c r="I376" s="192"/>
      <c r="L376" s="187"/>
      <c r="M376" s="193"/>
      <c r="N376" s="194"/>
      <c r="O376" s="194"/>
      <c r="P376" s="194"/>
      <c r="Q376" s="194"/>
      <c r="R376" s="194"/>
      <c r="S376" s="194"/>
      <c r="T376" s="195"/>
      <c r="U376" s="336"/>
      <c r="V376" s="336"/>
      <c r="AS376" s="191" t="s">
        <v>170</v>
      </c>
      <c r="AT376" s="191" t="s">
        <v>79</v>
      </c>
      <c r="AU376" s="11" t="s">
        <v>77</v>
      </c>
      <c r="AV376" s="11" t="s">
        <v>33</v>
      </c>
      <c r="AW376" s="11" t="s">
        <v>69</v>
      </c>
      <c r="AX376" s="191" t="s">
        <v>162</v>
      </c>
    </row>
    <row r="377" spans="2:64" s="12" customFormat="1">
      <c r="B377" s="196"/>
      <c r="C377" s="341"/>
      <c r="D377" s="342" t="s">
        <v>170</v>
      </c>
      <c r="E377" s="343" t="s">
        <v>5</v>
      </c>
      <c r="F377" s="344" t="s">
        <v>530</v>
      </c>
      <c r="G377" s="341"/>
      <c r="H377" s="345">
        <v>3.6829999999999998</v>
      </c>
      <c r="I377" s="198"/>
      <c r="L377" s="196"/>
      <c r="M377" s="199"/>
      <c r="N377" s="200"/>
      <c r="O377" s="200"/>
      <c r="P377" s="200"/>
      <c r="Q377" s="200"/>
      <c r="R377" s="200"/>
      <c r="S377" s="200"/>
      <c r="T377" s="201"/>
      <c r="U377" s="341"/>
      <c r="V377" s="341"/>
      <c r="AS377" s="202" t="s">
        <v>170</v>
      </c>
      <c r="AT377" s="202" t="s">
        <v>79</v>
      </c>
      <c r="AU377" s="12" t="s">
        <v>79</v>
      </c>
      <c r="AV377" s="12" t="s">
        <v>33</v>
      </c>
      <c r="AW377" s="12" t="s">
        <v>77</v>
      </c>
      <c r="AX377" s="202" t="s">
        <v>162</v>
      </c>
    </row>
    <row r="378" spans="2:64" s="1" customFormat="1" ht="25.5" customHeight="1">
      <c r="B378" s="174"/>
      <c r="C378" s="331">
        <v>70</v>
      </c>
      <c r="D378" s="331" t="s">
        <v>164</v>
      </c>
      <c r="E378" s="332" t="s">
        <v>540</v>
      </c>
      <c r="F378" s="333" t="s">
        <v>541</v>
      </c>
      <c r="G378" s="334" t="s">
        <v>284</v>
      </c>
      <c r="H378" s="335">
        <v>3.6829999999999998</v>
      </c>
      <c r="I378" s="180"/>
      <c r="J378" s="181">
        <f>ROUND(I378*H378,2)</f>
        <v>0</v>
      </c>
      <c r="K378" s="177" t="s">
        <v>5</v>
      </c>
      <c r="L378" s="41"/>
      <c r="M378" s="182" t="s">
        <v>5</v>
      </c>
      <c r="N378" s="183" t="s">
        <v>40</v>
      </c>
      <c r="O378" s="42"/>
      <c r="P378" s="184">
        <f>O378*H378</f>
        <v>0</v>
      </c>
      <c r="Q378" s="184">
        <v>0</v>
      </c>
      <c r="R378" s="184">
        <f>Q378*H378</f>
        <v>0</v>
      </c>
      <c r="S378" s="184">
        <v>0</v>
      </c>
      <c r="T378" s="185">
        <f>S378*H378</f>
        <v>0</v>
      </c>
      <c r="U378" s="329"/>
      <c r="V378" s="329"/>
      <c r="AQ378" s="24" t="s">
        <v>168</v>
      </c>
      <c r="AS378" s="24" t="s">
        <v>164</v>
      </c>
      <c r="AT378" s="24" t="s">
        <v>79</v>
      </c>
      <c r="AX378" s="24" t="s">
        <v>162</v>
      </c>
      <c r="BD378" s="186">
        <f>IF(N378="základní",J378,0)</f>
        <v>0</v>
      </c>
      <c r="BE378" s="186">
        <f>IF(N378="snížená",J378,0)</f>
        <v>0</v>
      </c>
      <c r="BF378" s="186">
        <f>IF(N378="zákl. přenesená",J378,0)</f>
        <v>0</v>
      </c>
      <c r="BG378" s="186">
        <f>IF(N378="sníž. přenesená",J378,0)</f>
        <v>0</v>
      </c>
      <c r="BH378" s="186">
        <f>IF(N378="nulová",J378,0)</f>
        <v>0</v>
      </c>
      <c r="BI378" s="24" t="s">
        <v>77</v>
      </c>
      <c r="BJ378" s="186">
        <f>ROUND(I378*H378,2)</f>
        <v>0</v>
      </c>
      <c r="BK378" s="24" t="s">
        <v>168</v>
      </c>
      <c r="BL378" s="24" t="s">
        <v>542</v>
      </c>
    </row>
    <row r="379" spans="2:64" s="1" customFormat="1" ht="63.75" customHeight="1">
      <c r="B379" s="174"/>
      <c r="C379" s="331">
        <v>71</v>
      </c>
      <c r="D379" s="331" t="s">
        <v>164</v>
      </c>
      <c r="E379" s="332" t="s">
        <v>544</v>
      </c>
      <c r="F379" s="333" t="s">
        <v>545</v>
      </c>
      <c r="G379" s="334" t="s">
        <v>265</v>
      </c>
      <c r="H379" s="335">
        <v>7.0000000000000007E-2</v>
      </c>
      <c r="I379" s="180"/>
      <c r="J379" s="181">
        <f>ROUND(I379*H379,2)</f>
        <v>0</v>
      </c>
      <c r="K379" s="177" t="s">
        <v>5</v>
      </c>
      <c r="L379" s="41"/>
      <c r="M379" s="182" t="s">
        <v>5</v>
      </c>
      <c r="N379" s="183" t="s">
        <v>40</v>
      </c>
      <c r="O379" s="42"/>
      <c r="P379" s="184">
        <f>O379*H379</f>
        <v>0</v>
      </c>
      <c r="Q379" s="184">
        <v>1.0530600000000001</v>
      </c>
      <c r="R379" s="184">
        <f>Q379*H379</f>
        <v>7.3714200000000021E-2</v>
      </c>
      <c r="S379" s="184">
        <v>0</v>
      </c>
      <c r="T379" s="185">
        <f>S379*H379</f>
        <v>0</v>
      </c>
      <c r="U379" s="329"/>
      <c r="V379" s="329"/>
      <c r="AQ379" s="24" t="s">
        <v>168</v>
      </c>
      <c r="AS379" s="24" t="s">
        <v>164</v>
      </c>
      <c r="AT379" s="24" t="s">
        <v>79</v>
      </c>
      <c r="AX379" s="24" t="s">
        <v>162</v>
      </c>
      <c r="BD379" s="186">
        <f>IF(N379="základní",J379,0)</f>
        <v>0</v>
      </c>
      <c r="BE379" s="186">
        <f>IF(N379="snížená",J379,0)</f>
        <v>0</v>
      </c>
      <c r="BF379" s="186">
        <f>IF(N379="zákl. přenesená",J379,0)</f>
        <v>0</v>
      </c>
      <c r="BG379" s="186">
        <f>IF(N379="sníž. přenesená",J379,0)</f>
        <v>0</v>
      </c>
      <c r="BH379" s="186">
        <f>IF(N379="nulová",J379,0)</f>
        <v>0</v>
      </c>
      <c r="BI379" s="24" t="s">
        <v>77</v>
      </c>
      <c r="BJ379" s="186">
        <f>ROUND(I379*H379,2)</f>
        <v>0</v>
      </c>
      <c r="BK379" s="24" t="s">
        <v>168</v>
      </c>
      <c r="BL379" s="24" t="s">
        <v>546</v>
      </c>
    </row>
    <row r="380" spans="2:64" s="11" customFormat="1">
      <c r="B380" s="187"/>
      <c r="C380" s="336"/>
      <c r="D380" s="337" t="s">
        <v>170</v>
      </c>
      <c r="E380" s="338" t="s">
        <v>5</v>
      </c>
      <c r="F380" s="339" t="s">
        <v>529</v>
      </c>
      <c r="G380" s="336"/>
      <c r="H380" s="340" t="s">
        <v>5</v>
      </c>
      <c r="I380" s="192"/>
      <c r="L380" s="187"/>
      <c r="M380" s="193"/>
      <c r="N380" s="194"/>
      <c r="O380" s="194"/>
      <c r="P380" s="194"/>
      <c r="Q380" s="194"/>
      <c r="R380" s="194"/>
      <c r="S380" s="194"/>
      <c r="T380" s="195"/>
      <c r="U380" s="336"/>
      <c r="V380" s="336"/>
      <c r="AS380" s="191" t="s">
        <v>170</v>
      </c>
      <c r="AT380" s="191" t="s">
        <v>79</v>
      </c>
      <c r="AU380" s="11" t="s">
        <v>77</v>
      </c>
      <c r="AV380" s="11" t="s">
        <v>33</v>
      </c>
      <c r="AW380" s="11" t="s">
        <v>69</v>
      </c>
      <c r="AX380" s="191" t="s">
        <v>162</v>
      </c>
    </row>
    <row r="381" spans="2:64" s="12" customFormat="1">
      <c r="B381" s="196"/>
      <c r="C381" s="341"/>
      <c r="D381" s="342" t="s">
        <v>170</v>
      </c>
      <c r="E381" s="343" t="s">
        <v>5</v>
      </c>
      <c r="F381" s="344" t="s">
        <v>547</v>
      </c>
      <c r="G381" s="341"/>
      <c r="H381" s="345">
        <v>7.0000000000000007E-2</v>
      </c>
      <c r="I381" s="198"/>
      <c r="L381" s="196"/>
      <c r="M381" s="199"/>
      <c r="N381" s="200"/>
      <c r="O381" s="200"/>
      <c r="P381" s="200"/>
      <c r="Q381" s="200"/>
      <c r="R381" s="200"/>
      <c r="S381" s="200"/>
      <c r="T381" s="201"/>
      <c r="U381" s="341"/>
      <c r="V381" s="341"/>
      <c r="AS381" s="202" t="s">
        <v>170</v>
      </c>
      <c r="AT381" s="202" t="s">
        <v>79</v>
      </c>
      <c r="AU381" s="12" t="s">
        <v>79</v>
      </c>
      <c r="AV381" s="12" t="s">
        <v>33</v>
      </c>
      <c r="AW381" s="12" t="s">
        <v>77</v>
      </c>
      <c r="AX381" s="202" t="s">
        <v>162</v>
      </c>
    </row>
    <row r="382" spans="2:64" s="327" customFormat="1" ht="38.25" customHeight="1">
      <c r="B382" s="174"/>
      <c r="C382" s="331">
        <v>72</v>
      </c>
      <c r="D382" s="331" t="s">
        <v>164</v>
      </c>
      <c r="E382" s="332" t="s">
        <v>4800</v>
      </c>
      <c r="F382" s="333" t="s">
        <v>4813</v>
      </c>
      <c r="G382" s="334" t="s">
        <v>284</v>
      </c>
      <c r="H382" s="335">
        <v>1.44</v>
      </c>
      <c r="I382" s="180"/>
      <c r="J382" s="181">
        <f>ROUND(I382*H382,2)</f>
        <v>0</v>
      </c>
      <c r="K382" s="177" t="s">
        <v>5</v>
      </c>
      <c r="L382" s="41"/>
      <c r="M382" s="182" t="s">
        <v>5</v>
      </c>
      <c r="N382" s="183" t="s">
        <v>40</v>
      </c>
      <c r="O382" s="328"/>
      <c r="P382" s="184">
        <f>O382*H382</f>
        <v>0</v>
      </c>
      <c r="Q382" s="184">
        <v>0</v>
      </c>
      <c r="R382" s="184">
        <f>Q382*H382</f>
        <v>0</v>
      </c>
      <c r="S382" s="184">
        <v>0</v>
      </c>
      <c r="T382" s="185">
        <f>S382*H382</f>
        <v>0</v>
      </c>
      <c r="U382" s="329"/>
      <c r="V382" s="329"/>
      <c r="AQ382" s="24" t="s">
        <v>168</v>
      </c>
      <c r="AS382" s="24" t="s">
        <v>164</v>
      </c>
      <c r="AT382" s="24" t="s">
        <v>79</v>
      </c>
      <c r="AX382" s="24" t="s">
        <v>162</v>
      </c>
      <c r="BD382" s="186">
        <f>IF(N382="základní",J382,0)</f>
        <v>0</v>
      </c>
      <c r="BE382" s="186">
        <f>IF(N382="snížená",J382,0)</f>
        <v>0</v>
      </c>
      <c r="BF382" s="186">
        <f>IF(N382="zákl. přenesená",J382,0)</f>
        <v>0</v>
      </c>
      <c r="BG382" s="186">
        <f>IF(N382="sníž. přenesená",J382,0)</f>
        <v>0</v>
      </c>
      <c r="BH382" s="186">
        <f>IF(N382="nulová",J382,0)</f>
        <v>0</v>
      </c>
      <c r="BI382" s="24" t="s">
        <v>77</v>
      </c>
      <c r="BJ382" s="186">
        <f>ROUND(I382*H382,2)</f>
        <v>0</v>
      </c>
      <c r="BK382" s="24" t="s">
        <v>168</v>
      </c>
      <c r="BL382" s="24" t="s">
        <v>865</v>
      </c>
    </row>
    <row r="383" spans="2:64" s="1" customFormat="1" ht="38.25" customHeight="1">
      <c r="B383" s="394"/>
      <c r="C383" s="389">
        <v>73</v>
      </c>
      <c r="D383" s="389" t="s">
        <v>164</v>
      </c>
      <c r="E383" s="390" t="s">
        <v>549</v>
      </c>
      <c r="F383" s="391" t="s">
        <v>550</v>
      </c>
      <c r="G383" s="392" t="s">
        <v>167</v>
      </c>
      <c r="H383" s="393">
        <v>1.593</v>
      </c>
      <c r="I383" s="180"/>
      <c r="J383" s="181">
        <f>ROUND(I383*H383,2)</f>
        <v>0</v>
      </c>
      <c r="K383" s="177" t="s">
        <v>5</v>
      </c>
      <c r="L383" s="41"/>
      <c r="M383" s="182" t="s">
        <v>5</v>
      </c>
      <c r="N383" s="183" t="s">
        <v>40</v>
      </c>
      <c r="O383" s="42"/>
      <c r="P383" s="184">
        <f>O383*H383</f>
        <v>0</v>
      </c>
      <c r="Q383" s="184">
        <v>2.3427600000000002</v>
      </c>
      <c r="R383" s="184">
        <f>Q383*H383</f>
        <v>3.7320166800000001</v>
      </c>
      <c r="S383" s="184">
        <v>0</v>
      </c>
      <c r="T383" s="185">
        <f>S383*H383</f>
        <v>0</v>
      </c>
      <c r="U383" s="329"/>
      <c r="V383" s="329"/>
      <c r="AQ383" s="24" t="s">
        <v>168</v>
      </c>
      <c r="AS383" s="24" t="s">
        <v>164</v>
      </c>
      <c r="AT383" s="24" t="s">
        <v>79</v>
      </c>
      <c r="AX383" s="24" t="s">
        <v>162</v>
      </c>
      <c r="BD383" s="186">
        <f>IF(N383="základní",J383,0)</f>
        <v>0</v>
      </c>
      <c r="BE383" s="186">
        <f>IF(N383="snížená",J383,0)</f>
        <v>0</v>
      </c>
      <c r="BF383" s="186">
        <f>IF(N383="zákl. přenesená",J383,0)</f>
        <v>0</v>
      </c>
      <c r="BG383" s="186">
        <f>IF(N383="sníž. přenesená",J383,0)</f>
        <v>0</v>
      </c>
      <c r="BH383" s="186">
        <f>IF(N383="nulová",J383,0)</f>
        <v>0</v>
      </c>
      <c r="BI383" s="24" t="s">
        <v>77</v>
      </c>
      <c r="BJ383" s="186">
        <f>ROUND(I383*H383,2)</f>
        <v>0</v>
      </c>
      <c r="BK383" s="24" t="s">
        <v>168</v>
      </c>
      <c r="BL383" s="24" t="s">
        <v>551</v>
      </c>
    </row>
    <row r="384" spans="2:64" s="1" customFormat="1" ht="47.5">
      <c r="B384" s="41"/>
      <c r="C384" s="329"/>
      <c r="D384" s="337" t="s">
        <v>182</v>
      </c>
      <c r="E384" s="329"/>
      <c r="F384" s="346" t="s">
        <v>552</v>
      </c>
      <c r="G384" s="329"/>
      <c r="H384" s="329"/>
      <c r="I384" s="204"/>
      <c r="L384" s="41"/>
      <c r="M384" s="205"/>
      <c r="N384" s="42"/>
      <c r="O384" s="42"/>
      <c r="P384" s="42"/>
      <c r="Q384" s="42"/>
      <c r="R384" s="42"/>
      <c r="S384" s="42"/>
      <c r="T384" s="70"/>
      <c r="U384" s="329"/>
      <c r="V384" s="329"/>
      <c r="AS384" s="24" t="s">
        <v>182</v>
      </c>
      <c r="AT384" s="24" t="s">
        <v>79</v>
      </c>
    </row>
    <row r="385" spans="2:64" s="11" customFormat="1">
      <c r="B385" s="187"/>
      <c r="C385" s="336"/>
      <c r="D385" s="337" t="s">
        <v>170</v>
      </c>
      <c r="E385" s="338" t="s">
        <v>5</v>
      </c>
      <c r="F385" s="339" t="s">
        <v>553</v>
      </c>
      <c r="G385" s="336"/>
      <c r="H385" s="340" t="s">
        <v>5</v>
      </c>
      <c r="I385" s="192"/>
      <c r="L385" s="187"/>
      <c r="M385" s="193"/>
      <c r="N385" s="194"/>
      <c r="O385" s="194"/>
      <c r="P385" s="194"/>
      <c r="Q385" s="194"/>
      <c r="R385" s="194"/>
      <c r="S385" s="194"/>
      <c r="T385" s="195"/>
      <c r="U385" s="336"/>
      <c r="V385" s="336"/>
      <c r="AS385" s="191" t="s">
        <v>170</v>
      </c>
      <c r="AT385" s="191" t="s">
        <v>79</v>
      </c>
      <c r="AU385" s="11" t="s">
        <v>77</v>
      </c>
      <c r="AV385" s="11" t="s">
        <v>33</v>
      </c>
      <c r="AW385" s="11" t="s">
        <v>69</v>
      </c>
      <c r="AX385" s="191" t="s">
        <v>162</v>
      </c>
    </row>
    <row r="386" spans="2:64" s="12" customFormat="1">
      <c r="B386" s="196"/>
      <c r="C386" s="341"/>
      <c r="D386" s="337" t="s">
        <v>170</v>
      </c>
      <c r="E386" s="347" t="s">
        <v>5</v>
      </c>
      <c r="F386" s="348" t="s">
        <v>554</v>
      </c>
      <c r="G386" s="341"/>
      <c r="H386" s="349">
        <v>0.3</v>
      </c>
      <c r="I386" s="198"/>
      <c r="L386" s="196"/>
      <c r="M386" s="199"/>
      <c r="N386" s="200"/>
      <c r="O386" s="200"/>
      <c r="P386" s="200"/>
      <c r="Q386" s="200"/>
      <c r="R386" s="200"/>
      <c r="S386" s="200"/>
      <c r="T386" s="201"/>
      <c r="U386" s="341"/>
      <c r="V386" s="341"/>
      <c r="AS386" s="202" t="s">
        <v>170</v>
      </c>
      <c r="AT386" s="202" t="s">
        <v>79</v>
      </c>
      <c r="AU386" s="12" t="s">
        <v>79</v>
      </c>
      <c r="AV386" s="12" t="s">
        <v>33</v>
      </c>
      <c r="AW386" s="12" t="s">
        <v>69</v>
      </c>
      <c r="AX386" s="202" t="s">
        <v>162</v>
      </c>
    </row>
    <row r="387" spans="2:64" s="11" customFormat="1">
      <c r="B387" s="187"/>
      <c r="C387" s="336"/>
      <c r="D387" s="337" t="s">
        <v>170</v>
      </c>
      <c r="E387" s="338" t="s">
        <v>5</v>
      </c>
      <c r="F387" s="339" t="s">
        <v>555</v>
      </c>
      <c r="G387" s="336"/>
      <c r="H387" s="340" t="s">
        <v>5</v>
      </c>
      <c r="I387" s="192"/>
      <c r="L387" s="187"/>
      <c r="M387" s="193"/>
      <c r="N387" s="194"/>
      <c r="O387" s="194"/>
      <c r="P387" s="194"/>
      <c r="Q387" s="194"/>
      <c r="R387" s="194"/>
      <c r="S387" s="194"/>
      <c r="T387" s="195"/>
      <c r="U387" s="336"/>
      <c r="V387" s="336"/>
      <c r="AS387" s="191" t="s">
        <v>170</v>
      </c>
      <c r="AT387" s="191" t="s">
        <v>79</v>
      </c>
      <c r="AU387" s="11" t="s">
        <v>77</v>
      </c>
      <c r="AV387" s="11" t="s">
        <v>33</v>
      </c>
      <c r="AW387" s="11" t="s">
        <v>69</v>
      </c>
      <c r="AX387" s="191" t="s">
        <v>162</v>
      </c>
    </row>
    <row r="388" spans="2:64" s="12" customFormat="1">
      <c r="B388" s="196"/>
      <c r="C388" s="341"/>
      <c r="D388" s="337" t="s">
        <v>170</v>
      </c>
      <c r="E388" s="347" t="s">
        <v>5</v>
      </c>
      <c r="F388" s="348" t="s">
        <v>556</v>
      </c>
      <c r="G388" s="341"/>
      <c r="H388" s="349">
        <v>0.81</v>
      </c>
      <c r="I388" s="198"/>
      <c r="L388" s="196"/>
      <c r="M388" s="199"/>
      <c r="N388" s="200"/>
      <c r="O388" s="200"/>
      <c r="P388" s="200"/>
      <c r="Q388" s="200"/>
      <c r="R388" s="200"/>
      <c r="S388" s="200"/>
      <c r="T388" s="201"/>
      <c r="U388" s="341"/>
      <c r="V388" s="341"/>
      <c r="AS388" s="202" t="s">
        <v>170</v>
      </c>
      <c r="AT388" s="202" t="s">
        <v>79</v>
      </c>
      <c r="AU388" s="12" t="s">
        <v>79</v>
      </c>
      <c r="AV388" s="12" t="s">
        <v>33</v>
      </c>
      <c r="AW388" s="12" t="s">
        <v>69</v>
      </c>
      <c r="AX388" s="202" t="s">
        <v>162</v>
      </c>
    </row>
    <row r="389" spans="2:64" s="11" customFormat="1">
      <c r="B389" s="187"/>
      <c r="C389" s="336"/>
      <c r="D389" s="337" t="s">
        <v>170</v>
      </c>
      <c r="E389" s="338" t="s">
        <v>5</v>
      </c>
      <c r="F389" s="339" t="s">
        <v>557</v>
      </c>
      <c r="G389" s="336"/>
      <c r="H389" s="340" t="s">
        <v>5</v>
      </c>
      <c r="I389" s="192"/>
      <c r="L389" s="187"/>
      <c r="M389" s="193"/>
      <c r="N389" s="194"/>
      <c r="O389" s="194"/>
      <c r="P389" s="194"/>
      <c r="Q389" s="194"/>
      <c r="R389" s="194"/>
      <c r="S389" s="194"/>
      <c r="T389" s="195"/>
      <c r="U389" s="336"/>
      <c r="V389" s="336"/>
      <c r="AS389" s="191" t="s">
        <v>170</v>
      </c>
      <c r="AT389" s="191" t="s">
        <v>79</v>
      </c>
      <c r="AU389" s="11" t="s">
        <v>77</v>
      </c>
      <c r="AV389" s="11" t="s">
        <v>33</v>
      </c>
      <c r="AW389" s="11" t="s">
        <v>69</v>
      </c>
      <c r="AX389" s="191" t="s">
        <v>162</v>
      </c>
    </row>
    <row r="390" spans="2:64" s="12" customFormat="1">
      <c r="B390" s="196"/>
      <c r="C390" s="341"/>
      <c r="D390" s="337" t="s">
        <v>170</v>
      </c>
      <c r="E390" s="347" t="s">
        <v>5</v>
      </c>
      <c r="F390" s="348" t="s">
        <v>558</v>
      </c>
      <c r="G390" s="341"/>
      <c r="H390" s="349">
        <v>7.4999999999999997E-2</v>
      </c>
      <c r="I390" s="198"/>
      <c r="L390" s="196"/>
      <c r="M390" s="199"/>
      <c r="N390" s="200"/>
      <c r="O390" s="200"/>
      <c r="P390" s="200"/>
      <c r="Q390" s="200"/>
      <c r="R390" s="200"/>
      <c r="S390" s="200"/>
      <c r="T390" s="201"/>
      <c r="U390" s="341"/>
      <c r="V390" s="341"/>
      <c r="AS390" s="202" t="s">
        <v>170</v>
      </c>
      <c r="AT390" s="202" t="s">
        <v>79</v>
      </c>
      <c r="AU390" s="12" t="s">
        <v>79</v>
      </c>
      <c r="AV390" s="12" t="s">
        <v>33</v>
      </c>
      <c r="AW390" s="12" t="s">
        <v>69</v>
      </c>
      <c r="AX390" s="202" t="s">
        <v>162</v>
      </c>
    </row>
    <row r="391" spans="2:64" s="11" customFormat="1">
      <c r="B391" s="187"/>
      <c r="C391" s="336"/>
      <c r="D391" s="337" t="s">
        <v>170</v>
      </c>
      <c r="E391" s="338" t="s">
        <v>5</v>
      </c>
      <c r="F391" s="339" t="s">
        <v>559</v>
      </c>
      <c r="G391" s="336"/>
      <c r="H391" s="340" t="s">
        <v>5</v>
      </c>
      <c r="I391" s="192"/>
      <c r="L391" s="187"/>
      <c r="M391" s="193"/>
      <c r="N391" s="194"/>
      <c r="O391" s="194"/>
      <c r="P391" s="194"/>
      <c r="Q391" s="194"/>
      <c r="R391" s="194"/>
      <c r="S391" s="194"/>
      <c r="T391" s="195"/>
      <c r="U391" s="336"/>
      <c r="V391" s="336"/>
      <c r="AS391" s="191" t="s">
        <v>170</v>
      </c>
      <c r="AT391" s="191" t="s">
        <v>79</v>
      </c>
      <c r="AU391" s="11" t="s">
        <v>77</v>
      </c>
      <c r="AV391" s="11" t="s">
        <v>33</v>
      </c>
      <c r="AW391" s="11" t="s">
        <v>69</v>
      </c>
      <c r="AX391" s="191" t="s">
        <v>162</v>
      </c>
    </row>
    <row r="392" spans="2:64" s="12" customFormat="1">
      <c r="B392" s="196"/>
      <c r="C392" s="341"/>
      <c r="D392" s="337" t="s">
        <v>170</v>
      </c>
      <c r="E392" s="347" t="s">
        <v>5</v>
      </c>
      <c r="F392" s="348" t="s">
        <v>560</v>
      </c>
      <c r="G392" s="341"/>
      <c r="H392" s="349">
        <v>0.193</v>
      </c>
      <c r="I392" s="198"/>
      <c r="L392" s="196"/>
      <c r="M392" s="199"/>
      <c r="N392" s="200"/>
      <c r="O392" s="200"/>
      <c r="P392" s="200"/>
      <c r="Q392" s="200"/>
      <c r="R392" s="200"/>
      <c r="S392" s="200"/>
      <c r="T392" s="201"/>
      <c r="U392" s="341"/>
      <c r="V392" s="341"/>
      <c r="AS392" s="202" t="s">
        <v>170</v>
      </c>
      <c r="AT392" s="202" t="s">
        <v>79</v>
      </c>
      <c r="AU392" s="12" t="s">
        <v>79</v>
      </c>
      <c r="AV392" s="12" t="s">
        <v>33</v>
      </c>
      <c r="AW392" s="12" t="s">
        <v>69</v>
      </c>
      <c r="AX392" s="202" t="s">
        <v>162</v>
      </c>
    </row>
    <row r="393" spans="2:64" s="11" customFormat="1">
      <c r="B393" s="187"/>
      <c r="C393" s="336"/>
      <c r="D393" s="337" t="s">
        <v>170</v>
      </c>
      <c r="E393" s="338" t="s">
        <v>5</v>
      </c>
      <c r="F393" s="339" t="s">
        <v>561</v>
      </c>
      <c r="G393" s="336"/>
      <c r="H393" s="340" t="s">
        <v>5</v>
      </c>
      <c r="I393" s="192"/>
      <c r="L393" s="187"/>
      <c r="M393" s="193"/>
      <c r="N393" s="194"/>
      <c r="O393" s="194"/>
      <c r="P393" s="194"/>
      <c r="Q393" s="194"/>
      <c r="R393" s="194"/>
      <c r="S393" s="194"/>
      <c r="T393" s="195"/>
      <c r="U393" s="336"/>
      <c r="V393" s="336"/>
      <c r="AS393" s="191" t="s">
        <v>170</v>
      </c>
      <c r="AT393" s="191" t="s">
        <v>79</v>
      </c>
      <c r="AU393" s="11" t="s">
        <v>77</v>
      </c>
      <c r="AV393" s="11" t="s">
        <v>33</v>
      </c>
      <c r="AW393" s="11" t="s">
        <v>69</v>
      </c>
      <c r="AX393" s="191" t="s">
        <v>162</v>
      </c>
    </row>
    <row r="394" spans="2:64" s="12" customFormat="1">
      <c r="B394" s="196"/>
      <c r="C394" s="341"/>
      <c r="D394" s="337" t="s">
        <v>170</v>
      </c>
      <c r="E394" s="347" t="s">
        <v>5</v>
      </c>
      <c r="F394" s="348" t="s">
        <v>562</v>
      </c>
      <c r="G394" s="341"/>
      <c r="H394" s="349">
        <v>0.08</v>
      </c>
      <c r="I394" s="198"/>
      <c r="L394" s="196"/>
      <c r="M394" s="199"/>
      <c r="N394" s="200"/>
      <c r="O394" s="200"/>
      <c r="P394" s="200"/>
      <c r="Q394" s="200"/>
      <c r="R394" s="200"/>
      <c r="S394" s="200"/>
      <c r="T394" s="201"/>
      <c r="U394" s="341"/>
      <c r="V394" s="341"/>
      <c r="AS394" s="202" t="s">
        <v>170</v>
      </c>
      <c r="AT394" s="202" t="s">
        <v>79</v>
      </c>
      <c r="AU394" s="12" t="s">
        <v>79</v>
      </c>
      <c r="AV394" s="12" t="s">
        <v>33</v>
      </c>
      <c r="AW394" s="12" t="s">
        <v>69</v>
      </c>
      <c r="AX394" s="202" t="s">
        <v>162</v>
      </c>
    </row>
    <row r="395" spans="2:64" s="11" customFormat="1">
      <c r="B395" s="187"/>
      <c r="C395" s="336"/>
      <c r="D395" s="337" t="s">
        <v>170</v>
      </c>
      <c r="E395" s="338" t="s">
        <v>5</v>
      </c>
      <c r="F395" s="339" t="s">
        <v>563</v>
      </c>
      <c r="G395" s="336"/>
      <c r="H395" s="340" t="s">
        <v>5</v>
      </c>
      <c r="I395" s="192"/>
      <c r="L395" s="187"/>
      <c r="M395" s="193"/>
      <c r="N395" s="194"/>
      <c r="O395" s="194"/>
      <c r="P395" s="194"/>
      <c r="Q395" s="194"/>
      <c r="R395" s="194"/>
      <c r="S395" s="194"/>
      <c r="T395" s="195"/>
      <c r="U395" s="336"/>
      <c r="V395" s="336"/>
      <c r="AS395" s="191" t="s">
        <v>170</v>
      </c>
      <c r="AT395" s="191" t="s">
        <v>79</v>
      </c>
      <c r="AU395" s="11" t="s">
        <v>77</v>
      </c>
      <c r="AV395" s="11" t="s">
        <v>33</v>
      </c>
      <c r="AW395" s="11" t="s">
        <v>69</v>
      </c>
      <c r="AX395" s="191" t="s">
        <v>162</v>
      </c>
    </row>
    <row r="396" spans="2:64" s="12" customFormat="1">
      <c r="B396" s="196"/>
      <c r="C396" s="341"/>
      <c r="D396" s="337" t="s">
        <v>170</v>
      </c>
      <c r="E396" s="347" t="s">
        <v>5</v>
      </c>
      <c r="F396" s="348" t="s">
        <v>564</v>
      </c>
      <c r="G396" s="341"/>
      <c r="H396" s="349">
        <v>0.09</v>
      </c>
      <c r="I396" s="198"/>
      <c r="L396" s="196"/>
      <c r="M396" s="199"/>
      <c r="N396" s="200"/>
      <c r="O396" s="200"/>
      <c r="P396" s="200"/>
      <c r="Q396" s="200"/>
      <c r="R396" s="200"/>
      <c r="S396" s="200"/>
      <c r="T396" s="201"/>
      <c r="U396" s="341"/>
      <c r="V396" s="341"/>
      <c r="AS396" s="202" t="s">
        <v>170</v>
      </c>
      <c r="AT396" s="202" t="s">
        <v>79</v>
      </c>
      <c r="AU396" s="12" t="s">
        <v>79</v>
      </c>
      <c r="AV396" s="12" t="s">
        <v>33</v>
      </c>
      <c r="AW396" s="12" t="s">
        <v>69</v>
      </c>
      <c r="AX396" s="202" t="s">
        <v>162</v>
      </c>
    </row>
    <row r="397" spans="2:64" s="11" customFormat="1">
      <c r="B397" s="187"/>
      <c r="C397" s="336"/>
      <c r="D397" s="337" t="s">
        <v>170</v>
      </c>
      <c r="E397" s="338" t="s">
        <v>5</v>
      </c>
      <c r="F397" s="339" t="s">
        <v>565</v>
      </c>
      <c r="G397" s="336"/>
      <c r="H397" s="340" t="s">
        <v>5</v>
      </c>
      <c r="I397" s="192"/>
      <c r="L397" s="187"/>
      <c r="M397" s="193"/>
      <c r="N397" s="194"/>
      <c r="O397" s="194"/>
      <c r="P397" s="194"/>
      <c r="Q397" s="194"/>
      <c r="R397" s="194"/>
      <c r="S397" s="194"/>
      <c r="T397" s="195"/>
      <c r="U397" s="336"/>
      <c r="V397" s="336"/>
      <c r="AS397" s="191" t="s">
        <v>170</v>
      </c>
      <c r="AT397" s="191" t="s">
        <v>79</v>
      </c>
      <c r="AU397" s="11" t="s">
        <v>77</v>
      </c>
      <c r="AV397" s="11" t="s">
        <v>33</v>
      </c>
      <c r="AW397" s="11" t="s">
        <v>69</v>
      </c>
      <c r="AX397" s="191" t="s">
        <v>162</v>
      </c>
    </row>
    <row r="398" spans="2:64" s="12" customFormat="1">
      <c r="B398" s="196"/>
      <c r="C398" s="341"/>
      <c r="D398" s="337" t="s">
        <v>170</v>
      </c>
      <c r="E398" s="347" t="s">
        <v>5</v>
      </c>
      <c r="F398" s="348" t="s">
        <v>566</v>
      </c>
      <c r="G398" s="341"/>
      <c r="H398" s="349">
        <v>4.4999999999999998E-2</v>
      </c>
      <c r="I398" s="198"/>
      <c r="L398" s="196"/>
      <c r="M398" s="199"/>
      <c r="N398" s="200"/>
      <c r="O398" s="200"/>
      <c r="P398" s="200"/>
      <c r="Q398" s="200"/>
      <c r="R398" s="200"/>
      <c r="S398" s="200"/>
      <c r="T398" s="201"/>
      <c r="U398" s="341"/>
      <c r="V398" s="341"/>
      <c r="AS398" s="202" t="s">
        <v>170</v>
      </c>
      <c r="AT398" s="202" t="s">
        <v>79</v>
      </c>
      <c r="AU398" s="12" t="s">
        <v>79</v>
      </c>
      <c r="AV398" s="12" t="s">
        <v>33</v>
      </c>
      <c r="AW398" s="12" t="s">
        <v>69</v>
      </c>
      <c r="AX398" s="202" t="s">
        <v>162</v>
      </c>
    </row>
    <row r="399" spans="2:64" s="13" customFormat="1">
      <c r="B399" s="208"/>
      <c r="C399" s="350"/>
      <c r="D399" s="342" t="s">
        <v>170</v>
      </c>
      <c r="E399" s="351" t="s">
        <v>5</v>
      </c>
      <c r="F399" s="352" t="s">
        <v>192</v>
      </c>
      <c r="G399" s="350"/>
      <c r="H399" s="353">
        <v>1.593</v>
      </c>
      <c r="I399" s="209"/>
      <c r="L399" s="208"/>
      <c r="M399" s="210"/>
      <c r="N399" s="211"/>
      <c r="O399" s="211"/>
      <c r="P399" s="211"/>
      <c r="Q399" s="211"/>
      <c r="R399" s="211"/>
      <c r="S399" s="211"/>
      <c r="T399" s="212"/>
      <c r="U399" s="350"/>
      <c r="V399" s="350"/>
      <c r="AS399" s="213" t="s">
        <v>170</v>
      </c>
      <c r="AT399" s="213" t="s">
        <v>79</v>
      </c>
      <c r="AU399" s="13" t="s">
        <v>168</v>
      </c>
      <c r="AV399" s="13" t="s">
        <v>33</v>
      </c>
      <c r="AW399" s="13" t="s">
        <v>77</v>
      </c>
      <c r="AX399" s="213" t="s">
        <v>162</v>
      </c>
    </row>
    <row r="400" spans="2:64" s="1" customFormat="1" ht="25.5" customHeight="1">
      <c r="B400" s="174"/>
      <c r="C400" s="331">
        <v>74</v>
      </c>
      <c r="D400" s="331" t="s">
        <v>164</v>
      </c>
      <c r="E400" s="332" t="s">
        <v>568</v>
      </c>
      <c r="F400" s="333" t="s">
        <v>569</v>
      </c>
      <c r="G400" s="334" t="s">
        <v>167</v>
      </c>
      <c r="H400" s="335">
        <v>3.8940000000000001</v>
      </c>
      <c r="I400" s="180"/>
      <c r="J400" s="181">
        <f>ROUND(I400*H400,2)</f>
        <v>0</v>
      </c>
      <c r="K400" s="177" t="s">
        <v>5</v>
      </c>
      <c r="L400" s="41"/>
      <c r="M400" s="182" t="s">
        <v>5</v>
      </c>
      <c r="N400" s="183" t="s">
        <v>40</v>
      </c>
      <c r="O400" s="42"/>
      <c r="P400" s="184">
        <f>O400*H400</f>
        <v>0</v>
      </c>
      <c r="Q400" s="184">
        <v>2.4533700000000001</v>
      </c>
      <c r="R400" s="184">
        <f>Q400*H400</f>
        <v>9.55342278</v>
      </c>
      <c r="S400" s="184">
        <v>0</v>
      </c>
      <c r="T400" s="185">
        <f>S400*H400</f>
        <v>0</v>
      </c>
      <c r="U400" s="329"/>
      <c r="V400" s="329"/>
      <c r="AQ400" s="24" t="s">
        <v>168</v>
      </c>
      <c r="AS400" s="24" t="s">
        <v>164</v>
      </c>
      <c r="AT400" s="24" t="s">
        <v>79</v>
      </c>
      <c r="AX400" s="24" t="s">
        <v>162</v>
      </c>
      <c r="BD400" s="186">
        <f>IF(N400="základní",J400,0)</f>
        <v>0</v>
      </c>
      <c r="BE400" s="186">
        <f>IF(N400="snížená",J400,0)</f>
        <v>0</v>
      </c>
      <c r="BF400" s="186">
        <f>IF(N400="zákl. přenesená",J400,0)</f>
        <v>0</v>
      </c>
      <c r="BG400" s="186">
        <f>IF(N400="sníž. přenesená",J400,0)</f>
        <v>0</v>
      </c>
      <c r="BH400" s="186">
        <f>IF(N400="nulová",J400,0)</f>
        <v>0</v>
      </c>
      <c r="BI400" s="24" t="s">
        <v>77</v>
      </c>
      <c r="BJ400" s="186">
        <f>ROUND(I400*H400,2)</f>
        <v>0</v>
      </c>
      <c r="BK400" s="24" t="s">
        <v>168</v>
      </c>
      <c r="BL400" s="24" t="s">
        <v>570</v>
      </c>
    </row>
    <row r="401" spans="2:64" s="11" customFormat="1">
      <c r="B401" s="187"/>
      <c r="C401" s="336"/>
      <c r="D401" s="337" t="s">
        <v>170</v>
      </c>
      <c r="E401" s="338" t="s">
        <v>5</v>
      </c>
      <c r="F401" s="339" t="s">
        <v>171</v>
      </c>
      <c r="G401" s="336"/>
      <c r="H401" s="340" t="s">
        <v>5</v>
      </c>
      <c r="I401" s="192"/>
      <c r="L401" s="187"/>
      <c r="M401" s="193"/>
      <c r="N401" s="194"/>
      <c r="O401" s="194"/>
      <c r="P401" s="194"/>
      <c r="Q401" s="194"/>
      <c r="R401" s="194"/>
      <c r="S401" s="194"/>
      <c r="T401" s="195"/>
      <c r="U401" s="336"/>
      <c r="V401" s="336"/>
      <c r="AS401" s="191" t="s">
        <v>170</v>
      </c>
      <c r="AT401" s="191" t="s">
        <v>79</v>
      </c>
      <c r="AU401" s="11" t="s">
        <v>77</v>
      </c>
      <c r="AV401" s="11" t="s">
        <v>33</v>
      </c>
      <c r="AW401" s="11" t="s">
        <v>69</v>
      </c>
      <c r="AX401" s="191" t="s">
        <v>162</v>
      </c>
    </row>
    <row r="402" spans="2:64" s="12" customFormat="1">
      <c r="B402" s="196"/>
      <c r="C402" s="341"/>
      <c r="D402" s="337" t="s">
        <v>170</v>
      </c>
      <c r="E402" s="347" t="s">
        <v>5</v>
      </c>
      <c r="F402" s="348" t="s">
        <v>571</v>
      </c>
      <c r="G402" s="341"/>
      <c r="H402" s="349">
        <v>1.3049999999999999</v>
      </c>
      <c r="I402" s="198"/>
      <c r="L402" s="196"/>
      <c r="M402" s="199"/>
      <c r="N402" s="200"/>
      <c r="O402" s="200"/>
      <c r="P402" s="200"/>
      <c r="Q402" s="200"/>
      <c r="R402" s="200"/>
      <c r="S402" s="200"/>
      <c r="T402" s="201"/>
      <c r="U402" s="341"/>
      <c r="V402" s="341"/>
      <c r="AS402" s="202" t="s">
        <v>170</v>
      </c>
      <c r="AT402" s="202" t="s">
        <v>79</v>
      </c>
      <c r="AU402" s="12" t="s">
        <v>79</v>
      </c>
      <c r="AV402" s="12" t="s">
        <v>33</v>
      </c>
      <c r="AW402" s="12" t="s">
        <v>69</v>
      </c>
      <c r="AX402" s="202" t="s">
        <v>162</v>
      </c>
    </row>
    <row r="403" spans="2:64" s="12" customFormat="1">
      <c r="B403" s="196"/>
      <c r="C403" s="341"/>
      <c r="D403" s="337" t="s">
        <v>170</v>
      </c>
      <c r="E403" s="347" t="s">
        <v>5</v>
      </c>
      <c r="F403" s="348" t="s">
        <v>572</v>
      </c>
      <c r="G403" s="341"/>
      <c r="H403" s="349">
        <v>2.589</v>
      </c>
      <c r="I403" s="198"/>
      <c r="L403" s="196"/>
      <c r="M403" s="199"/>
      <c r="N403" s="200"/>
      <c r="O403" s="200"/>
      <c r="P403" s="200"/>
      <c r="Q403" s="200"/>
      <c r="R403" s="200"/>
      <c r="S403" s="200"/>
      <c r="T403" s="201"/>
      <c r="U403" s="341"/>
      <c r="V403" s="341"/>
      <c r="AS403" s="202" t="s">
        <v>170</v>
      </c>
      <c r="AT403" s="202" t="s">
        <v>79</v>
      </c>
      <c r="AU403" s="12" t="s">
        <v>79</v>
      </c>
      <c r="AV403" s="12" t="s">
        <v>33</v>
      </c>
      <c r="AW403" s="12" t="s">
        <v>69</v>
      </c>
      <c r="AX403" s="202" t="s">
        <v>162</v>
      </c>
    </row>
    <row r="404" spans="2:64" s="13" customFormat="1">
      <c r="B404" s="208"/>
      <c r="C404" s="350"/>
      <c r="D404" s="342" t="s">
        <v>170</v>
      </c>
      <c r="E404" s="351" t="s">
        <v>5</v>
      </c>
      <c r="F404" s="352" t="s">
        <v>192</v>
      </c>
      <c r="G404" s="350"/>
      <c r="H404" s="353">
        <v>3.8940000000000001</v>
      </c>
      <c r="I404" s="209"/>
      <c r="L404" s="208"/>
      <c r="M404" s="210"/>
      <c r="N404" s="211"/>
      <c r="O404" s="211"/>
      <c r="P404" s="211"/>
      <c r="Q404" s="211"/>
      <c r="R404" s="211"/>
      <c r="S404" s="211"/>
      <c r="T404" s="212"/>
      <c r="U404" s="350"/>
      <c r="V404" s="350"/>
      <c r="AS404" s="213" t="s">
        <v>170</v>
      </c>
      <c r="AT404" s="213" t="s">
        <v>79</v>
      </c>
      <c r="AU404" s="13" t="s">
        <v>168</v>
      </c>
      <c r="AV404" s="13" t="s">
        <v>33</v>
      </c>
      <c r="AW404" s="13" t="s">
        <v>77</v>
      </c>
      <c r="AX404" s="213" t="s">
        <v>162</v>
      </c>
    </row>
    <row r="405" spans="2:64" s="1" customFormat="1" ht="25.5" customHeight="1">
      <c r="B405" s="174"/>
      <c r="C405" s="331">
        <v>75</v>
      </c>
      <c r="D405" s="331" t="s">
        <v>164</v>
      </c>
      <c r="E405" s="332" t="s">
        <v>574</v>
      </c>
      <c r="F405" s="333" t="s">
        <v>575</v>
      </c>
      <c r="G405" s="334" t="s">
        <v>265</v>
      </c>
      <c r="H405" s="335">
        <v>0.33300000000000002</v>
      </c>
      <c r="I405" s="180"/>
      <c r="J405" s="181">
        <f>ROUND(I405*H405,2)</f>
        <v>0</v>
      </c>
      <c r="K405" s="177" t="s">
        <v>5</v>
      </c>
      <c r="L405" s="41"/>
      <c r="M405" s="182" t="s">
        <v>5</v>
      </c>
      <c r="N405" s="183" t="s">
        <v>40</v>
      </c>
      <c r="O405" s="42"/>
      <c r="P405" s="184">
        <f>O405*H405</f>
        <v>0</v>
      </c>
      <c r="Q405" s="184">
        <v>1.0530600000000001</v>
      </c>
      <c r="R405" s="184">
        <f>Q405*H405</f>
        <v>0.35066898000000007</v>
      </c>
      <c r="S405" s="184">
        <v>0</v>
      </c>
      <c r="T405" s="185">
        <f>S405*H405</f>
        <v>0</v>
      </c>
      <c r="U405" s="329"/>
      <c r="V405" s="329"/>
      <c r="AQ405" s="24" t="s">
        <v>168</v>
      </c>
      <c r="AS405" s="24" t="s">
        <v>164</v>
      </c>
      <c r="AT405" s="24" t="s">
        <v>79</v>
      </c>
      <c r="AX405" s="24" t="s">
        <v>162</v>
      </c>
      <c r="BD405" s="186">
        <f>IF(N405="základní",J405,0)</f>
        <v>0</v>
      </c>
      <c r="BE405" s="186">
        <f>IF(N405="snížená",J405,0)</f>
        <v>0</v>
      </c>
      <c r="BF405" s="186">
        <f>IF(N405="zákl. přenesená",J405,0)</f>
        <v>0</v>
      </c>
      <c r="BG405" s="186">
        <f>IF(N405="sníž. přenesená",J405,0)</f>
        <v>0</v>
      </c>
      <c r="BH405" s="186">
        <f>IF(N405="nulová",J405,0)</f>
        <v>0</v>
      </c>
      <c r="BI405" s="24" t="s">
        <v>77</v>
      </c>
      <c r="BJ405" s="186">
        <f>ROUND(I405*H405,2)</f>
        <v>0</v>
      </c>
      <c r="BK405" s="24" t="s">
        <v>168</v>
      </c>
      <c r="BL405" s="24" t="s">
        <v>576</v>
      </c>
    </row>
    <row r="406" spans="2:64" s="11" customFormat="1">
      <c r="B406" s="187"/>
      <c r="C406" s="336"/>
      <c r="D406" s="337" t="s">
        <v>170</v>
      </c>
      <c r="E406" s="338" t="s">
        <v>5</v>
      </c>
      <c r="F406" s="339" t="s">
        <v>171</v>
      </c>
      <c r="G406" s="336"/>
      <c r="H406" s="340" t="s">
        <v>5</v>
      </c>
      <c r="I406" s="192"/>
      <c r="L406" s="187"/>
      <c r="M406" s="193"/>
      <c r="N406" s="194"/>
      <c r="O406" s="194"/>
      <c r="P406" s="194"/>
      <c r="Q406" s="194"/>
      <c r="R406" s="194"/>
      <c r="S406" s="194"/>
      <c r="T406" s="195"/>
      <c r="U406" s="336"/>
      <c r="V406" s="336"/>
      <c r="AS406" s="191" t="s">
        <v>170</v>
      </c>
      <c r="AT406" s="191" t="s">
        <v>79</v>
      </c>
      <c r="AU406" s="11" t="s">
        <v>77</v>
      </c>
      <c r="AV406" s="11" t="s">
        <v>33</v>
      </c>
      <c r="AW406" s="11" t="s">
        <v>69</v>
      </c>
      <c r="AX406" s="191" t="s">
        <v>162</v>
      </c>
    </row>
    <row r="407" spans="2:64" s="12" customFormat="1">
      <c r="B407" s="196"/>
      <c r="C407" s="341"/>
      <c r="D407" s="337" t="s">
        <v>170</v>
      </c>
      <c r="E407" s="347" t="s">
        <v>5</v>
      </c>
      <c r="F407" s="348" t="s">
        <v>577</v>
      </c>
      <c r="G407" s="341"/>
      <c r="H407" s="349">
        <v>0.106</v>
      </c>
      <c r="I407" s="198"/>
      <c r="L407" s="196"/>
      <c r="M407" s="199"/>
      <c r="N407" s="200"/>
      <c r="O407" s="200"/>
      <c r="P407" s="200"/>
      <c r="Q407" s="200"/>
      <c r="R407" s="200"/>
      <c r="S407" s="200"/>
      <c r="T407" s="201"/>
      <c r="U407" s="341"/>
      <c r="V407" s="341"/>
      <c r="AS407" s="202" t="s">
        <v>170</v>
      </c>
      <c r="AT407" s="202" t="s">
        <v>79</v>
      </c>
      <c r="AU407" s="12" t="s">
        <v>79</v>
      </c>
      <c r="AV407" s="12" t="s">
        <v>33</v>
      </c>
      <c r="AW407" s="12" t="s">
        <v>69</v>
      </c>
      <c r="AX407" s="202" t="s">
        <v>162</v>
      </c>
    </row>
    <row r="408" spans="2:64" s="12" customFormat="1">
      <c r="B408" s="196"/>
      <c r="C408" s="341"/>
      <c r="D408" s="337" t="s">
        <v>170</v>
      </c>
      <c r="E408" s="347" t="s">
        <v>5</v>
      </c>
      <c r="F408" s="348" t="s">
        <v>578</v>
      </c>
      <c r="G408" s="341"/>
      <c r="H408" s="349">
        <v>0.22700000000000001</v>
      </c>
      <c r="I408" s="198"/>
      <c r="L408" s="196"/>
      <c r="M408" s="199"/>
      <c r="N408" s="200"/>
      <c r="O408" s="200"/>
      <c r="P408" s="200"/>
      <c r="Q408" s="200"/>
      <c r="R408" s="200"/>
      <c r="S408" s="200"/>
      <c r="T408" s="201"/>
      <c r="U408" s="341"/>
      <c r="V408" s="341"/>
      <c r="AS408" s="202" t="s">
        <v>170</v>
      </c>
      <c r="AT408" s="202" t="s">
        <v>79</v>
      </c>
      <c r="AU408" s="12" t="s">
        <v>79</v>
      </c>
      <c r="AV408" s="12" t="s">
        <v>33</v>
      </c>
      <c r="AW408" s="12" t="s">
        <v>69</v>
      </c>
      <c r="AX408" s="202" t="s">
        <v>162</v>
      </c>
    </row>
    <row r="409" spans="2:64" s="13" customFormat="1">
      <c r="B409" s="208"/>
      <c r="C409" s="350"/>
      <c r="D409" s="342" t="s">
        <v>170</v>
      </c>
      <c r="E409" s="351" t="s">
        <v>5</v>
      </c>
      <c r="F409" s="352" t="s">
        <v>192</v>
      </c>
      <c r="G409" s="350"/>
      <c r="H409" s="353">
        <v>0.33300000000000002</v>
      </c>
      <c r="I409" s="209"/>
      <c r="L409" s="208"/>
      <c r="M409" s="210"/>
      <c r="N409" s="211"/>
      <c r="O409" s="211"/>
      <c r="P409" s="211"/>
      <c r="Q409" s="211"/>
      <c r="R409" s="211"/>
      <c r="S409" s="211"/>
      <c r="T409" s="212"/>
      <c r="U409" s="350"/>
      <c r="V409" s="350"/>
      <c r="AS409" s="213" t="s">
        <v>170</v>
      </c>
      <c r="AT409" s="213" t="s">
        <v>79</v>
      </c>
      <c r="AU409" s="13" t="s">
        <v>168</v>
      </c>
      <c r="AV409" s="13" t="s">
        <v>33</v>
      </c>
      <c r="AW409" s="13" t="s">
        <v>77</v>
      </c>
      <c r="AX409" s="213" t="s">
        <v>162</v>
      </c>
    </row>
    <row r="410" spans="2:64" s="1" customFormat="1" ht="25.5" customHeight="1">
      <c r="B410" s="174"/>
      <c r="C410" s="331">
        <v>76</v>
      </c>
      <c r="D410" s="331" t="s">
        <v>164</v>
      </c>
      <c r="E410" s="332" t="s">
        <v>580</v>
      </c>
      <c r="F410" s="333" t="s">
        <v>581</v>
      </c>
      <c r="G410" s="334" t="s">
        <v>284</v>
      </c>
      <c r="H410" s="335">
        <v>22.859000000000002</v>
      </c>
      <c r="I410" s="180"/>
      <c r="J410" s="181">
        <f>ROUND(I410*H410,2)</f>
        <v>0</v>
      </c>
      <c r="K410" s="177" t="s">
        <v>5</v>
      </c>
      <c r="L410" s="41"/>
      <c r="M410" s="182" t="s">
        <v>5</v>
      </c>
      <c r="N410" s="183" t="s">
        <v>40</v>
      </c>
      <c r="O410" s="42"/>
      <c r="P410" s="184">
        <f>O410*H410</f>
        <v>0</v>
      </c>
      <c r="Q410" s="184">
        <v>8.7399999999999995E-3</v>
      </c>
      <c r="R410" s="184">
        <f>Q410*H410</f>
        <v>0.19978766000000001</v>
      </c>
      <c r="S410" s="184">
        <v>0</v>
      </c>
      <c r="T410" s="185">
        <f>S410*H410</f>
        <v>0</v>
      </c>
      <c r="U410" s="329"/>
      <c r="V410" s="329"/>
      <c r="AQ410" s="24" t="s">
        <v>168</v>
      </c>
      <c r="AS410" s="24" t="s">
        <v>164</v>
      </c>
      <c r="AT410" s="24" t="s">
        <v>79</v>
      </c>
      <c r="AX410" s="24" t="s">
        <v>162</v>
      </c>
      <c r="BD410" s="186">
        <f>IF(N410="základní",J410,0)</f>
        <v>0</v>
      </c>
      <c r="BE410" s="186">
        <f>IF(N410="snížená",J410,0)</f>
        <v>0</v>
      </c>
      <c r="BF410" s="186">
        <f>IF(N410="zákl. přenesená",J410,0)</f>
        <v>0</v>
      </c>
      <c r="BG410" s="186">
        <f>IF(N410="sníž. přenesená",J410,0)</f>
        <v>0</v>
      </c>
      <c r="BH410" s="186">
        <f>IF(N410="nulová",J410,0)</f>
        <v>0</v>
      </c>
      <c r="BI410" s="24" t="s">
        <v>77</v>
      </c>
      <c r="BJ410" s="186">
        <f>ROUND(I410*H410,2)</f>
        <v>0</v>
      </c>
      <c r="BK410" s="24" t="s">
        <v>168</v>
      </c>
      <c r="BL410" s="24" t="s">
        <v>582</v>
      </c>
    </row>
    <row r="411" spans="2:64" s="11" customFormat="1">
      <c r="B411" s="187"/>
      <c r="C411" s="336"/>
      <c r="D411" s="337" t="s">
        <v>170</v>
      </c>
      <c r="E411" s="338" t="s">
        <v>5</v>
      </c>
      <c r="F411" s="339" t="s">
        <v>171</v>
      </c>
      <c r="G411" s="336"/>
      <c r="H411" s="340" t="s">
        <v>5</v>
      </c>
      <c r="I411" s="192"/>
      <c r="L411" s="187"/>
      <c r="M411" s="193"/>
      <c r="N411" s="194"/>
      <c r="O411" s="194"/>
      <c r="P411" s="194"/>
      <c r="Q411" s="194"/>
      <c r="R411" s="194"/>
      <c r="S411" s="194"/>
      <c r="T411" s="195"/>
      <c r="U411" s="336"/>
      <c r="V411" s="336"/>
      <c r="AS411" s="191" t="s">
        <v>170</v>
      </c>
      <c r="AT411" s="191" t="s">
        <v>79</v>
      </c>
      <c r="AU411" s="11" t="s">
        <v>77</v>
      </c>
      <c r="AV411" s="11" t="s">
        <v>33</v>
      </c>
      <c r="AW411" s="11" t="s">
        <v>69</v>
      </c>
      <c r="AX411" s="191" t="s">
        <v>162</v>
      </c>
    </row>
    <row r="412" spans="2:64" s="12" customFormat="1">
      <c r="B412" s="196"/>
      <c r="C412" s="341"/>
      <c r="D412" s="337" t="s">
        <v>170</v>
      </c>
      <c r="E412" s="347" t="s">
        <v>5</v>
      </c>
      <c r="F412" s="348" t="s">
        <v>583</v>
      </c>
      <c r="G412" s="341"/>
      <c r="H412" s="349">
        <v>6.8390000000000004</v>
      </c>
      <c r="I412" s="198"/>
      <c r="L412" s="196"/>
      <c r="M412" s="199"/>
      <c r="N412" s="200"/>
      <c r="O412" s="200"/>
      <c r="P412" s="200"/>
      <c r="Q412" s="200"/>
      <c r="R412" s="200"/>
      <c r="S412" s="200"/>
      <c r="T412" s="201"/>
      <c r="U412" s="341"/>
      <c r="V412" s="341"/>
      <c r="AS412" s="202" t="s">
        <v>170</v>
      </c>
      <c r="AT412" s="202" t="s">
        <v>79</v>
      </c>
      <c r="AU412" s="12" t="s">
        <v>79</v>
      </c>
      <c r="AV412" s="12" t="s">
        <v>33</v>
      </c>
      <c r="AW412" s="12" t="s">
        <v>69</v>
      </c>
      <c r="AX412" s="202" t="s">
        <v>162</v>
      </c>
    </row>
    <row r="413" spans="2:64" s="12" customFormat="1">
      <c r="B413" s="196"/>
      <c r="C413" s="341"/>
      <c r="D413" s="337" t="s">
        <v>170</v>
      </c>
      <c r="E413" s="347" t="s">
        <v>5</v>
      </c>
      <c r="F413" s="348" t="s">
        <v>584</v>
      </c>
      <c r="G413" s="341"/>
      <c r="H413" s="349">
        <v>16.02</v>
      </c>
      <c r="I413" s="198"/>
      <c r="L413" s="196"/>
      <c r="M413" s="199"/>
      <c r="N413" s="200"/>
      <c r="O413" s="200"/>
      <c r="P413" s="200"/>
      <c r="Q413" s="200"/>
      <c r="R413" s="200"/>
      <c r="S413" s="200"/>
      <c r="T413" s="201"/>
      <c r="U413" s="341"/>
      <c r="V413" s="341"/>
      <c r="AS413" s="202" t="s">
        <v>170</v>
      </c>
      <c r="AT413" s="202" t="s">
        <v>79</v>
      </c>
      <c r="AU413" s="12" t="s">
        <v>79</v>
      </c>
      <c r="AV413" s="12" t="s">
        <v>33</v>
      </c>
      <c r="AW413" s="12" t="s">
        <v>69</v>
      </c>
      <c r="AX413" s="202" t="s">
        <v>162</v>
      </c>
    </row>
    <row r="414" spans="2:64" s="13" customFormat="1">
      <c r="B414" s="208"/>
      <c r="C414" s="350"/>
      <c r="D414" s="342" t="s">
        <v>170</v>
      </c>
      <c r="E414" s="351" t="s">
        <v>5</v>
      </c>
      <c r="F414" s="352" t="s">
        <v>192</v>
      </c>
      <c r="G414" s="350"/>
      <c r="H414" s="353">
        <v>22.859000000000002</v>
      </c>
      <c r="I414" s="209"/>
      <c r="L414" s="208"/>
      <c r="M414" s="210"/>
      <c r="N414" s="211"/>
      <c r="O414" s="211"/>
      <c r="P414" s="211"/>
      <c r="Q414" s="211"/>
      <c r="R414" s="211"/>
      <c r="S414" s="211"/>
      <c r="T414" s="212"/>
      <c r="U414" s="350"/>
      <c r="V414" s="350"/>
      <c r="AS414" s="213" t="s">
        <v>170</v>
      </c>
      <c r="AT414" s="213" t="s">
        <v>79</v>
      </c>
      <c r="AU414" s="13" t="s">
        <v>168</v>
      </c>
      <c r="AV414" s="13" t="s">
        <v>33</v>
      </c>
      <c r="AW414" s="13" t="s">
        <v>77</v>
      </c>
      <c r="AX414" s="213" t="s">
        <v>162</v>
      </c>
    </row>
    <row r="415" spans="2:64" s="1" customFormat="1" ht="25.5" customHeight="1">
      <c r="B415" s="174"/>
      <c r="C415" s="331">
        <v>77</v>
      </c>
      <c r="D415" s="331" t="s">
        <v>164</v>
      </c>
      <c r="E415" s="332" t="s">
        <v>586</v>
      </c>
      <c r="F415" s="333" t="s">
        <v>587</v>
      </c>
      <c r="G415" s="334" t="s">
        <v>284</v>
      </c>
      <c r="H415" s="335">
        <v>22.859000000000002</v>
      </c>
      <c r="I415" s="180"/>
      <c r="J415" s="181">
        <f>ROUND(I415*H415,2)</f>
        <v>0</v>
      </c>
      <c r="K415" s="177" t="s">
        <v>5</v>
      </c>
      <c r="L415" s="41"/>
      <c r="M415" s="182" t="s">
        <v>5</v>
      </c>
      <c r="N415" s="183" t="s">
        <v>40</v>
      </c>
      <c r="O415" s="42"/>
      <c r="P415" s="184">
        <f>O415*H415</f>
        <v>0</v>
      </c>
      <c r="Q415" s="184">
        <v>0</v>
      </c>
      <c r="R415" s="184">
        <f>Q415*H415</f>
        <v>0</v>
      </c>
      <c r="S415" s="184">
        <v>0</v>
      </c>
      <c r="T415" s="185">
        <f>S415*H415</f>
        <v>0</v>
      </c>
      <c r="U415" s="329"/>
      <c r="V415" s="329"/>
      <c r="AQ415" s="24" t="s">
        <v>168</v>
      </c>
      <c r="AS415" s="24" t="s">
        <v>164</v>
      </c>
      <c r="AT415" s="24" t="s">
        <v>79</v>
      </c>
      <c r="AX415" s="24" t="s">
        <v>162</v>
      </c>
      <c r="BD415" s="186">
        <f>IF(N415="základní",J415,0)</f>
        <v>0</v>
      </c>
      <c r="BE415" s="186">
        <f>IF(N415="snížená",J415,0)</f>
        <v>0</v>
      </c>
      <c r="BF415" s="186">
        <f>IF(N415="zákl. přenesená",J415,0)</f>
        <v>0</v>
      </c>
      <c r="BG415" s="186">
        <f>IF(N415="sníž. přenesená",J415,0)</f>
        <v>0</v>
      </c>
      <c r="BH415" s="186">
        <f>IF(N415="nulová",J415,0)</f>
        <v>0</v>
      </c>
      <c r="BI415" s="24" t="s">
        <v>77</v>
      </c>
      <c r="BJ415" s="186">
        <f>ROUND(I415*H415,2)</f>
        <v>0</v>
      </c>
      <c r="BK415" s="24" t="s">
        <v>168</v>
      </c>
      <c r="BL415" s="24" t="s">
        <v>588</v>
      </c>
    </row>
    <row r="416" spans="2:64" s="1" customFormat="1" ht="25.5" customHeight="1">
      <c r="B416" s="174"/>
      <c r="C416" s="331">
        <v>78</v>
      </c>
      <c r="D416" s="331" t="s">
        <v>164</v>
      </c>
      <c r="E416" s="332" t="s">
        <v>590</v>
      </c>
      <c r="F416" s="333" t="s">
        <v>591</v>
      </c>
      <c r="G416" s="334" t="s">
        <v>284</v>
      </c>
      <c r="H416" s="335">
        <v>3.153</v>
      </c>
      <c r="I416" s="180"/>
      <c r="J416" s="181">
        <f>ROUND(I416*H416,2)</f>
        <v>0</v>
      </c>
      <c r="K416" s="177" t="s">
        <v>5</v>
      </c>
      <c r="L416" s="41"/>
      <c r="M416" s="182" t="s">
        <v>5</v>
      </c>
      <c r="N416" s="183" t="s">
        <v>40</v>
      </c>
      <c r="O416" s="42"/>
      <c r="P416" s="184">
        <f>O416*H416</f>
        <v>0</v>
      </c>
      <c r="Q416" s="184">
        <v>6.5799999999999999E-3</v>
      </c>
      <c r="R416" s="184">
        <f>Q416*H416</f>
        <v>2.074674E-2</v>
      </c>
      <c r="S416" s="184">
        <v>0</v>
      </c>
      <c r="T416" s="185">
        <f>S416*H416</f>
        <v>0</v>
      </c>
      <c r="U416" s="329"/>
      <c r="V416" s="329"/>
      <c r="AQ416" s="24" t="s">
        <v>168</v>
      </c>
      <c r="AS416" s="24" t="s">
        <v>164</v>
      </c>
      <c r="AT416" s="24" t="s">
        <v>79</v>
      </c>
      <c r="AX416" s="24" t="s">
        <v>162</v>
      </c>
      <c r="BD416" s="186">
        <f>IF(N416="základní",J416,0)</f>
        <v>0</v>
      </c>
      <c r="BE416" s="186">
        <f>IF(N416="snížená",J416,0)</f>
        <v>0</v>
      </c>
      <c r="BF416" s="186">
        <f>IF(N416="zákl. přenesená",J416,0)</f>
        <v>0</v>
      </c>
      <c r="BG416" s="186">
        <f>IF(N416="sníž. přenesená",J416,0)</f>
        <v>0</v>
      </c>
      <c r="BH416" s="186">
        <f>IF(N416="nulová",J416,0)</f>
        <v>0</v>
      </c>
      <c r="BI416" s="24" t="s">
        <v>77</v>
      </c>
      <c r="BJ416" s="186">
        <f>ROUND(I416*H416,2)</f>
        <v>0</v>
      </c>
      <c r="BK416" s="24" t="s">
        <v>168</v>
      </c>
      <c r="BL416" s="24" t="s">
        <v>592</v>
      </c>
    </row>
    <row r="417" spans="2:64" s="11" customFormat="1">
      <c r="B417" s="187"/>
      <c r="C417" s="336"/>
      <c r="D417" s="337" t="s">
        <v>170</v>
      </c>
      <c r="E417" s="338" t="s">
        <v>5</v>
      </c>
      <c r="F417" s="339" t="s">
        <v>171</v>
      </c>
      <c r="G417" s="336"/>
      <c r="H417" s="340" t="s">
        <v>5</v>
      </c>
      <c r="I417" s="192"/>
      <c r="L417" s="187"/>
      <c r="M417" s="193"/>
      <c r="N417" s="194"/>
      <c r="O417" s="194"/>
      <c r="P417" s="194"/>
      <c r="Q417" s="194"/>
      <c r="R417" s="194"/>
      <c r="S417" s="194"/>
      <c r="T417" s="195"/>
      <c r="U417" s="336"/>
      <c r="V417" s="336"/>
      <c r="AS417" s="191" t="s">
        <v>170</v>
      </c>
      <c r="AT417" s="191" t="s">
        <v>79</v>
      </c>
      <c r="AU417" s="11" t="s">
        <v>77</v>
      </c>
      <c r="AV417" s="11" t="s">
        <v>33</v>
      </c>
      <c r="AW417" s="11" t="s">
        <v>69</v>
      </c>
      <c r="AX417" s="191" t="s">
        <v>162</v>
      </c>
    </row>
    <row r="418" spans="2:64" s="12" customFormat="1">
      <c r="B418" s="196"/>
      <c r="C418" s="341"/>
      <c r="D418" s="337" t="s">
        <v>170</v>
      </c>
      <c r="E418" s="347" t="s">
        <v>5</v>
      </c>
      <c r="F418" s="348" t="s">
        <v>593</v>
      </c>
      <c r="G418" s="341"/>
      <c r="H418" s="349">
        <v>1.968</v>
      </c>
      <c r="I418" s="198"/>
      <c r="L418" s="196"/>
      <c r="M418" s="199"/>
      <c r="N418" s="200"/>
      <c r="O418" s="200"/>
      <c r="P418" s="200"/>
      <c r="Q418" s="200"/>
      <c r="R418" s="200"/>
      <c r="S418" s="200"/>
      <c r="T418" s="201"/>
      <c r="U418" s="341"/>
      <c r="V418" s="341"/>
      <c r="AS418" s="202" t="s">
        <v>170</v>
      </c>
      <c r="AT418" s="202" t="s">
        <v>79</v>
      </c>
      <c r="AU418" s="12" t="s">
        <v>79</v>
      </c>
      <c r="AV418" s="12" t="s">
        <v>33</v>
      </c>
      <c r="AW418" s="12" t="s">
        <v>69</v>
      </c>
      <c r="AX418" s="202" t="s">
        <v>162</v>
      </c>
    </row>
    <row r="419" spans="2:64" s="12" customFormat="1">
      <c r="B419" s="196"/>
      <c r="C419" s="341"/>
      <c r="D419" s="337" t="s">
        <v>170</v>
      </c>
      <c r="E419" s="347" t="s">
        <v>5</v>
      </c>
      <c r="F419" s="348" t="s">
        <v>594</v>
      </c>
      <c r="G419" s="341"/>
      <c r="H419" s="349">
        <v>1.1850000000000001</v>
      </c>
      <c r="I419" s="198"/>
      <c r="L419" s="196"/>
      <c r="M419" s="199"/>
      <c r="N419" s="200"/>
      <c r="O419" s="200"/>
      <c r="P419" s="200"/>
      <c r="Q419" s="200"/>
      <c r="R419" s="200"/>
      <c r="S419" s="200"/>
      <c r="T419" s="201"/>
      <c r="U419" s="341"/>
      <c r="V419" s="341"/>
      <c r="AS419" s="202" t="s">
        <v>170</v>
      </c>
      <c r="AT419" s="202" t="s">
        <v>79</v>
      </c>
      <c r="AU419" s="12" t="s">
        <v>79</v>
      </c>
      <c r="AV419" s="12" t="s">
        <v>33</v>
      </c>
      <c r="AW419" s="12" t="s">
        <v>69</v>
      </c>
      <c r="AX419" s="202" t="s">
        <v>162</v>
      </c>
    </row>
    <row r="420" spans="2:64" s="13" customFormat="1">
      <c r="B420" s="208"/>
      <c r="C420" s="350"/>
      <c r="D420" s="342" t="s">
        <v>170</v>
      </c>
      <c r="E420" s="351" t="s">
        <v>5</v>
      </c>
      <c r="F420" s="352" t="s">
        <v>192</v>
      </c>
      <c r="G420" s="350"/>
      <c r="H420" s="353">
        <v>3.153</v>
      </c>
      <c r="I420" s="209"/>
      <c r="L420" s="208"/>
      <c r="M420" s="210"/>
      <c r="N420" s="211"/>
      <c r="O420" s="211"/>
      <c r="P420" s="211"/>
      <c r="Q420" s="211"/>
      <c r="R420" s="211"/>
      <c r="S420" s="211"/>
      <c r="T420" s="212"/>
      <c r="U420" s="350"/>
      <c r="V420" s="350"/>
      <c r="AS420" s="213" t="s">
        <v>170</v>
      </c>
      <c r="AT420" s="213" t="s">
        <v>79</v>
      </c>
      <c r="AU420" s="13" t="s">
        <v>168</v>
      </c>
      <c r="AV420" s="13" t="s">
        <v>33</v>
      </c>
      <c r="AW420" s="13" t="s">
        <v>77</v>
      </c>
      <c r="AX420" s="213" t="s">
        <v>162</v>
      </c>
    </row>
    <row r="421" spans="2:64" s="1" customFormat="1" ht="25.5" customHeight="1">
      <c r="B421" s="174"/>
      <c r="C421" s="331">
        <v>79</v>
      </c>
      <c r="D421" s="331" t="s">
        <v>164</v>
      </c>
      <c r="E421" s="332" t="s">
        <v>596</v>
      </c>
      <c r="F421" s="333" t="s">
        <v>597</v>
      </c>
      <c r="G421" s="334" t="s">
        <v>284</v>
      </c>
      <c r="H421" s="335">
        <v>3.153</v>
      </c>
      <c r="I421" s="180"/>
      <c r="J421" s="181">
        <f>ROUND(I421*H421,2)</f>
        <v>0</v>
      </c>
      <c r="K421" s="177" t="s">
        <v>5</v>
      </c>
      <c r="L421" s="41"/>
      <c r="M421" s="182" t="s">
        <v>5</v>
      </c>
      <c r="N421" s="183" t="s">
        <v>40</v>
      </c>
      <c r="O421" s="42"/>
      <c r="P421" s="184">
        <f>O421*H421</f>
        <v>0</v>
      </c>
      <c r="Q421" s="184">
        <v>0</v>
      </c>
      <c r="R421" s="184">
        <f>Q421*H421</f>
        <v>0</v>
      </c>
      <c r="S421" s="184">
        <v>0</v>
      </c>
      <c r="T421" s="185">
        <f>S421*H421</f>
        <v>0</v>
      </c>
      <c r="U421" s="329"/>
      <c r="V421" s="329"/>
      <c r="AQ421" s="24" t="s">
        <v>168</v>
      </c>
      <c r="AS421" s="24" t="s">
        <v>164</v>
      </c>
      <c r="AT421" s="24" t="s">
        <v>79</v>
      </c>
      <c r="AX421" s="24" t="s">
        <v>162</v>
      </c>
      <c r="BD421" s="186">
        <f>IF(N421="základní",J421,0)</f>
        <v>0</v>
      </c>
      <c r="BE421" s="186">
        <f>IF(N421="snížená",J421,0)</f>
        <v>0</v>
      </c>
      <c r="BF421" s="186">
        <f>IF(N421="zákl. přenesená",J421,0)</f>
        <v>0</v>
      </c>
      <c r="BG421" s="186">
        <f>IF(N421="sníž. přenesená",J421,0)</f>
        <v>0</v>
      </c>
      <c r="BH421" s="186">
        <f>IF(N421="nulová",J421,0)</f>
        <v>0</v>
      </c>
      <c r="BI421" s="24" t="s">
        <v>77</v>
      </c>
      <c r="BJ421" s="186">
        <f>ROUND(I421*H421,2)</f>
        <v>0</v>
      </c>
      <c r="BK421" s="24" t="s">
        <v>168</v>
      </c>
      <c r="BL421" s="24" t="s">
        <v>598</v>
      </c>
    </row>
    <row r="422" spans="2:64" s="10" customFormat="1" ht="29.9" customHeight="1">
      <c r="B422" s="160"/>
      <c r="C422" s="364"/>
      <c r="D422" s="365" t="s">
        <v>68</v>
      </c>
      <c r="E422" s="366" t="s">
        <v>203</v>
      </c>
      <c r="F422" s="366" t="s">
        <v>599</v>
      </c>
      <c r="G422" s="364"/>
      <c r="H422" s="364"/>
      <c r="I422" s="163"/>
      <c r="J422" s="173">
        <f>BJ422</f>
        <v>0</v>
      </c>
      <c r="L422" s="160"/>
      <c r="M422" s="165"/>
      <c r="N422" s="166"/>
      <c r="O422" s="166"/>
      <c r="P422" s="167">
        <f>SUM(P423:P882)</f>
        <v>0</v>
      </c>
      <c r="Q422" s="166"/>
      <c r="R422" s="167">
        <f>SUM(R423:R882)</f>
        <v>1856.3201287812001</v>
      </c>
      <c r="S422" s="166"/>
      <c r="T422" s="168">
        <f>SUM(T423:T882)</f>
        <v>0</v>
      </c>
      <c r="U422" s="364"/>
      <c r="V422" s="364"/>
      <c r="AQ422" s="161" t="s">
        <v>77</v>
      </c>
      <c r="AS422" s="169" t="s">
        <v>68</v>
      </c>
      <c r="AT422" s="169" t="s">
        <v>77</v>
      </c>
      <c r="AX422" s="161" t="s">
        <v>162</v>
      </c>
      <c r="BJ422" s="170">
        <f>SUM(BJ423:BJ882)</f>
        <v>0</v>
      </c>
    </row>
    <row r="423" spans="2:64" s="1" customFormat="1" ht="25.5" customHeight="1">
      <c r="B423" s="174"/>
      <c r="C423" s="389">
        <v>80</v>
      </c>
      <c r="D423" s="389" t="s">
        <v>164</v>
      </c>
      <c r="E423" s="390" t="s">
        <v>601</v>
      </c>
      <c r="F423" s="391" t="s">
        <v>602</v>
      </c>
      <c r="G423" s="392" t="s">
        <v>284</v>
      </c>
      <c r="H423" s="393">
        <v>172.29</v>
      </c>
      <c r="I423" s="180"/>
      <c r="J423" s="181">
        <f>ROUND(I423*H423,2)</f>
        <v>0</v>
      </c>
      <c r="K423" s="177" t="s">
        <v>5</v>
      </c>
      <c r="L423" s="41"/>
      <c r="M423" s="182" t="s">
        <v>5</v>
      </c>
      <c r="N423" s="183" t="s">
        <v>40</v>
      </c>
      <c r="O423" s="42"/>
      <c r="P423" s="184">
        <f>O423*H423</f>
        <v>0</v>
      </c>
      <c r="Q423" s="184">
        <v>2.5999999999999998E-4</v>
      </c>
      <c r="R423" s="184">
        <f>Q423*H423</f>
        <v>4.4795399999999992E-2</v>
      </c>
      <c r="S423" s="184">
        <v>0</v>
      </c>
      <c r="T423" s="185">
        <f>S423*H423</f>
        <v>0</v>
      </c>
      <c r="U423" s="329"/>
      <c r="V423" s="329"/>
      <c r="AQ423" s="24" t="s">
        <v>168</v>
      </c>
      <c r="AS423" s="24" t="s">
        <v>164</v>
      </c>
      <c r="AT423" s="24" t="s">
        <v>79</v>
      </c>
      <c r="AX423" s="24" t="s">
        <v>162</v>
      </c>
      <c r="BD423" s="186">
        <f>IF(N423="základní",J423,0)</f>
        <v>0</v>
      </c>
      <c r="BE423" s="186">
        <f>IF(N423="snížená",J423,0)</f>
        <v>0</v>
      </c>
      <c r="BF423" s="186">
        <f>IF(N423="zákl. přenesená",J423,0)</f>
        <v>0</v>
      </c>
      <c r="BG423" s="186">
        <f>IF(N423="sníž. přenesená",J423,0)</f>
        <v>0</v>
      </c>
      <c r="BH423" s="186">
        <f>IF(N423="nulová",J423,0)</f>
        <v>0</v>
      </c>
      <c r="BI423" s="24" t="s">
        <v>77</v>
      </c>
      <c r="BJ423" s="186">
        <f>ROUND(I423*H423,2)</f>
        <v>0</v>
      </c>
      <c r="BK423" s="24" t="s">
        <v>168</v>
      </c>
      <c r="BL423" s="24" t="s">
        <v>603</v>
      </c>
    </row>
    <row r="424" spans="2:64" s="11" customFormat="1">
      <c r="B424" s="187"/>
      <c r="C424" s="336"/>
      <c r="D424" s="337" t="s">
        <v>170</v>
      </c>
      <c r="E424" s="338" t="s">
        <v>5</v>
      </c>
      <c r="F424" s="339" t="s">
        <v>604</v>
      </c>
      <c r="G424" s="336"/>
      <c r="H424" s="340" t="s">
        <v>5</v>
      </c>
      <c r="I424" s="192"/>
      <c r="L424" s="187"/>
      <c r="M424" s="193"/>
      <c r="N424" s="194"/>
      <c r="O424" s="194"/>
      <c r="P424" s="194"/>
      <c r="Q424" s="194"/>
      <c r="R424" s="194"/>
      <c r="S424" s="194"/>
      <c r="T424" s="195"/>
      <c r="U424" s="336"/>
      <c r="V424" s="336"/>
      <c r="AS424" s="191" t="s">
        <v>170</v>
      </c>
      <c r="AT424" s="191" t="s">
        <v>79</v>
      </c>
      <c r="AU424" s="11" t="s">
        <v>77</v>
      </c>
      <c r="AV424" s="11" t="s">
        <v>33</v>
      </c>
      <c r="AW424" s="11" t="s">
        <v>69</v>
      </c>
      <c r="AX424" s="191" t="s">
        <v>162</v>
      </c>
    </row>
    <row r="425" spans="2:64" s="11" customFormat="1">
      <c r="B425" s="187"/>
      <c r="C425" s="336"/>
      <c r="D425" s="337" t="s">
        <v>170</v>
      </c>
      <c r="E425" s="338" t="s">
        <v>5</v>
      </c>
      <c r="F425" s="339" t="s">
        <v>605</v>
      </c>
      <c r="G425" s="336"/>
      <c r="H425" s="340" t="s">
        <v>5</v>
      </c>
      <c r="I425" s="192"/>
      <c r="L425" s="187"/>
      <c r="M425" s="193"/>
      <c r="N425" s="194"/>
      <c r="O425" s="194"/>
      <c r="P425" s="194"/>
      <c r="Q425" s="194"/>
      <c r="R425" s="194"/>
      <c r="S425" s="194"/>
      <c r="T425" s="195"/>
      <c r="U425" s="336"/>
      <c r="V425" s="336"/>
      <c r="AS425" s="191" t="s">
        <v>170</v>
      </c>
      <c r="AT425" s="191" t="s">
        <v>79</v>
      </c>
      <c r="AU425" s="11" t="s">
        <v>77</v>
      </c>
      <c r="AV425" s="11" t="s">
        <v>33</v>
      </c>
      <c r="AW425" s="11" t="s">
        <v>69</v>
      </c>
      <c r="AX425" s="191" t="s">
        <v>162</v>
      </c>
    </row>
    <row r="426" spans="2:64" s="12" customFormat="1">
      <c r="B426" s="196"/>
      <c r="C426" s="341"/>
      <c r="D426" s="337" t="s">
        <v>170</v>
      </c>
      <c r="E426" s="347" t="s">
        <v>5</v>
      </c>
      <c r="F426" s="348" t="s">
        <v>606</v>
      </c>
      <c r="G426" s="341"/>
      <c r="H426" s="349">
        <v>3.96</v>
      </c>
      <c r="I426" s="198"/>
      <c r="L426" s="196"/>
      <c r="M426" s="199"/>
      <c r="N426" s="200"/>
      <c r="O426" s="200"/>
      <c r="P426" s="200"/>
      <c r="Q426" s="200"/>
      <c r="R426" s="200"/>
      <c r="S426" s="200"/>
      <c r="T426" s="201"/>
      <c r="U426" s="341"/>
      <c r="V426" s="341"/>
      <c r="AS426" s="202" t="s">
        <v>170</v>
      </c>
      <c r="AT426" s="202" t="s">
        <v>79</v>
      </c>
      <c r="AU426" s="12" t="s">
        <v>79</v>
      </c>
      <c r="AV426" s="12" t="s">
        <v>33</v>
      </c>
      <c r="AW426" s="12" t="s">
        <v>69</v>
      </c>
      <c r="AX426" s="202" t="s">
        <v>162</v>
      </c>
    </row>
    <row r="427" spans="2:64" s="12" customFormat="1">
      <c r="B427" s="196"/>
      <c r="C427" s="341"/>
      <c r="D427" s="337" t="s">
        <v>170</v>
      </c>
      <c r="E427" s="347" t="s">
        <v>5</v>
      </c>
      <c r="F427" s="348" t="s">
        <v>607</v>
      </c>
      <c r="G427" s="341"/>
      <c r="H427" s="349">
        <v>146.91999999999999</v>
      </c>
      <c r="I427" s="198"/>
      <c r="L427" s="196"/>
      <c r="M427" s="199"/>
      <c r="N427" s="200"/>
      <c r="O427" s="200"/>
      <c r="P427" s="200"/>
      <c r="Q427" s="200"/>
      <c r="R427" s="200"/>
      <c r="S427" s="200"/>
      <c r="T427" s="201"/>
      <c r="U427" s="341"/>
      <c r="V427" s="341"/>
      <c r="AS427" s="202" t="s">
        <v>170</v>
      </c>
      <c r="AT427" s="202" t="s">
        <v>79</v>
      </c>
      <c r="AU427" s="12" t="s">
        <v>79</v>
      </c>
      <c r="AV427" s="12" t="s">
        <v>33</v>
      </c>
      <c r="AW427" s="12" t="s">
        <v>69</v>
      </c>
      <c r="AX427" s="202" t="s">
        <v>162</v>
      </c>
    </row>
    <row r="428" spans="2:64" s="12" customFormat="1">
      <c r="B428" s="196"/>
      <c r="C428" s="341"/>
      <c r="D428" s="337" t="s">
        <v>170</v>
      </c>
      <c r="E428" s="347" t="s">
        <v>5</v>
      </c>
      <c r="F428" s="348" t="s">
        <v>608</v>
      </c>
      <c r="G428" s="341"/>
      <c r="H428" s="349">
        <v>18.41</v>
      </c>
      <c r="I428" s="198"/>
      <c r="L428" s="196"/>
      <c r="M428" s="199"/>
      <c r="N428" s="200"/>
      <c r="O428" s="200"/>
      <c r="P428" s="200"/>
      <c r="Q428" s="200"/>
      <c r="R428" s="200"/>
      <c r="S428" s="200"/>
      <c r="T428" s="201"/>
      <c r="U428" s="341"/>
      <c r="V428" s="341"/>
      <c r="AS428" s="202" t="s">
        <v>170</v>
      </c>
      <c r="AT428" s="202" t="s">
        <v>79</v>
      </c>
      <c r="AU428" s="12" t="s">
        <v>79</v>
      </c>
      <c r="AV428" s="12" t="s">
        <v>33</v>
      </c>
      <c r="AW428" s="12" t="s">
        <v>69</v>
      </c>
      <c r="AX428" s="202" t="s">
        <v>162</v>
      </c>
    </row>
    <row r="429" spans="2:64" s="12" customFormat="1">
      <c r="B429" s="196"/>
      <c r="C429" s="341"/>
      <c r="D429" s="337" t="s">
        <v>170</v>
      </c>
      <c r="E429" s="347" t="s">
        <v>5</v>
      </c>
      <c r="F429" s="348" t="s">
        <v>609</v>
      </c>
      <c r="G429" s="341"/>
      <c r="H429" s="349">
        <v>3</v>
      </c>
      <c r="I429" s="198"/>
      <c r="L429" s="196"/>
      <c r="M429" s="199"/>
      <c r="N429" s="200"/>
      <c r="O429" s="200"/>
      <c r="P429" s="200"/>
      <c r="Q429" s="200"/>
      <c r="R429" s="200"/>
      <c r="S429" s="200"/>
      <c r="T429" s="201"/>
      <c r="U429" s="341"/>
      <c r="V429" s="341"/>
      <c r="AS429" s="202" t="s">
        <v>170</v>
      </c>
      <c r="AT429" s="202" t="s">
        <v>79</v>
      </c>
      <c r="AU429" s="12" t="s">
        <v>79</v>
      </c>
      <c r="AV429" s="12" t="s">
        <v>33</v>
      </c>
      <c r="AW429" s="12" t="s">
        <v>69</v>
      </c>
      <c r="AX429" s="202" t="s">
        <v>162</v>
      </c>
    </row>
    <row r="430" spans="2:64" s="13" customFormat="1">
      <c r="B430" s="208"/>
      <c r="C430" s="350"/>
      <c r="D430" s="342" t="s">
        <v>170</v>
      </c>
      <c r="E430" s="351" t="s">
        <v>5</v>
      </c>
      <c r="F430" s="352" t="s">
        <v>192</v>
      </c>
      <c r="G430" s="350"/>
      <c r="H430" s="353">
        <v>172.29</v>
      </c>
      <c r="I430" s="209"/>
      <c r="L430" s="208"/>
      <c r="M430" s="210"/>
      <c r="N430" s="211"/>
      <c r="O430" s="211"/>
      <c r="P430" s="211"/>
      <c r="Q430" s="211"/>
      <c r="R430" s="211"/>
      <c r="S430" s="211"/>
      <c r="T430" s="212"/>
      <c r="U430" s="350"/>
      <c r="V430" s="350"/>
      <c r="AS430" s="213" t="s">
        <v>170</v>
      </c>
      <c r="AT430" s="213" t="s">
        <v>79</v>
      </c>
      <c r="AU430" s="13" t="s">
        <v>168</v>
      </c>
      <c r="AV430" s="13" t="s">
        <v>33</v>
      </c>
      <c r="AW430" s="13" t="s">
        <v>77</v>
      </c>
      <c r="AX430" s="213" t="s">
        <v>162</v>
      </c>
    </row>
    <row r="431" spans="2:64" s="1" customFormat="1" ht="25.5" customHeight="1">
      <c r="B431" s="394"/>
      <c r="C431" s="389">
        <v>81</v>
      </c>
      <c r="D431" s="389" t="s">
        <v>164</v>
      </c>
      <c r="E431" s="390" t="s">
        <v>611</v>
      </c>
      <c r="F431" s="391" t="s">
        <v>612</v>
      </c>
      <c r="G431" s="392" t="s">
        <v>284</v>
      </c>
      <c r="H431" s="393">
        <v>172.29</v>
      </c>
      <c r="I431" s="180"/>
      <c r="J431" s="181">
        <f>ROUND(I431*H431,2)</f>
        <v>0</v>
      </c>
      <c r="K431" s="177" t="s">
        <v>5</v>
      </c>
      <c r="L431" s="41"/>
      <c r="M431" s="182" t="s">
        <v>5</v>
      </c>
      <c r="N431" s="183" t="s">
        <v>40</v>
      </c>
      <c r="O431" s="42"/>
      <c r="P431" s="184">
        <f>O431*H431</f>
        <v>0</v>
      </c>
      <c r="Q431" s="184">
        <v>3.0000000000000001E-3</v>
      </c>
      <c r="R431" s="184">
        <f>Q431*H431</f>
        <v>0.51686999999999994</v>
      </c>
      <c r="S431" s="184">
        <v>0</v>
      </c>
      <c r="T431" s="185">
        <f>S431*H431</f>
        <v>0</v>
      </c>
      <c r="U431" s="329"/>
      <c r="V431" s="329"/>
      <c r="AQ431" s="24" t="s">
        <v>168</v>
      </c>
      <c r="AS431" s="24" t="s">
        <v>164</v>
      </c>
      <c r="AT431" s="24" t="s">
        <v>79</v>
      </c>
      <c r="AX431" s="24" t="s">
        <v>162</v>
      </c>
      <c r="BD431" s="186">
        <f>IF(N431="základní",J431,0)</f>
        <v>0</v>
      </c>
      <c r="BE431" s="186">
        <f>IF(N431="snížená",J431,0)</f>
        <v>0</v>
      </c>
      <c r="BF431" s="186">
        <f>IF(N431="zákl. přenesená",J431,0)</f>
        <v>0</v>
      </c>
      <c r="BG431" s="186">
        <f>IF(N431="sníž. přenesená",J431,0)</f>
        <v>0</v>
      </c>
      <c r="BH431" s="186">
        <f>IF(N431="nulová",J431,0)</f>
        <v>0</v>
      </c>
      <c r="BI431" s="24" t="s">
        <v>77</v>
      </c>
      <c r="BJ431" s="186">
        <f>ROUND(I431*H431,2)</f>
        <v>0</v>
      </c>
      <c r="BK431" s="24" t="s">
        <v>168</v>
      </c>
      <c r="BL431" s="24" t="s">
        <v>613</v>
      </c>
    </row>
    <row r="432" spans="2:64" s="11" customFormat="1">
      <c r="B432" s="187"/>
      <c r="C432" s="336"/>
      <c r="D432" s="337" t="s">
        <v>170</v>
      </c>
      <c r="E432" s="338" t="s">
        <v>5</v>
      </c>
      <c r="F432" s="339" t="s">
        <v>604</v>
      </c>
      <c r="G432" s="336"/>
      <c r="H432" s="340" t="s">
        <v>5</v>
      </c>
      <c r="I432" s="192"/>
      <c r="L432" s="187"/>
      <c r="M432" s="193"/>
      <c r="N432" s="194"/>
      <c r="O432" s="194"/>
      <c r="P432" s="194"/>
      <c r="Q432" s="194"/>
      <c r="R432" s="194"/>
      <c r="S432" s="194"/>
      <c r="T432" s="195"/>
      <c r="U432" s="336"/>
      <c r="V432" s="336"/>
      <c r="AS432" s="191" t="s">
        <v>170</v>
      </c>
      <c r="AT432" s="191" t="s">
        <v>79</v>
      </c>
      <c r="AU432" s="11" t="s">
        <v>77</v>
      </c>
      <c r="AV432" s="11" t="s">
        <v>33</v>
      </c>
      <c r="AW432" s="11" t="s">
        <v>69</v>
      </c>
      <c r="AX432" s="191" t="s">
        <v>162</v>
      </c>
    </row>
    <row r="433" spans="2:64" s="11" customFormat="1">
      <c r="B433" s="187"/>
      <c r="C433" s="336"/>
      <c r="D433" s="337" t="s">
        <v>170</v>
      </c>
      <c r="E433" s="338" t="s">
        <v>5</v>
      </c>
      <c r="F433" s="339" t="s">
        <v>605</v>
      </c>
      <c r="G433" s="336"/>
      <c r="H433" s="340" t="s">
        <v>5</v>
      </c>
      <c r="I433" s="192"/>
      <c r="L433" s="187"/>
      <c r="M433" s="193"/>
      <c r="N433" s="194"/>
      <c r="O433" s="194"/>
      <c r="P433" s="194"/>
      <c r="Q433" s="194"/>
      <c r="R433" s="194"/>
      <c r="S433" s="194"/>
      <c r="T433" s="195"/>
      <c r="U433" s="336"/>
      <c r="V433" s="336"/>
      <c r="AS433" s="191" t="s">
        <v>170</v>
      </c>
      <c r="AT433" s="191" t="s">
        <v>79</v>
      </c>
      <c r="AU433" s="11" t="s">
        <v>77</v>
      </c>
      <c r="AV433" s="11" t="s">
        <v>33</v>
      </c>
      <c r="AW433" s="11" t="s">
        <v>69</v>
      </c>
      <c r="AX433" s="191" t="s">
        <v>162</v>
      </c>
    </row>
    <row r="434" spans="2:64" s="12" customFormat="1">
      <c r="B434" s="196"/>
      <c r="C434" s="341"/>
      <c r="D434" s="337" t="s">
        <v>170</v>
      </c>
      <c r="E434" s="347" t="s">
        <v>5</v>
      </c>
      <c r="F434" s="348" t="s">
        <v>606</v>
      </c>
      <c r="G434" s="341"/>
      <c r="H434" s="349">
        <v>3.96</v>
      </c>
      <c r="I434" s="198"/>
      <c r="L434" s="196"/>
      <c r="M434" s="199"/>
      <c r="N434" s="200"/>
      <c r="O434" s="200"/>
      <c r="P434" s="200"/>
      <c r="Q434" s="200"/>
      <c r="R434" s="200"/>
      <c r="S434" s="200"/>
      <c r="T434" s="201"/>
      <c r="U434" s="341"/>
      <c r="V434" s="341"/>
      <c r="AS434" s="202" t="s">
        <v>170</v>
      </c>
      <c r="AT434" s="202" t="s">
        <v>79</v>
      </c>
      <c r="AU434" s="12" t="s">
        <v>79</v>
      </c>
      <c r="AV434" s="12" t="s">
        <v>33</v>
      </c>
      <c r="AW434" s="12" t="s">
        <v>69</v>
      </c>
      <c r="AX434" s="202" t="s">
        <v>162</v>
      </c>
    </row>
    <row r="435" spans="2:64" s="12" customFormat="1">
      <c r="B435" s="196"/>
      <c r="C435" s="341"/>
      <c r="D435" s="337" t="s">
        <v>170</v>
      </c>
      <c r="E435" s="347" t="s">
        <v>5</v>
      </c>
      <c r="F435" s="348" t="s">
        <v>607</v>
      </c>
      <c r="G435" s="341"/>
      <c r="H435" s="349">
        <v>146.91999999999999</v>
      </c>
      <c r="I435" s="198"/>
      <c r="L435" s="196"/>
      <c r="M435" s="199"/>
      <c r="N435" s="200"/>
      <c r="O435" s="200"/>
      <c r="P435" s="200"/>
      <c r="Q435" s="200"/>
      <c r="R435" s="200"/>
      <c r="S435" s="200"/>
      <c r="T435" s="201"/>
      <c r="U435" s="341"/>
      <c r="V435" s="341"/>
      <c r="AS435" s="202" t="s">
        <v>170</v>
      </c>
      <c r="AT435" s="202" t="s">
        <v>79</v>
      </c>
      <c r="AU435" s="12" t="s">
        <v>79</v>
      </c>
      <c r="AV435" s="12" t="s">
        <v>33</v>
      </c>
      <c r="AW435" s="12" t="s">
        <v>69</v>
      </c>
      <c r="AX435" s="202" t="s">
        <v>162</v>
      </c>
    </row>
    <row r="436" spans="2:64" s="12" customFormat="1">
      <c r="B436" s="196"/>
      <c r="C436" s="341"/>
      <c r="D436" s="337" t="s">
        <v>170</v>
      </c>
      <c r="E436" s="347" t="s">
        <v>5</v>
      </c>
      <c r="F436" s="348" t="s">
        <v>608</v>
      </c>
      <c r="G436" s="341"/>
      <c r="H436" s="349">
        <v>18.41</v>
      </c>
      <c r="I436" s="198"/>
      <c r="L436" s="196"/>
      <c r="M436" s="199"/>
      <c r="N436" s="200"/>
      <c r="O436" s="200"/>
      <c r="P436" s="200"/>
      <c r="Q436" s="200"/>
      <c r="R436" s="200"/>
      <c r="S436" s="200"/>
      <c r="T436" s="201"/>
      <c r="U436" s="341"/>
      <c r="V436" s="341"/>
      <c r="AS436" s="202" t="s">
        <v>170</v>
      </c>
      <c r="AT436" s="202" t="s">
        <v>79</v>
      </c>
      <c r="AU436" s="12" t="s">
        <v>79</v>
      </c>
      <c r="AV436" s="12" t="s">
        <v>33</v>
      </c>
      <c r="AW436" s="12" t="s">
        <v>69</v>
      </c>
      <c r="AX436" s="202" t="s">
        <v>162</v>
      </c>
    </row>
    <row r="437" spans="2:64" s="12" customFormat="1">
      <c r="B437" s="196"/>
      <c r="C437" s="341"/>
      <c r="D437" s="337" t="s">
        <v>170</v>
      </c>
      <c r="E437" s="347" t="s">
        <v>5</v>
      </c>
      <c r="F437" s="348" t="s">
        <v>609</v>
      </c>
      <c r="G437" s="341"/>
      <c r="H437" s="349">
        <v>3</v>
      </c>
      <c r="I437" s="198"/>
      <c r="L437" s="196"/>
      <c r="M437" s="199"/>
      <c r="N437" s="200"/>
      <c r="O437" s="200"/>
      <c r="P437" s="200"/>
      <c r="Q437" s="200"/>
      <c r="R437" s="200"/>
      <c r="S437" s="200"/>
      <c r="T437" s="201"/>
      <c r="U437" s="341"/>
      <c r="V437" s="341"/>
      <c r="AS437" s="202" t="s">
        <v>170</v>
      </c>
      <c r="AT437" s="202" t="s">
        <v>79</v>
      </c>
      <c r="AU437" s="12" t="s">
        <v>79</v>
      </c>
      <c r="AV437" s="12" t="s">
        <v>33</v>
      </c>
      <c r="AW437" s="12" t="s">
        <v>69</v>
      </c>
      <c r="AX437" s="202" t="s">
        <v>162</v>
      </c>
    </row>
    <row r="438" spans="2:64" s="13" customFormat="1">
      <c r="B438" s="208"/>
      <c r="C438" s="350"/>
      <c r="D438" s="342" t="s">
        <v>170</v>
      </c>
      <c r="E438" s="351" t="s">
        <v>5</v>
      </c>
      <c r="F438" s="352" t="s">
        <v>192</v>
      </c>
      <c r="G438" s="350"/>
      <c r="H438" s="353">
        <v>172.29</v>
      </c>
      <c r="I438" s="209"/>
      <c r="L438" s="208"/>
      <c r="M438" s="210"/>
      <c r="N438" s="211"/>
      <c r="O438" s="211"/>
      <c r="P438" s="211"/>
      <c r="Q438" s="211"/>
      <c r="R438" s="211"/>
      <c r="S438" s="211"/>
      <c r="T438" s="212"/>
      <c r="U438" s="350"/>
      <c r="V438" s="350"/>
      <c r="AS438" s="213" t="s">
        <v>170</v>
      </c>
      <c r="AT438" s="213" t="s">
        <v>79</v>
      </c>
      <c r="AU438" s="13" t="s">
        <v>168</v>
      </c>
      <c r="AV438" s="13" t="s">
        <v>33</v>
      </c>
      <c r="AW438" s="13" t="s">
        <v>77</v>
      </c>
      <c r="AX438" s="213" t="s">
        <v>162</v>
      </c>
    </row>
    <row r="439" spans="2:64" s="1" customFormat="1" ht="25.5" customHeight="1">
      <c r="B439" s="174"/>
      <c r="C439" s="378">
        <v>82</v>
      </c>
      <c r="D439" s="378" t="s">
        <v>164</v>
      </c>
      <c r="E439" s="379" t="s">
        <v>615</v>
      </c>
      <c r="F439" s="380" t="s">
        <v>616</v>
      </c>
      <c r="G439" s="381" t="s">
        <v>284</v>
      </c>
      <c r="H439" s="382">
        <v>0</v>
      </c>
      <c r="I439" s="180"/>
      <c r="J439" s="181">
        <f>ROUND(I439*H439,2)</f>
        <v>0</v>
      </c>
      <c r="K439" s="177" t="s">
        <v>5</v>
      </c>
      <c r="L439" s="41"/>
      <c r="M439" s="182" t="s">
        <v>5</v>
      </c>
      <c r="N439" s="183" t="s">
        <v>40</v>
      </c>
      <c r="O439" s="42"/>
      <c r="P439" s="184">
        <f>O439*H439</f>
        <v>0</v>
      </c>
      <c r="Q439" s="184">
        <v>7.3499999999999998E-3</v>
      </c>
      <c r="R439" s="184">
        <f>Q439*H439</f>
        <v>0</v>
      </c>
      <c r="S439" s="184">
        <v>0</v>
      </c>
      <c r="T439" s="185">
        <f>S439*H439</f>
        <v>0</v>
      </c>
      <c r="U439" s="329"/>
      <c r="V439" s="329"/>
      <c r="AQ439" s="24" t="s">
        <v>168</v>
      </c>
      <c r="AS439" s="24" t="s">
        <v>164</v>
      </c>
      <c r="AT439" s="24" t="s">
        <v>79</v>
      </c>
      <c r="AX439" s="24" t="s">
        <v>162</v>
      </c>
      <c r="BD439" s="186">
        <f>IF(N439="základní",J439,0)</f>
        <v>0</v>
      </c>
      <c r="BE439" s="186">
        <f>IF(N439="snížená",J439,0)</f>
        <v>0</v>
      </c>
      <c r="BF439" s="186">
        <f>IF(N439="zákl. přenesená",J439,0)</f>
        <v>0</v>
      </c>
      <c r="BG439" s="186">
        <f>IF(N439="sníž. přenesená",J439,0)</f>
        <v>0</v>
      </c>
      <c r="BH439" s="186">
        <f>IF(N439="nulová",J439,0)</f>
        <v>0</v>
      </c>
      <c r="BI439" s="24" t="s">
        <v>77</v>
      </c>
      <c r="BJ439" s="186">
        <f>ROUND(I439*H439,2)</f>
        <v>0</v>
      </c>
      <c r="BK439" s="24" t="s">
        <v>168</v>
      </c>
      <c r="BL439" s="24" t="s">
        <v>617</v>
      </c>
    </row>
    <row r="440" spans="2:64" s="11" customFormat="1">
      <c r="B440" s="187"/>
      <c r="C440" s="336"/>
      <c r="D440" s="337" t="s">
        <v>170</v>
      </c>
      <c r="E440" s="338" t="s">
        <v>5</v>
      </c>
      <c r="F440" s="339" t="s">
        <v>618</v>
      </c>
      <c r="G440" s="336"/>
      <c r="H440" s="340" t="s">
        <v>5</v>
      </c>
      <c r="I440" s="192"/>
      <c r="L440" s="187"/>
      <c r="M440" s="193"/>
      <c r="N440" s="194"/>
      <c r="O440" s="194"/>
      <c r="P440" s="194"/>
      <c r="Q440" s="194"/>
      <c r="R440" s="194"/>
      <c r="S440" s="194"/>
      <c r="T440" s="195"/>
      <c r="U440" s="336"/>
      <c r="V440" s="336"/>
      <c r="AS440" s="191" t="s">
        <v>170</v>
      </c>
      <c r="AT440" s="191" t="s">
        <v>79</v>
      </c>
      <c r="AU440" s="11" t="s">
        <v>77</v>
      </c>
      <c r="AV440" s="11" t="s">
        <v>33</v>
      </c>
      <c r="AW440" s="11" t="s">
        <v>69</v>
      </c>
      <c r="AX440" s="191" t="s">
        <v>162</v>
      </c>
    </row>
    <row r="441" spans="2:64" s="12" customFormat="1">
      <c r="B441" s="196"/>
      <c r="C441" s="341"/>
      <c r="D441" s="337" t="s">
        <v>170</v>
      </c>
      <c r="E441" s="347" t="s">
        <v>5</v>
      </c>
      <c r="F441" s="348" t="s">
        <v>619</v>
      </c>
      <c r="G441" s="341"/>
      <c r="H441" s="349">
        <v>16.452000000000002</v>
      </c>
      <c r="I441" s="198"/>
      <c r="L441" s="196"/>
      <c r="M441" s="199"/>
      <c r="N441" s="200"/>
      <c r="O441" s="200"/>
      <c r="P441" s="200"/>
      <c r="Q441" s="200"/>
      <c r="R441" s="200"/>
      <c r="S441" s="200"/>
      <c r="T441" s="201"/>
      <c r="U441" s="341"/>
      <c r="V441" s="341"/>
      <c r="AS441" s="202" t="s">
        <v>170</v>
      </c>
      <c r="AT441" s="202" t="s">
        <v>79</v>
      </c>
      <c r="AU441" s="12" t="s">
        <v>79</v>
      </c>
      <c r="AV441" s="12" t="s">
        <v>33</v>
      </c>
      <c r="AW441" s="12" t="s">
        <v>69</v>
      </c>
      <c r="AX441" s="202" t="s">
        <v>162</v>
      </c>
    </row>
    <row r="442" spans="2:64" s="12" customFormat="1" ht="24">
      <c r="B442" s="196"/>
      <c r="C442" s="341"/>
      <c r="D442" s="337" t="s">
        <v>170</v>
      </c>
      <c r="E442" s="347" t="s">
        <v>5</v>
      </c>
      <c r="F442" s="348" t="s">
        <v>620</v>
      </c>
      <c r="G442" s="341"/>
      <c r="H442" s="349">
        <v>41.95</v>
      </c>
      <c r="I442" s="198"/>
      <c r="L442" s="196"/>
      <c r="M442" s="199"/>
      <c r="N442" s="200"/>
      <c r="O442" s="200"/>
      <c r="P442" s="200"/>
      <c r="Q442" s="200"/>
      <c r="R442" s="200"/>
      <c r="S442" s="200"/>
      <c r="T442" s="201"/>
      <c r="U442" s="341"/>
      <c r="V442" s="341"/>
      <c r="AS442" s="202" t="s">
        <v>170</v>
      </c>
      <c r="AT442" s="202" t="s">
        <v>79</v>
      </c>
      <c r="AU442" s="12" t="s">
        <v>79</v>
      </c>
      <c r="AV442" s="12" t="s">
        <v>33</v>
      </c>
      <c r="AW442" s="12" t="s">
        <v>69</v>
      </c>
      <c r="AX442" s="202" t="s">
        <v>162</v>
      </c>
    </row>
    <row r="443" spans="2:64" s="12" customFormat="1">
      <c r="B443" s="196"/>
      <c r="C443" s="341"/>
      <c r="D443" s="337" t="s">
        <v>170</v>
      </c>
      <c r="E443" s="347" t="s">
        <v>5</v>
      </c>
      <c r="F443" s="348" t="s">
        <v>621</v>
      </c>
      <c r="G443" s="341"/>
      <c r="H443" s="349">
        <v>10.206</v>
      </c>
      <c r="I443" s="198"/>
      <c r="L443" s="196"/>
      <c r="M443" s="199"/>
      <c r="N443" s="200"/>
      <c r="O443" s="200"/>
      <c r="P443" s="200"/>
      <c r="Q443" s="200"/>
      <c r="R443" s="200"/>
      <c r="S443" s="200"/>
      <c r="T443" s="201"/>
      <c r="U443" s="341"/>
      <c r="V443" s="341"/>
      <c r="AS443" s="202" t="s">
        <v>170</v>
      </c>
      <c r="AT443" s="202" t="s">
        <v>79</v>
      </c>
      <c r="AU443" s="12" t="s">
        <v>79</v>
      </c>
      <c r="AV443" s="12" t="s">
        <v>33</v>
      </c>
      <c r="AW443" s="12" t="s">
        <v>69</v>
      </c>
      <c r="AX443" s="202" t="s">
        <v>162</v>
      </c>
    </row>
    <row r="444" spans="2:64" s="12" customFormat="1">
      <c r="B444" s="196"/>
      <c r="C444" s="341"/>
      <c r="D444" s="337" t="s">
        <v>170</v>
      </c>
      <c r="E444" s="347" t="s">
        <v>5</v>
      </c>
      <c r="F444" s="348" t="s">
        <v>622</v>
      </c>
      <c r="G444" s="341"/>
      <c r="H444" s="349">
        <v>9.3659999999999997</v>
      </c>
      <c r="I444" s="198"/>
      <c r="L444" s="196"/>
      <c r="M444" s="199"/>
      <c r="N444" s="200"/>
      <c r="O444" s="200"/>
      <c r="P444" s="200"/>
      <c r="Q444" s="200"/>
      <c r="R444" s="200"/>
      <c r="S444" s="200"/>
      <c r="T444" s="201"/>
      <c r="U444" s="341"/>
      <c r="V444" s="341"/>
      <c r="AS444" s="202" t="s">
        <v>170</v>
      </c>
      <c r="AT444" s="202" t="s">
        <v>79</v>
      </c>
      <c r="AU444" s="12" t="s">
        <v>79</v>
      </c>
      <c r="AV444" s="12" t="s">
        <v>33</v>
      </c>
      <c r="AW444" s="12" t="s">
        <v>69</v>
      </c>
      <c r="AX444" s="202" t="s">
        <v>162</v>
      </c>
    </row>
    <row r="445" spans="2:64" s="12" customFormat="1">
      <c r="B445" s="196"/>
      <c r="C445" s="341"/>
      <c r="D445" s="337" t="s">
        <v>170</v>
      </c>
      <c r="E445" s="347" t="s">
        <v>5</v>
      </c>
      <c r="F445" s="348" t="s">
        <v>623</v>
      </c>
      <c r="G445" s="341"/>
      <c r="H445" s="349">
        <v>14.166</v>
      </c>
      <c r="I445" s="198"/>
      <c r="L445" s="196"/>
      <c r="M445" s="199"/>
      <c r="N445" s="200"/>
      <c r="O445" s="200"/>
      <c r="P445" s="200"/>
      <c r="Q445" s="200"/>
      <c r="R445" s="200"/>
      <c r="S445" s="200"/>
      <c r="T445" s="201"/>
      <c r="U445" s="341"/>
      <c r="V445" s="341"/>
      <c r="AS445" s="202" t="s">
        <v>170</v>
      </c>
      <c r="AT445" s="202" t="s">
        <v>79</v>
      </c>
      <c r="AU445" s="12" t="s">
        <v>79</v>
      </c>
      <c r="AV445" s="12" t="s">
        <v>33</v>
      </c>
      <c r="AW445" s="12" t="s">
        <v>69</v>
      </c>
      <c r="AX445" s="202" t="s">
        <v>162</v>
      </c>
    </row>
    <row r="446" spans="2:64" s="12" customFormat="1">
      <c r="B446" s="196"/>
      <c r="C446" s="341"/>
      <c r="D446" s="337" t="s">
        <v>170</v>
      </c>
      <c r="E446" s="347" t="s">
        <v>5</v>
      </c>
      <c r="F446" s="348" t="s">
        <v>624</v>
      </c>
      <c r="G446" s="341"/>
      <c r="H446" s="349">
        <v>0.9</v>
      </c>
      <c r="I446" s="198"/>
      <c r="L446" s="196"/>
      <c r="M446" s="199"/>
      <c r="N446" s="200"/>
      <c r="O446" s="200"/>
      <c r="P446" s="200"/>
      <c r="Q446" s="200"/>
      <c r="R446" s="200"/>
      <c r="S446" s="200"/>
      <c r="T446" s="201"/>
      <c r="U446" s="341"/>
      <c r="V446" s="341"/>
      <c r="AS446" s="202" t="s">
        <v>170</v>
      </c>
      <c r="AT446" s="202" t="s">
        <v>79</v>
      </c>
      <c r="AU446" s="12" t="s">
        <v>79</v>
      </c>
      <c r="AV446" s="12" t="s">
        <v>33</v>
      </c>
      <c r="AW446" s="12" t="s">
        <v>69</v>
      </c>
      <c r="AX446" s="202" t="s">
        <v>162</v>
      </c>
    </row>
    <row r="447" spans="2:64" s="12" customFormat="1">
      <c r="B447" s="196"/>
      <c r="C447" s="341"/>
      <c r="D447" s="337" t="s">
        <v>170</v>
      </c>
      <c r="E447" s="347" t="s">
        <v>5</v>
      </c>
      <c r="F447" s="348" t="s">
        <v>625</v>
      </c>
      <c r="G447" s="341"/>
      <c r="H447" s="349">
        <v>0.9</v>
      </c>
      <c r="I447" s="198"/>
      <c r="L447" s="196"/>
      <c r="M447" s="199"/>
      <c r="N447" s="200"/>
      <c r="O447" s="200"/>
      <c r="P447" s="200"/>
      <c r="Q447" s="200"/>
      <c r="R447" s="200"/>
      <c r="S447" s="200"/>
      <c r="T447" s="201"/>
      <c r="U447" s="341"/>
      <c r="V447" s="341"/>
      <c r="AS447" s="202" t="s">
        <v>170</v>
      </c>
      <c r="AT447" s="202" t="s">
        <v>79</v>
      </c>
      <c r="AU447" s="12" t="s">
        <v>79</v>
      </c>
      <c r="AV447" s="12" t="s">
        <v>33</v>
      </c>
      <c r="AW447" s="12" t="s">
        <v>69</v>
      </c>
      <c r="AX447" s="202" t="s">
        <v>162</v>
      </c>
    </row>
    <row r="448" spans="2:64" s="12" customFormat="1">
      <c r="B448" s="196"/>
      <c r="C448" s="341"/>
      <c r="D448" s="337" t="s">
        <v>170</v>
      </c>
      <c r="E448" s="347" t="s">
        <v>5</v>
      </c>
      <c r="F448" s="348" t="s">
        <v>626</v>
      </c>
      <c r="G448" s="341"/>
      <c r="H448" s="349">
        <v>5.49</v>
      </c>
      <c r="I448" s="198"/>
      <c r="L448" s="196"/>
      <c r="M448" s="199"/>
      <c r="N448" s="200"/>
      <c r="O448" s="200"/>
      <c r="P448" s="200"/>
      <c r="Q448" s="200"/>
      <c r="R448" s="200"/>
      <c r="S448" s="200"/>
      <c r="T448" s="201"/>
      <c r="U448" s="341"/>
      <c r="V448" s="341"/>
      <c r="AS448" s="202" t="s">
        <v>170</v>
      </c>
      <c r="AT448" s="202" t="s">
        <v>79</v>
      </c>
      <c r="AU448" s="12" t="s">
        <v>79</v>
      </c>
      <c r="AV448" s="12" t="s">
        <v>33</v>
      </c>
      <c r="AW448" s="12" t="s">
        <v>69</v>
      </c>
      <c r="AX448" s="202" t="s">
        <v>162</v>
      </c>
    </row>
    <row r="449" spans="2:64" s="12" customFormat="1">
      <c r="B449" s="196"/>
      <c r="C449" s="341"/>
      <c r="D449" s="337" t="s">
        <v>170</v>
      </c>
      <c r="E449" s="347" t="s">
        <v>5</v>
      </c>
      <c r="F449" s="348" t="s">
        <v>627</v>
      </c>
      <c r="G449" s="341"/>
      <c r="H449" s="349">
        <v>1.89</v>
      </c>
      <c r="I449" s="198"/>
      <c r="L449" s="196"/>
      <c r="M449" s="199"/>
      <c r="N449" s="200"/>
      <c r="O449" s="200"/>
      <c r="P449" s="200"/>
      <c r="Q449" s="200"/>
      <c r="R449" s="200"/>
      <c r="S449" s="200"/>
      <c r="T449" s="201"/>
      <c r="U449" s="341"/>
      <c r="V449" s="341"/>
      <c r="AS449" s="202" t="s">
        <v>170</v>
      </c>
      <c r="AT449" s="202" t="s">
        <v>79</v>
      </c>
      <c r="AU449" s="12" t="s">
        <v>79</v>
      </c>
      <c r="AV449" s="12" t="s">
        <v>33</v>
      </c>
      <c r="AW449" s="12" t="s">
        <v>69</v>
      </c>
      <c r="AX449" s="202" t="s">
        <v>162</v>
      </c>
    </row>
    <row r="450" spans="2:64" s="12" customFormat="1">
      <c r="B450" s="196"/>
      <c r="C450" s="341"/>
      <c r="D450" s="337" t="s">
        <v>170</v>
      </c>
      <c r="E450" s="347" t="s">
        <v>5</v>
      </c>
      <c r="F450" s="348" t="s">
        <v>628</v>
      </c>
      <c r="G450" s="341"/>
      <c r="H450" s="349">
        <v>1.62</v>
      </c>
      <c r="I450" s="198"/>
      <c r="L450" s="196"/>
      <c r="M450" s="199"/>
      <c r="N450" s="200"/>
      <c r="O450" s="200"/>
      <c r="P450" s="200"/>
      <c r="Q450" s="200"/>
      <c r="R450" s="200"/>
      <c r="S450" s="200"/>
      <c r="T450" s="201"/>
      <c r="U450" s="341"/>
      <c r="V450" s="341"/>
      <c r="AS450" s="202" t="s">
        <v>170</v>
      </c>
      <c r="AT450" s="202" t="s">
        <v>79</v>
      </c>
      <c r="AU450" s="12" t="s">
        <v>79</v>
      </c>
      <c r="AV450" s="12" t="s">
        <v>33</v>
      </c>
      <c r="AW450" s="12" t="s">
        <v>69</v>
      </c>
      <c r="AX450" s="202" t="s">
        <v>162</v>
      </c>
    </row>
    <row r="451" spans="2:64" s="12" customFormat="1">
      <c r="B451" s="196"/>
      <c r="C451" s="341"/>
      <c r="D451" s="337" t="s">
        <v>170</v>
      </c>
      <c r="E451" s="347" t="s">
        <v>5</v>
      </c>
      <c r="F451" s="348" t="s">
        <v>629</v>
      </c>
      <c r="G451" s="341"/>
      <c r="H451" s="349">
        <v>1.17</v>
      </c>
      <c r="I451" s="198"/>
      <c r="L451" s="196"/>
      <c r="M451" s="199"/>
      <c r="N451" s="200"/>
      <c r="O451" s="200"/>
      <c r="P451" s="200"/>
      <c r="Q451" s="200"/>
      <c r="R451" s="200"/>
      <c r="S451" s="200"/>
      <c r="T451" s="201"/>
      <c r="U451" s="341"/>
      <c r="V451" s="341"/>
      <c r="AS451" s="202" t="s">
        <v>170</v>
      </c>
      <c r="AT451" s="202" t="s">
        <v>79</v>
      </c>
      <c r="AU451" s="12" t="s">
        <v>79</v>
      </c>
      <c r="AV451" s="12" t="s">
        <v>33</v>
      </c>
      <c r="AW451" s="12" t="s">
        <v>69</v>
      </c>
      <c r="AX451" s="202" t="s">
        <v>162</v>
      </c>
    </row>
    <row r="452" spans="2:64" s="11" customFormat="1">
      <c r="B452" s="187"/>
      <c r="C452" s="336"/>
      <c r="D452" s="337" t="s">
        <v>170</v>
      </c>
      <c r="E452" s="338" t="s">
        <v>5</v>
      </c>
      <c r="F452" s="339" t="s">
        <v>451</v>
      </c>
      <c r="G452" s="336"/>
      <c r="H452" s="340" t="s">
        <v>5</v>
      </c>
      <c r="I452" s="192"/>
      <c r="L452" s="187"/>
      <c r="M452" s="193"/>
      <c r="N452" s="194"/>
      <c r="O452" s="194"/>
      <c r="P452" s="194"/>
      <c r="Q452" s="194"/>
      <c r="R452" s="194"/>
      <c r="S452" s="194"/>
      <c r="T452" s="195"/>
      <c r="U452" s="336"/>
      <c r="V452" s="336"/>
      <c r="AS452" s="191" t="s">
        <v>170</v>
      </c>
      <c r="AT452" s="191" t="s">
        <v>79</v>
      </c>
      <c r="AU452" s="11" t="s">
        <v>77</v>
      </c>
      <c r="AV452" s="11" t="s">
        <v>33</v>
      </c>
      <c r="AW452" s="11" t="s">
        <v>69</v>
      </c>
      <c r="AX452" s="191" t="s">
        <v>162</v>
      </c>
    </row>
    <row r="453" spans="2:64" s="11" customFormat="1">
      <c r="B453" s="187"/>
      <c r="C453" s="336"/>
      <c r="D453" s="337" t="s">
        <v>170</v>
      </c>
      <c r="E453" s="338" t="s">
        <v>5</v>
      </c>
      <c r="F453" s="339" t="s">
        <v>630</v>
      </c>
      <c r="G453" s="336"/>
      <c r="H453" s="340" t="s">
        <v>5</v>
      </c>
      <c r="I453" s="192"/>
      <c r="L453" s="187"/>
      <c r="M453" s="193"/>
      <c r="N453" s="194"/>
      <c r="O453" s="194"/>
      <c r="P453" s="194"/>
      <c r="Q453" s="194"/>
      <c r="R453" s="194"/>
      <c r="S453" s="194"/>
      <c r="T453" s="195"/>
      <c r="U453" s="336"/>
      <c r="V453" s="336"/>
      <c r="AS453" s="191" t="s">
        <v>170</v>
      </c>
      <c r="AT453" s="191" t="s">
        <v>79</v>
      </c>
      <c r="AU453" s="11" t="s">
        <v>77</v>
      </c>
      <c r="AV453" s="11" t="s">
        <v>33</v>
      </c>
      <c r="AW453" s="11" t="s">
        <v>69</v>
      </c>
      <c r="AX453" s="191" t="s">
        <v>162</v>
      </c>
    </row>
    <row r="454" spans="2:64" s="12" customFormat="1">
      <c r="B454" s="196"/>
      <c r="C454" s="341"/>
      <c r="D454" s="337" t="s">
        <v>170</v>
      </c>
      <c r="E454" s="347" t="s">
        <v>5</v>
      </c>
      <c r="F454" s="348" t="s">
        <v>631</v>
      </c>
      <c r="G454" s="341"/>
      <c r="H454" s="349">
        <v>456.52199999999999</v>
      </c>
      <c r="I454" s="198"/>
      <c r="L454" s="196"/>
      <c r="M454" s="199"/>
      <c r="N454" s="200"/>
      <c r="O454" s="200"/>
      <c r="P454" s="200"/>
      <c r="Q454" s="200"/>
      <c r="R454" s="200"/>
      <c r="S454" s="200"/>
      <c r="T454" s="201"/>
      <c r="U454" s="341"/>
      <c r="V454" s="341"/>
      <c r="AS454" s="202" t="s">
        <v>170</v>
      </c>
      <c r="AT454" s="202" t="s">
        <v>79</v>
      </c>
      <c r="AU454" s="12" t="s">
        <v>79</v>
      </c>
      <c r="AV454" s="12" t="s">
        <v>33</v>
      </c>
      <c r="AW454" s="12" t="s">
        <v>69</v>
      </c>
      <c r="AX454" s="202" t="s">
        <v>162</v>
      </c>
    </row>
    <row r="455" spans="2:64" s="12" customFormat="1" ht="24">
      <c r="B455" s="196"/>
      <c r="C455" s="341"/>
      <c r="D455" s="337" t="s">
        <v>170</v>
      </c>
      <c r="E455" s="347" t="s">
        <v>5</v>
      </c>
      <c r="F455" s="348" t="s">
        <v>632</v>
      </c>
      <c r="G455" s="341"/>
      <c r="H455" s="349">
        <v>193.33799999999999</v>
      </c>
      <c r="I455" s="198"/>
      <c r="L455" s="196"/>
      <c r="M455" s="199"/>
      <c r="N455" s="200"/>
      <c r="O455" s="200"/>
      <c r="P455" s="200"/>
      <c r="Q455" s="200"/>
      <c r="R455" s="200"/>
      <c r="S455" s="200"/>
      <c r="T455" s="201"/>
      <c r="U455" s="341"/>
      <c r="V455" s="341"/>
      <c r="AS455" s="202" t="s">
        <v>170</v>
      </c>
      <c r="AT455" s="202" t="s">
        <v>79</v>
      </c>
      <c r="AU455" s="12" t="s">
        <v>79</v>
      </c>
      <c r="AV455" s="12" t="s">
        <v>33</v>
      </c>
      <c r="AW455" s="12" t="s">
        <v>69</v>
      </c>
      <c r="AX455" s="202" t="s">
        <v>162</v>
      </c>
    </row>
    <row r="456" spans="2:64" s="12" customFormat="1">
      <c r="B456" s="196"/>
      <c r="C456" s="341"/>
      <c r="D456" s="337" t="s">
        <v>170</v>
      </c>
      <c r="E456" s="347" t="s">
        <v>5</v>
      </c>
      <c r="F456" s="348" t="s">
        <v>633</v>
      </c>
      <c r="G456" s="341"/>
      <c r="H456" s="349">
        <v>-24.93</v>
      </c>
      <c r="I456" s="198"/>
      <c r="L456" s="196"/>
      <c r="M456" s="199"/>
      <c r="N456" s="200"/>
      <c r="O456" s="200"/>
      <c r="P456" s="200"/>
      <c r="Q456" s="200"/>
      <c r="R456" s="200"/>
      <c r="S456" s="200"/>
      <c r="T456" s="201"/>
      <c r="U456" s="341"/>
      <c r="V456" s="341"/>
      <c r="AS456" s="202" t="s">
        <v>170</v>
      </c>
      <c r="AT456" s="202" t="s">
        <v>79</v>
      </c>
      <c r="AU456" s="12" t="s">
        <v>79</v>
      </c>
      <c r="AV456" s="12" t="s">
        <v>33</v>
      </c>
      <c r="AW456" s="12" t="s">
        <v>69</v>
      </c>
      <c r="AX456" s="202" t="s">
        <v>162</v>
      </c>
    </row>
    <row r="457" spans="2:64" s="13" customFormat="1">
      <c r="B457" s="208"/>
      <c r="C457" s="350"/>
      <c r="D457" s="342" t="s">
        <v>170</v>
      </c>
      <c r="E457" s="351" t="s">
        <v>5</v>
      </c>
      <c r="F457" s="352" t="s">
        <v>192</v>
      </c>
      <c r="G457" s="350"/>
      <c r="H457" s="353">
        <v>729.04</v>
      </c>
      <c r="I457" s="209"/>
      <c r="L457" s="208"/>
      <c r="M457" s="210"/>
      <c r="N457" s="211"/>
      <c r="O457" s="211"/>
      <c r="P457" s="211"/>
      <c r="Q457" s="211"/>
      <c r="R457" s="211"/>
      <c r="S457" s="211"/>
      <c r="T457" s="212"/>
      <c r="U457" s="350"/>
      <c r="V457" s="350"/>
      <c r="AS457" s="213" t="s">
        <v>170</v>
      </c>
      <c r="AT457" s="213" t="s">
        <v>79</v>
      </c>
      <c r="AU457" s="13" t="s">
        <v>168</v>
      </c>
      <c r="AV457" s="13" t="s">
        <v>33</v>
      </c>
      <c r="AW457" s="13" t="s">
        <v>77</v>
      </c>
      <c r="AX457" s="213" t="s">
        <v>162</v>
      </c>
    </row>
    <row r="458" spans="2:64" s="1" customFormat="1" ht="25.5" customHeight="1">
      <c r="B458" s="174"/>
      <c r="C458" s="389">
        <v>83</v>
      </c>
      <c r="D458" s="389" t="s">
        <v>164</v>
      </c>
      <c r="E458" s="390" t="s">
        <v>635</v>
      </c>
      <c r="F458" s="391" t="s">
        <v>636</v>
      </c>
      <c r="G458" s="392" t="s">
        <v>284</v>
      </c>
      <c r="H458" s="393">
        <v>3187.4789999999998</v>
      </c>
      <c r="I458" s="180"/>
      <c r="J458" s="181">
        <f>ROUND(I458*H458,2)</f>
        <v>0</v>
      </c>
      <c r="K458" s="177" t="s">
        <v>5</v>
      </c>
      <c r="L458" s="41"/>
      <c r="M458" s="182" t="s">
        <v>5</v>
      </c>
      <c r="N458" s="183" t="s">
        <v>40</v>
      </c>
      <c r="O458" s="42"/>
      <c r="P458" s="184">
        <f>O458*H458</f>
        <v>0</v>
      </c>
      <c r="Q458" s="184">
        <v>2.5999999999999998E-4</v>
      </c>
      <c r="R458" s="184">
        <f>Q458*H458</f>
        <v>0.82874453999999986</v>
      </c>
      <c r="S458" s="184">
        <v>0</v>
      </c>
      <c r="T458" s="185">
        <f>S458*H458</f>
        <v>0</v>
      </c>
      <c r="U458" s="329"/>
      <c r="V458" s="329"/>
      <c r="AQ458" s="24" t="s">
        <v>168</v>
      </c>
      <c r="AS458" s="24" t="s">
        <v>164</v>
      </c>
      <c r="AT458" s="24" t="s">
        <v>79</v>
      </c>
      <c r="AX458" s="24" t="s">
        <v>162</v>
      </c>
      <c r="BD458" s="186">
        <f>IF(N458="základní",J458,0)</f>
        <v>0</v>
      </c>
      <c r="BE458" s="186">
        <f>IF(N458="snížená",J458,0)</f>
        <v>0</v>
      </c>
      <c r="BF458" s="186">
        <f>IF(N458="zákl. přenesená",J458,0)</f>
        <v>0</v>
      </c>
      <c r="BG458" s="186">
        <f>IF(N458="sníž. přenesená",J458,0)</f>
        <v>0</v>
      </c>
      <c r="BH458" s="186">
        <f>IF(N458="nulová",J458,0)</f>
        <v>0</v>
      </c>
      <c r="BI458" s="24" t="s">
        <v>77</v>
      </c>
      <c r="BJ458" s="186">
        <f>ROUND(I458*H458,2)</f>
        <v>0</v>
      </c>
      <c r="BK458" s="24" t="s">
        <v>168</v>
      </c>
      <c r="BL458" s="24" t="s">
        <v>637</v>
      </c>
    </row>
    <row r="459" spans="2:64" s="11" customFormat="1">
      <c r="B459" s="187"/>
      <c r="C459" s="336"/>
      <c r="D459" s="337" t="s">
        <v>170</v>
      </c>
      <c r="E459" s="338" t="s">
        <v>5</v>
      </c>
      <c r="F459" s="339" t="s">
        <v>437</v>
      </c>
      <c r="G459" s="336"/>
      <c r="H459" s="340" t="s">
        <v>5</v>
      </c>
      <c r="I459" s="192"/>
      <c r="L459" s="187"/>
      <c r="M459" s="193"/>
      <c r="N459" s="194"/>
      <c r="O459" s="194"/>
      <c r="P459" s="194"/>
      <c r="Q459" s="194"/>
      <c r="R459" s="194"/>
      <c r="S459" s="194"/>
      <c r="T459" s="195"/>
      <c r="U459" s="336"/>
      <c r="V459" s="336"/>
      <c r="AS459" s="191" t="s">
        <v>170</v>
      </c>
      <c r="AT459" s="191" t="s">
        <v>79</v>
      </c>
      <c r="AU459" s="11" t="s">
        <v>77</v>
      </c>
      <c r="AV459" s="11" t="s">
        <v>33</v>
      </c>
      <c r="AW459" s="11" t="s">
        <v>69</v>
      </c>
      <c r="AX459" s="191" t="s">
        <v>162</v>
      </c>
    </row>
    <row r="460" spans="2:64" s="12" customFormat="1" ht="24">
      <c r="B460" s="196"/>
      <c r="C460" s="341"/>
      <c r="D460" s="337" t="s">
        <v>170</v>
      </c>
      <c r="E460" s="347" t="s">
        <v>5</v>
      </c>
      <c r="F460" s="348" t="s">
        <v>638</v>
      </c>
      <c r="G460" s="341"/>
      <c r="H460" s="349">
        <v>0</v>
      </c>
      <c r="I460" s="198"/>
      <c r="L460" s="196"/>
      <c r="M460" s="199"/>
      <c r="N460" s="200"/>
      <c r="O460" s="200"/>
      <c r="P460" s="200"/>
      <c r="Q460" s="200"/>
      <c r="R460" s="200"/>
      <c r="S460" s="200"/>
      <c r="T460" s="201"/>
      <c r="U460" s="341"/>
      <c r="V460" s="341"/>
      <c r="AS460" s="202" t="s">
        <v>170</v>
      </c>
      <c r="AT460" s="202" t="s">
        <v>79</v>
      </c>
      <c r="AU460" s="12" t="s">
        <v>79</v>
      </c>
      <c r="AV460" s="12" t="s">
        <v>33</v>
      </c>
      <c r="AW460" s="12" t="s">
        <v>69</v>
      </c>
      <c r="AX460" s="202" t="s">
        <v>162</v>
      </c>
    </row>
    <row r="461" spans="2:64" s="12" customFormat="1">
      <c r="B461" s="196"/>
      <c r="C461" s="341"/>
      <c r="D461" s="337" t="s">
        <v>170</v>
      </c>
      <c r="E461" s="347" t="s">
        <v>5</v>
      </c>
      <c r="F461" s="348" t="s">
        <v>639</v>
      </c>
      <c r="G461" s="341"/>
      <c r="H461" s="349">
        <v>0</v>
      </c>
      <c r="I461" s="198"/>
      <c r="L461" s="196"/>
      <c r="M461" s="199"/>
      <c r="N461" s="200"/>
      <c r="O461" s="200"/>
      <c r="P461" s="200"/>
      <c r="Q461" s="200"/>
      <c r="R461" s="200"/>
      <c r="S461" s="200"/>
      <c r="T461" s="201"/>
      <c r="U461" s="341"/>
      <c r="V461" s="341"/>
      <c r="AS461" s="202" t="s">
        <v>170</v>
      </c>
      <c r="AT461" s="202" t="s">
        <v>79</v>
      </c>
      <c r="AU461" s="12" t="s">
        <v>79</v>
      </c>
      <c r="AV461" s="12" t="s">
        <v>33</v>
      </c>
      <c r="AW461" s="12" t="s">
        <v>69</v>
      </c>
      <c r="AX461" s="202" t="s">
        <v>162</v>
      </c>
    </row>
    <row r="462" spans="2:64" s="12" customFormat="1">
      <c r="B462" s="196"/>
      <c r="C462" s="341"/>
      <c r="D462" s="337" t="s">
        <v>170</v>
      </c>
      <c r="E462" s="347" t="s">
        <v>5</v>
      </c>
      <c r="F462" s="348" t="s">
        <v>640</v>
      </c>
      <c r="G462" s="341"/>
      <c r="H462" s="349">
        <v>0</v>
      </c>
      <c r="I462" s="198"/>
      <c r="L462" s="196"/>
      <c r="M462" s="199"/>
      <c r="N462" s="200"/>
      <c r="O462" s="200"/>
      <c r="P462" s="200"/>
      <c r="Q462" s="200"/>
      <c r="R462" s="200"/>
      <c r="S462" s="200"/>
      <c r="T462" s="201"/>
      <c r="U462" s="341"/>
      <c r="V462" s="341"/>
      <c r="AS462" s="202" t="s">
        <v>170</v>
      </c>
      <c r="AT462" s="202" t="s">
        <v>79</v>
      </c>
      <c r="AU462" s="12" t="s">
        <v>79</v>
      </c>
      <c r="AV462" s="12" t="s">
        <v>33</v>
      </c>
      <c r="AW462" s="12" t="s">
        <v>69</v>
      </c>
      <c r="AX462" s="202" t="s">
        <v>162</v>
      </c>
    </row>
    <row r="463" spans="2:64" s="12" customFormat="1" ht="24">
      <c r="B463" s="196"/>
      <c r="C463" s="341"/>
      <c r="D463" s="337" t="s">
        <v>170</v>
      </c>
      <c r="E463" s="347" t="s">
        <v>5</v>
      </c>
      <c r="F463" s="348" t="s">
        <v>641</v>
      </c>
      <c r="G463" s="341"/>
      <c r="H463" s="349">
        <v>0</v>
      </c>
      <c r="I463" s="198"/>
      <c r="L463" s="196"/>
      <c r="M463" s="199"/>
      <c r="N463" s="200"/>
      <c r="O463" s="200"/>
      <c r="P463" s="200"/>
      <c r="Q463" s="200"/>
      <c r="R463" s="200"/>
      <c r="S463" s="200"/>
      <c r="T463" s="201"/>
      <c r="U463" s="341"/>
      <c r="V463" s="341"/>
      <c r="AS463" s="202" t="s">
        <v>170</v>
      </c>
      <c r="AT463" s="202" t="s">
        <v>79</v>
      </c>
      <c r="AU463" s="12" t="s">
        <v>79</v>
      </c>
      <c r="AV463" s="12" t="s">
        <v>33</v>
      </c>
      <c r="AW463" s="12" t="s">
        <v>69</v>
      </c>
      <c r="AX463" s="202" t="s">
        <v>162</v>
      </c>
    </row>
    <row r="464" spans="2:64" s="12" customFormat="1">
      <c r="B464" s="196"/>
      <c r="C464" s="341"/>
      <c r="D464" s="337" t="s">
        <v>170</v>
      </c>
      <c r="E464" s="347" t="s">
        <v>5</v>
      </c>
      <c r="F464" s="348" t="s">
        <v>642</v>
      </c>
      <c r="G464" s="341"/>
      <c r="H464" s="349">
        <v>0</v>
      </c>
      <c r="I464" s="198"/>
      <c r="L464" s="196"/>
      <c r="M464" s="199"/>
      <c r="N464" s="200"/>
      <c r="O464" s="200"/>
      <c r="P464" s="200"/>
      <c r="Q464" s="200"/>
      <c r="R464" s="200"/>
      <c r="S464" s="200"/>
      <c r="T464" s="201"/>
      <c r="U464" s="341"/>
      <c r="V464" s="341"/>
      <c r="AS464" s="202" t="s">
        <v>170</v>
      </c>
      <c r="AT464" s="202" t="s">
        <v>79</v>
      </c>
      <c r="AU464" s="12" t="s">
        <v>79</v>
      </c>
      <c r="AV464" s="12" t="s">
        <v>33</v>
      </c>
      <c r="AW464" s="12" t="s">
        <v>69</v>
      </c>
      <c r="AX464" s="202" t="s">
        <v>162</v>
      </c>
    </row>
    <row r="465" spans="2:50" s="12" customFormat="1">
      <c r="B465" s="196"/>
      <c r="C465" s="341"/>
      <c r="D465" s="337" t="s">
        <v>170</v>
      </c>
      <c r="E465" s="347" t="s">
        <v>5</v>
      </c>
      <c r="F465" s="348" t="s">
        <v>643</v>
      </c>
      <c r="G465" s="341"/>
      <c r="H465" s="349">
        <v>0</v>
      </c>
      <c r="I465" s="198"/>
      <c r="L465" s="196"/>
      <c r="M465" s="199"/>
      <c r="N465" s="200"/>
      <c r="O465" s="200"/>
      <c r="P465" s="200"/>
      <c r="Q465" s="200"/>
      <c r="R465" s="200"/>
      <c r="S465" s="200"/>
      <c r="T465" s="201"/>
      <c r="U465" s="341"/>
      <c r="V465" s="341"/>
      <c r="AS465" s="202" t="s">
        <v>170</v>
      </c>
      <c r="AT465" s="202" t="s">
        <v>79</v>
      </c>
      <c r="AU465" s="12" t="s">
        <v>79</v>
      </c>
      <c r="AV465" s="12" t="s">
        <v>33</v>
      </c>
      <c r="AW465" s="12" t="s">
        <v>69</v>
      </c>
      <c r="AX465" s="202" t="s">
        <v>162</v>
      </c>
    </row>
    <row r="466" spans="2:50" s="12" customFormat="1" ht="24">
      <c r="B466" s="196"/>
      <c r="C466" s="341"/>
      <c r="D466" s="337" t="s">
        <v>170</v>
      </c>
      <c r="E466" s="347" t="s">
        <v>5</v>
      </c>
      <c r="F466" s="348" t="s">
        <v>644</v>
      </c>
      <c r="G466" s="341"/>
      <c r="H466" s="349">
        <v>770.35799999999995</v>
      </c>
      <c r="I466" s="198"/>
      <c r="L466" s="196"/>
      <c r="M466" s="199"/>
      <c r="N466" s="200"/>
      <c r="O466" s="200"/>
      <c r="P466" s="200"/>
      <c r="Q466" s="200"/>
      <c r="R466" s="200"/>
      <c r="S466" s="200"/>
      <c r="T466" s="201"/>
      <c r="U466" s="341"/>
      <c r="V466" s="341"/>
      <c r="AS466" s="202" t="s">
        <v>170</v>
      </c>
      <c r="AT466" s="202" t="s">
        <v>79</v>
      </c>
      <c r="AU466" s="12" t="s">
        <v>79</v>
      </c>
      <c r="AV466" s="12" t="s">
        <v>33</v>
      </c>
      <c r="AW466" s="12" t="s">
        <v>69</v>
      </c>
      <c r="AX466" s="202" t="s">
        <v>162</v>
      </c>
    </row>
    <row r="467" spans="2:50" s="12" customFormat="1" ht="24">
      <c r="B467" s="196"/>
      <c r="C467" s="341"/>
      <c r="D467" s="337" t="s">
        <v>170</v>
      </c>
      <c r="E467" s="347" t="s">
        <v>5</v>
      </c>
      <c r="F467" s="348" t="s">
        <v>645</v>
      </c>
      <c r="G467" s="341"/>
      <c r="H467" s="349">
        <v>732.60799999999995</v>
      </c>
      <c r="I467" s="198"/>
      <c r="L467" s="196"/>
      <c r="M467" s="199"/>
      <c r="N467" s="200"/>
      <c r="O467" s="200"/>
      <c r="P467" s="200"/>
      <c r="Q467" s="200"/>
      <c r="R467" s="200"/>
      <c r="S467" s="200"/>
      <c r="T467" s="201"/>
      <c r="U467" s="341"/>
      <c r="V467" s="341"/>
      <c r="AS467" s="202" t="s">
        <v>170</v>
      </c>
      <c r="AT467" s="202" t="s">
        <v>79</v>
      </c>
      <c r="AU467" s="12" t="s">
        <v>79</v>
      </c>
      <c r="AV467" s="12" t="s">
        <v>33</v>
      </c>
      <c r="AW467" s="12" t="s">
        <v>69</v>
      </c>
      <c r="AX467" s="202" t="s">
        <v>162</v>
      </c>
    </row>
    <row r="468" spans="2:50" s="12" customFormat="1" ht="36">
      <c r="B468" s="196"/>
      <c r="C468" s="341"/>
      <c r="D468" s="337" t="s">
        <v>170</v>
      </c>
      <c r="E468" s="347" t="s">
        <v>5</v>
      </c>
      <c r="F468" s="348" t="s">
        <v>646</v>
      </c>
      <c r="G468" s="341"/>
      <c r="H468" s="349">
        <v>-138.416</v>
      </c>
      <c r="I468" s="198"/>
      <c r="L468" s="196"/>
      <c r="M468" s="199"/>
      <c r="N468" s="200"/>
      <c r="O468" s="200"/>
      <c r="P468" s="200"/>
      <c r="Q468" s="200"/>
      <c r="R468" s="200"/>
      <c r="S468" s="200"/>
      <c r="T468" s="201"/>
      <c r="U468" s="341"/>
      <c r="V468" s="341"/>
      <c r="AS468" s="202" t="s">
        <v>170</v>
      </c>
      <c r="AT468" s="202" t="s">
        <v>79</v>
      </c>
      <c r="AU468" s="12" t="s">
        <v>79</v>
      </c>
      <c r="AV468" s="12" t="s">
        <v>33</v>
      </c>
      <c r="AW468" s="12" t="s">
        <v>69</v>
      </c>
      <c r="AX468" s="202" t="s">
        <v>162</v>
      </c>
    </row>
    <row r="469" spans="2:50" s="12" customFormat="1">
      <c r="B469" s="196"/>
      <c r="C469" s="341"/>
      <c r="D469" s="337" t="s">
        <v>170</v>
      </c>
      <c r="E469" s="347" t="s">
        <v>5</v>
      </c>
      <c r="F469" s="348" t="s">
        <v>647</v>
      </c>
      <c r="G469" s="341"/>
      <c r="H469" s="349">
        <v>86.36</v>
      </c>
      <c r="I469" s="198"/>
      <c r="L469" s="196"/>
      <c r="M469" s="199"/>
      <c r="N469" s="200"/>
      <c r="O469" s="200"/>
      <c r="P469" s="200"/>
      <c r="Q469" s="200"/>
      <c r="R469" s="200"/>
      <c r="S469" s="200"/>
      <c r="T469" s="201"/>
      <c r="U469" s="341"/>
      <c r="V469" s="341"/>
      <c r="AS469" s="202" t="s">
        <v>170</v>
      </c>
      <c r="AT469" s="202" t="s">
        <v>79</v>
      </c>
      <c r="AU469" s="12" t="s">
        <v>79</v>
      </c>
      <c r="AV469" s="12" t="s">
        <v>33</v>
      </c>
      <c r="AW469" s="12" t="s">
        <v>69</v>
      </c>
      <c r="AX469" s="202" t="s">
        <v>162</v>
      </c>
    </row>
    <row r="470" spans="2:50" s="12" customFormat="1">
      <c r="B470" s="196"/>
      <c r="C470" s="341"/>
      <c r="D470" s="337" t="s">
        <v>170</v>
      </c>
      <c r="E470" s="347" t="s">
        <v>5</v>
      </c>
      <c r="F470" s="348" t="s">
        <v>467</v>
      </c>
      <c r="G470" s="341"/>
      <c r="H470" s="349">
        <v>22.151</v>
      </c>
      <c r="I470" s="198"/>
      <c r="L470" s="196"/>
      <c r="M470" s="199"/>
      <c r="N470" s="200"/>
      <c r="O470" s="200"/>
      <c r="P470" s="200"/>
      <c r="Q470" s="200"/>
      <c r="R470" s="200"/>
      <c r="S470" s="200"/>
      <c r="T470" s="201"/>
      <c r="U470" s="341"/>
      <c r="V470" s="341"/>
      <c r="AS470" s="202" t="s">
        <v>170</v>
      </c>
      <c r="AT470" s="202" t="s">
        <v>79</v>
      </c>
      <c r="AU470" s="12" t="s">
        <v>79</v>
      </c>
      <c r="AV470" s="12" t="s">
        <v>33</v>
      </c>
      <c r="AW470" s="12" t="s">
        <v>69</v>
      </c>
      <c r="AX470" s="202" t="s">
        <v>162</v>
      </c>
    </row>
    <row r="471" spans="2:50" s="11" customFormat="1">
      <c r="B471" s="187"/>
      <c r="C471" s="336"/>
      <c r="D471" s="337" t="s">
        <v>170</v>
      </c>
      <c r="E471" s="338" t="s">
        <v>5</v>
      </c>
      <c r="F471" s="339" t="s">
        <v>618</v>
      </c>
      <c r="G471" s="336"/>
      <c r="H471" s="340" t="s">
        <v>5</v>
      </c>
      <c r="I471" s="192"/>
      <c r="L471" s="187"/>
      <c r="M471" s="193"/>
      <c r="N471" s="194"/>
      <c r="O471" s="194"/>
      <c r="P471" s="194"/>
      <c r="Q471" s="194"/>
      <c r="R471" s="194"/>
      <c r="S471" s="194"/>
      <c r="T471" s="195"/>
      <c r="U471" s="336"/>
      <c r="V471" s="336"/>
      <c r="AS471" s="191" t="s">
        <v>170</v>
      </c>
      <c r="AT471" s="191" t="s">
        <v>79</v>
      </c>
      <c r="AU471" s="11" t="s">
        <v>77</v>
      </c>
      <c r="AV471" s="11" t="s">
        <v>33</v>
      </c>
      <c r="AW471" s="11" t="s">
        <v>69</v>
      </c>
      <c r="AX471" s="191" t="s">
        <v>162</v>
      </c>
    </row>
    <row r="472" spans="2:50" s="12" customFormat="1">
      <c r="B472" s="196"/>
      <c r="C472" s="341"/>
      <c r="D472" s="337" t="s">
        <v>170</v>
      </c>
      <c r="E472" s="347" t="s">
        <v>5</v>
      </c>
      <c r="F472" s="348" t="s">
        <v>619</v>
      </c>
      <c r="G472" s="341"/>
      <c r="H472" s="349">
        <v>16.452000000000002</v>
      </c>
      <c r="I472" s="198"/>
      <c r="L472" s="196"/>
      <c r="M472" s="199"/>
      <c r="N472" s="200"/>
      <c r="O472" s="200"/>
      <c r="P472" s="200"/>
      <c r="Q472" s="200"/>
      <c r="R472" s="200"/>
      <c r="S472" s="200"/>
      <c r="T472" s="201"/>
      <c r="U472" s="341"/>
      <c r="V472" s="341"/>
      <c r="AS472" s="202" t="s">
        <v>170</v>
      </c>
      <c r="AT472" s="202" t="s">
        <v>79</v>
      </c>
      <c r="AU472" s="12" t="s">
        <v>79</v>
      </c>
      <c r="AV472" s="12" t="s">
        <v>33</v>
      </c>
      <c r="AW472" s="12" t="s">
        <v>69</v>
      </c>
      <c r="AX472" s="202" t="s">
        <v>162</v>
      </c>
    </row>
    <row r="473" spans="2:50" s="12" customFormat="1" ht="24">
      <c r="B473" s="196"/>
      <c r="C473" s="341"/>
      <c r="D473" s="337" t="s">
        <v>170</v>
      </c>
      <c r="E473" s="347" t="s">
        <v>5</v>
      </c>
      <c r="F473" s="348" t="s">
        <v>620</v>
      </c>
      <c r="G473" s="341"/>
      <c r="H473" s="349">
        <v>41.95</v>
      </c>
      <c r="I473" s="198"/>
      <c r="L473" s="196"/>
      <c r="M473" s="199"/>
      <c r="N473" s="200"/>
      <c r="O473" s="200"/>
      <c r="P473" s="200"/>
      <c r="Q473" s="200"/>
      <c r="R473" s="200"/>
      <c r="S473" s="200"/>
      <c r="T473" s="201"/>
      <c r="U473" s="341"/>
      <c r="V473" s="341"/>
      <c r="AS473" s="202" t="s">
        <v>170</v>
      </c>
      <c r="AT473" s="202" t="s">
        <v>79</v>
      </c>
      <c r="AU473" s="12" t="s">
        <v>79</v>
      </c>
      <c r="AV473" s="12" t="s">
        <v>33</v>
      </c>
      <c r="AW473" s="12" t="s">
        <v>69</v>
      </c>
      <c r="AX473" s="202" t="s">
        <v>162</v>
      </c>
    </row>
    <row r="474" spans="2:50" s="12" customFormat="1">
      <c r="B474" s="196"/>
      <c r="C474" s="341"/>
      <c r="D474" s="337" t="s">
        <v>170</v>
      </c>
      <c r="E474" s="347" t="s">
        <v>5</v>
      </c>
      <c r="F474" s="348" t="s">
        <v>621</v>
      </c>
      <c r="G474" s="341"/>
      <c r="H474" s="349">
        <v>10.206</v>
      </c>
      <c r="I474" s="198"/>
      <c r="L474" s="196"/>
      <c r="M474" s="199"/>
      <c r="N474" s="200"/>
      <c r="O474" s="200"/>
      <c r="P474" s="200"/>
      <c r="Q474" s="200"/>
      <c r="R474" s="200"/>
      <c r="S474" s="200"/>
      <c r="T474" s="201"/>
      <c r="U474" s="341"/>
      <c r="V474" s="341"/>
      <c r="AS474" s="202" t="s">
        <v>170</v>
      </c>
      <c r="AT474" s="202" t="s">
        <v>79</v>
      </c>
      <c r="AU474" s="12" t="s">
        <v>79</v>
      </c>
      <c r="AV474" s="12" t="s">
        <v>33</v>
      </c>
      <c r="AW474" s="12" t="s">
        <v>69</v>
      </c>
      <c r="AX474" s="202" t="s">
        <v>162</v>
      </c>
    </row>
    <row r="475" spans="2:50" s="12" customFormat="1">
      <c r="B475" s="196"/>
      <c r="C475" s="341"/>
      <c r="D475" s="337" t="s">
        <v>170</v>
      </c>
      <c r="E475" s="347" t="s">
        <v>5</v>
      </c>
      <c r="F475" s="348" t="s">
        <v>622</v>
      </c>
      <c r="G475" s="341"/>
      <c r="H475" s="349">
        <v>9.3659999999999997</v>
      </c>
      <c r="I475" s="198"/>
      <c r="L475" s="196"/>
      <c r="M475" s="199"/>
      <c r="N475" s="200"/>
      <c r="O475" s="200"/>
      <c r="P475" s="200"/>
      <c r="Q475" s="200"/>
      <c r="R475" s="200"/>
      <c r="S475" s="200"/>
      <c r="T475" s="201"/>
      <c r="U475" s="341"/>
      <c r="V475" s="341"/>
      <c r="AS475" s="202" t="s">
        <v>170</v>
      </c>
      <c r="AT475" s="202" t="s">
        <v>79</v>
      </c>
      <c r="AU475" s="12" t="s">
        <v>79</v>
      </c>
      <c r="AV475" s="12" t="s">
        <v>33</v>
      </c>
      <c r="AW475" s="12" t="s">
        <v>69</v>
      </c>
      <c r="AX475" s="202" t="s">
        <v>162</v>
      </c>
    </row>
    <row r="476" spans="2:50" s="12" customFormat="1">
      <c r="B476" s="196"/>
      <c r="C476" s="341"/>
      <c r="D476" s="337" t="s">
        <v>170</v>
      </c>
      <c r="E476" s="347" t="s">
        <v>5</v>
      </c>
      <c r="F476" s="348" t="s">
        <v>623</v>
      </c>
      <c r="G476" s="341"/>
      <c r="H476" s="349">
        <v>14.166</v>
      </c>
      <c r="I476" s="198"/>
      <c r="L476" s="196"/>
      <c r="M476" s="199"/>
      <c r="N476" s="200"/>
      <c r="O476" s="200"/>
      <c r="P476" s="200"/>
      <c r="Q476" s="200"/>
      <c r="R476" s="200"/>
      <c r="S476" s="200"/>
      <c r="T476" s="201"/>
      <c r="U476" s="341"/>
      <c r="V476" s="341"/>
      <c r="AS476" s="202" t="s">
        <v>170</v>
      </c>
      <c r="AT476" s="202" t="s">
        <v>79</v>
      </c>
      <c r="AU476" s="12" t="s">
        <v>79</v>
      </c>
      <c r="AV476" s="12" t="s">
        <v>33</v>
      </c>
      <c r="AW476" s="12" t="s">
        <v>69</v>
      </c>
      <c r="AX476" s="202" t="s">
        <v>162</v>
      </c>
    </row>
    <row r="477" spans="2:50" s="12" customFormat="1">
      <c r="B477" s="196"/>
      <c r="C477" s="341"/>
      <c r="D477" s="337" t="s">
        <v>170</v>
      </c>
      <c r="E477" s="347" t="s">
        <v>5</v>
      </c>
      <c r="F477" s="348" t="s">
        <v>624</v>
      </c>
      <c r="G477" s="341"/>
      <c r="H477" s="349">
        <v>0.9</v>
      </c>
      <c r="I477" s="198"/>
      <c r="L477" s="196"/>
      <c r="M477" s="199"/>
      <c r="N477" s="200"/>
      <c r="O477" s="200"/>
      <c r="P477" s="200"/>
      <c r="Q477" s="200"/>
      <c r="R477" s="200"/>
      <c r="S477" s="200"/>
      <c r="T477" s="201"/>
      <c r="U477" s="341"/>
      <c r="V477" s="341"/>
      <c r="AS477" s="202" t="s">
        <v>170</v>
      </c>
      <c r="AT477" s="202" t="s">
        <v>79</v>
      </c>
      <c r="AU477" s="12" t="s">
        <v>79</v>
      </c>
      <c r="AV477" s="12" t="s">
        <v>33</v>
      </c>
      <c r="AW477" s="12" t="s">
        <v>69</v>
      </c>
      <c r="AX477" s="202" t="s">
        <v>162</v>
      </c>
    </row>
    <row r="478" spans="2:50" s="12" customFormat="1">
      <c r="B478" s="196"/>
      <c r="C478" s="341"/>
      <c r="D478" s="337" t="s">
        <v>170</v>
      </c>
      <c r="E478" s="347" t="s">
        <v>5</v>
      </c>
      <c r="F478" s="348" t="s">
        <v>625</v>
      </c>
      <c r="G478" s="341"/>
      <c r="H478" s="349">
        <v>0.9</v>
      </c>
      <c r="I478" s="198"/>
      <c r="L478" s="196"/>
      <c r="M478" s="199"/>
      <c r="N478" s="200"/>
      <c r="O478" s="200"/>
      <c r="P478" s="200"/>
      <c r="Q478" s="200"/>
      <c r="R478" s="200"/>
      <c r="S478" s="200"/>
      <c r="T478" s="201"/>
      <c r="U478" s="341"/>
      <c r="V478" s="341"/>
      <c r="AS478" s="202" t="s">
        <v>170</v>
      </c>
      <c r="AT478" s="202" t="s">
        <v>79</v>
      </c>
      <c r="AU478" s="12" t="s">
        <v>79</v>
      </c>
      <c r="AV478" s="12" t="s">
        <v>33</v>
      </c>
      <c r="AW478" s="12" t="s">
        <v>69</v>
      </c>
      <c r="AX478" s="202" t="s">
        <v>162</v>
      </c>
    </row>
    <row r="479" spans="2:50" s="12" customFormat="1">
      <c r="B479" s="196"/>
      <c r="C479" s="341"/>
      <c r="D479" s="337" t="s">
        <v>170</v>
      </c>
      <c r="E479" s="347" t="s">
        <v>5</v>
      </c>
      <c r="F479" s="348" t="s">
        <v>626</v>
      </c>
      <c r="G479" s="341"/>
      <c r="H479" s="349">
        <v>5.49</v>
      </c>
      <c r="I479" s="198"/>
      <c r="L479" s="196"/>
      <c r="M479" s="199"/>
      <c r="N479" s="200"/>
      <c r="O479" s="200"/>
      <c r="P479" s="200"/>
      <c r="Q479" s="200"/>
      <c r="R479" s="200"/>
      <c r="S479" s="200"/>
      <c r="T479" s="201"/>
      <c r="U479" s="341"/>
      <c r="V479" s="341"/>
      <c r="AS479" s="202" t="s">
        <v>170</v>
      </c>
      <c r="AT479" s="202" t="s">
        <v>79</v>
      </c>
      <c r="AU479" s="12" t="s">
        <v>79</v>
      </c>
      <c r="AV479" s="12" t="s">
        <v>33</v>
      </c>
      <c r="AW479" s="12" t="s">
        <v>69</v>
      </c>
      <c r="AX479" s="202" t="s">
        <v>162</v>
      </c>
    </row>
    <row r="480" spans="2:50" s="12" customFormat="1">
      <c r="B480" s="196"/>
      <c r="C480" s="341"/>
      <c r="D480" s="337" t="s">
        <v>170</v>
      </c>
      <c r="E480" s="347" t="s">
        <v>5</v>
      </c>
      <c r="F480" s="348" t="s">
        <v>627</v>
      </c>
      <c r="G480" s="341"/>
      <c r="H480" s="349">
        <v>1.89</v>
      </c>
      <c r="I480" s="198"/>
      <c r="L480" s="196"/>
      <c r="M480" s="199"/>
      <c r="N480" s="200"/>
      <c r="O480" s="200"/>
      <c r="P480" s="200"/>
      <c r="Q480" s="200"/>
      <c r="R480" s="200"/>
      <c r="S480" s="200"/>
      <c r="T480" s="201"/>
      <c r="U480" s="341"/>
      <c r="V480" s="341"/>
      <c r="AS480" s="202" t="s">
        <v>170</v>
      </c>
      <c r="AT480" s="202" t="s">
        <v>79</v>
      </c>
      <c r="AU480" s="12" t="s">
        <v>79</v>
      </c>
      <c r="AV480" s="12" t="s">
        <v>33</v>
      </c>
      <c r="AW480" s="12" t="s">
        <v>69</v>
      </c>
      <c r="AX480" s="202" t="s">
        <v>162</v>
      </c>
    </row>
    <row r="481" spans="2:50" s="12" customFormat="1">
      <c r="B481" s="196"/>
      <c r="C481" s="341"/>
      <c r="D481" s="337" t="s">
        <v>170</v>
      </c>
      <c r="E481" s="347" t="s">
        <v>5</v>
      </c>
      <c r="F481" s="348" t="s">
        <v>628</v>
      </c>
      <c r="G481" s="341"/>
      <c r="H481" s="349">
        <v>1.62</v>
      </c>
      <c r="I481" s="198"/>
      <c r="L481" s="196"/>
      <c r="M481" s="199"/>
      <c r="N481" s="200"/>
      <c r="O481" s="200"/>
      <c r="P481" s="200"/>
      <c r="Q481" s="200"/>
      <c r="R481" s="200"/>
      <c r="S481" s="200"/>
      <c r="T481" s="201"/>
      <c r="U481" s="341"/>
      <c r="V481" s="341"/>
      <c r="AS481" s="202" t="s">
        <v>170</v>
      </c>
      <c r="AT481" s="202" t="s">
        <v>79</v>
      </c>
      <c r="AU481" s="12" t="s">
        <v>79</v>
      </c>
      <c r="AV481" s="12" t="s">
        <v>33</v>
      </c>
      <c r="AW481" s="12" t="s">
        <v>69</v>
      </c>
      <c r="AX481" s="202" t="s">
        <v>162</v>
      </c>
    </row>
    <row r="482" spans="2:50" s="12" customFormat="1">
      <c r="B482" s="196"/>
      <c r="C482" s="341"/>
      <c r="D482" s="337" t="s">
        <v>170</v>
      </c>
      <c r="E482" s="347" t="s">
        <v>5</v>
      </c>
      <c r="F482" s="348" t="s">
        <v>629</v>
      </c>
      <c r="G482" s="341"/>
      <c r="H482" s="349">
        <v>1.17</v>
      </c>
      <c r="I482" s="198"/>
      <c r="L482" s="196"/>
      <c r="M482" s="199"/>
      <c r="N482" s="200"/>
      <c r="O482" s="200"/>
      <c r="P482" s="200"/>
      <c r="Q482" s="200"/>
      <c r="R482" s="200"/>
      <c r="S482" s="200"/>
      <c r="T482" s="201"/>
      <c r="U482" s="341"/>
      <c r="V482" s="341"/>
      <c r="AS482" s="202" t="s">
        <v>170</v>
      </c>
      <c r="AT482" s="202" t="s">
        <v>79</v>
      </c>
      <c r="AU482" s="12" t="s">
        <v>79</v>
      </c>
      <c r="AV482" s="12" t="s">
        <v>33</v>
      </c>
      <c r="AW482" s="12" t="s">
        <v>69</v>
      </c>
      <c r="AX482" s="202" t="s">
        <v>162</v>
      </c>
    </row>
    <row r="483" spans="2:50" s="11" customFormat="1">
      <c r="B483" s="187"/>
      <c r="C483" s="336"/>
      <c r="D483" s="337" t="s">
        <v>170</v>
      </c>
      <c r="E483" s="338" t="s">
        <v>5</v>
      </c>
      <c r="F483" s="339" t="s">
        <v>451</v>
      </c>
      <c r="G483" s="336"/>
      <c r="H483" s="340" t="s">
        <v>5</v>
      </c>
      <c r="I483" s="192"/>
      <c r="L483" s="187"/>
      <c r="M483" s="193"/>
      <c r="N483" s="194"/>
      <c r="O483" s="194"/>
      <c r="P483" s="194"/>
      <c r="Q483" s="194"/>
      <c r="R483" s="194"/>
      <c r="S483" s="194"/>
      <c r="T483" s="195"/>
      <c r="U483" s="336"/>
      <c r="V483" s="336"/>
      <c r="AS483" s="191" t="s">
        <v>170</v>
      </c>
      <c r="AT483" s="191" t="s">
        <v>79</v>
      </c>
      <c r="AU483" s="11" t="s">
        <v>77</v>
      </c>
      <c r="AV483" s="11" t="s">
        <v>33</v>
      </c>
      <c r="AW483" s="11" t="s">
        <v>69</v>
      </c>
      <c r="AX483" s="191" t="s">
        <v>162</v>
      </c>
    </row>
    <row r="484" spans="2:50" s="11" customFormat="1">
      <c r="B484" s="187"/>
      <c r="C484" s="336"/>
      <c r="D484" s="337" t="s">
        <v>170</v>
      </c>
      <c r="E484" s="338" t="s">
        <v>5</v>
      </c>
      <c r="F484" s="339" t="s">
        <v>630</v>
      </c>
      <c r="G484" s="336"/>
      <c r="H484" s="340" t="s">
        <v>5</v>
      </c>
      <c r="I484" s="192"/>
      <c r="L484" s="187"/>
      <c r="M484" s="193"/>
      <c r="N484" s="194"/>
      <c r="O484" s="194"/>
      <c r="P484" s="194"/>
      <c r="Q484" s="194"/>
      <c r="R484" s="194"/>
      <c r="S484" s="194"/>
      <c r="T484" s="195"/>
      <c r="U484" s="336"/>
      <c r="V484" s="336"/>
      <c r="AS484" s="191" t="s">
        <v>170</v>
      </c>
      <c r="AT484" s="191" t="s">
        <v>79</v>
      </c>
      <c r="AU484" s="11" t="s">
        <v>77</v>
      </c>
      <c r="AV484" s="11" t="s">
        <v>33</v>
      </c>
      <c r="AW484" s="11" t="s">
        <v>69</v>
      </c>
      <c r="AX484" s="191" t="s">
        <v>162</v>
      </c>
    </row>
    <row r="485" spans="2:50" s="12" customFormat="1">
      <c r="B485" s="196"/>
      <c r="C485" s="341"/>
      <c r="D485" s="337" t="s">
        <v>170</v>
      </c>
      <c r="E485" s="347" t="s">
        <v>5</v>
      </c>
      <c r="F485" s="348" t="s">
        <v>631</v>
      </c>
      <c r="G485" s="341"/>
      <c r="H485" s="349">
        <v>456.52199999999999</v>
      </c>
      <c r="I485" s="198"/>
      <c r="L485" s="196"/>
      <c r="M485" s="199"/>
      <c r="N485" s="200"/>
      <c r="O485" s="200"/>
      <c r="P485" s="200"/>
      <c r="Q485" s="200"/>
      <c r="R485" s="200"/>
      <c r="S485" s="200"/>
      <c r="T485" s="201"/>
      <c r="U485" s="341"/>
      <c r="V485" s="341"/>
      <c r="AS485" s="202" t="s">
        <v>170</v>
      </c>
      <c r="AT485" s="202" t="s">
        <v>79</v>
      </c>
      <c r="AU485" s="12" t="s">
        <v>79</v>
      </c>
      <c r="AV485" s="12" t="s">
        <v>33</v>
      </c>
      <c r="AW485" s="12" t="s">
        <v>69</v>
      </c>
      <c r="AX485" s="202" t="s">
        <v>162</v>
      </c>
    </row>
    <row r="486" spans="2:50" s="12" customFormat="1" ht="24">
      <c r="B486" s="196"/>
      <c r="C486" s="341"/>
      <c r="D486" s="337" t="s">
        <v>170</v>
      </c>
      <c r="E486" s="347" t="s">
        <v>5</v>
      </c>
      <c r="F486" s="348" t="s">
        <v>632</v>
      </c>
      <c r="G486" s="341"/>
      <c r="H486" s="349">
        <v>193.33799999999999</v>
      </c>
      <c r="I486" s="198"/>
      <c r="L486" s="196"/>
      <c r="M486" s="199"/>
      <c r="N486" s="200"/>
      <c r="O486" s="200"/>
      <c r="P486" s="200"/>
      <c r="Q486" s="200"/>
      <c r="R486" s="200"/>
      <c r="S486" s="200"/>
      <c r="T486" s="201"/>
      <c r="U486" s="341"/>
      <c r="V486" s="341"/>
      <c r="AS486" s="202" t="s">
        <v>170</v>
      </c>
      <c r="AT486" s="202" t="s">
        <v>79</v>
      </c>
      <c r="AU486" s="12" t="s">
        <v>79</v>
      </c>
      <c r="AV486" s="12" t="s">
        <v>33</v>
      </c>
      <c r="AW486" s="12" t="s">
        <v>69</v>
      </c>
      <c r="AX486" s="202" t="s">
        <v>162</v>
      </c>
    </row>
    <row r="487" spans="2:50" s="12" customFormat="1">
      <c r="B487" s="196"/>
      <c r="C487" s="341"/>
      <c r="D487" s="337" t="s">
        <v>170</v>
      </c>
      <c r="E487" s="347" t="s">
        <v>5</v>
      </c>
      <c r="F487" s="348" t="s">
        <v>633</v>
      </c>
      <c r="G487" s="341"/>
      <c r="H487" s="349">
        <v>-24.93</v>
      </c>
      <c r="I487" s="198"/>
      <c r="L487" s="196"/>
      <c r="M487" s="199"/>
      <c r="N487" s="200"/>
      <c r="O487" s="200"/>
      <c r="P487" s="200"/>
      <c r="Q487" s="200"/>
      <c r="R487" s="200"/>
      <c r="S487" s="200"/>
      <c r="T487" s="201"/>
      <c r="U487" s="341"/>
      <c r="V487" s="341"/>
      <c r="AS487" s="202" t="s">
        <v>170</v>
      </c>
      <c r="AT487" s="202" t="s">
        <v>79</v>
      </c>
      <c r="AU487" s="12" t="s">
        <v>79</v>
      </c>
      <c r="AV487" s="12" t="s">
        <v>33</v>
      </c>
      <c r="AW487" s="12" t="s">
        <v>69</v>
      </c>
      <c r="AX487" s="202" t="s">
        <v>162</v>
      </c>
    </row>
    <row r="488" spans="2:50" s="12" customFormat="1">
      <c r="B488" s="196"/>
      <c r="C488" s="341"/>
      <c r="D488" s="337" t="s">
        <v>170</v>
      </c>
      <c r="E488" s="347" t="s">
        <v>5</v>
      </c>
      <c r="F488" s="348" t="s">
        <v>648</v>
      </c>
      <c r="G488" s="341"/>
      <c r="H488" s="349">
        <v>1.06</v>
      </c>
      <c r="I488" s="198"/>
      <c r="L488" s="196"/>
      <c r="M488" s="199"/>
      <c r="N488" s="200"/>
      <c r="O488" s="200"/>
      <c r="P488" s="200"/>
      <c r="Q488" s="200"/>
      <c r="R488" s="200"/>
      <c r="S488" s="200"/>
      <c r="T488" s="201"/>
      <c r="U488" s="341"/>
      <c r="V488" s="341"/>
      <c r="AS488" s="202" t="s">
        <v>170</v>
      </c>
      <c r="AT488" s="202" t="s">
        <v>79</v>
      </c>
      <c r="AU488" s="12" t="s">
        <v>79</v>
      </c>
      <c r="AV488" s="12" t="s">
        <v>33</v>
      </c>
      <c r="AW488" s="12" t="s">
        <v>69</v>
      </c>
      <c r="AX488" s="202" t="s">
        <v>162</v>
      </c>
    </row>
    <row r="489" spans="2:50" s="12" customFormat="1">
      <c r="B489" s="196"/>
      <c r="C489" s="341"/>
      <c r="D489" s="337" t="s">
        <v>170</v>
      </c>
      <c r="E489" s="347" t="s">
        <v>5</v>
      </c>
      <c r="F489" s="348" t="s">
        <v>649</v>
      </c>
      <c r="G489" s="341"/>
      <c r="H489" s="349">
        <v>5.28</v>
      </c>
      <c r="I489" s="198"/>
      <c r="L489" s="196"/>
      <c r="M489" s="199"/>
      <c r="N489" s="200"/>
      <c r="O489" s="200"/>
      <c r="P489" s="200"/>
      <c r="Q489" s="200"/>
      <c r="R489" s="200"/>
      <c r="S489" s="200"/>
      <c r="T489" s="201"/>
      <c r="U489" s="341"/>
      <c r="V489" s="341"/>
      <c r="AS489" s="202" t="s">
        <v>170</v>
      </c>
      <c r="AT489" s="202" t="s">
        <v>79</v>
      </c>
      <c r="AU489" s="12" t="s">
        <v>79</v>
      </c>
      <c r="AV489" s="12" t="s">
        <v>33</v>
      </c>
      <c r="AW489" s="12" t="s">
        <v>69</v>
      </c>
      <c r="AX489" s="202" t="s">
        <v>162</v>
      </c>
    </row>
    <row r="490" spans="2:50" s="11" customFormat="1">
      <c r="B490" s="187"/>
      <c r="C490" s="336"/>
      <c r="D490" s="337" t="s">
        <v>170</v>
      </c>
      <c r="E490" s="338" t="s">
        <v>5</v>
      </c>
      <c r="F490" s="339" t="s">
        <v>443</v>
      </c>
      <c r="G490" s="336"/>
      <c r="H490" s="340" t="s">
        <v>5</v>
      </c>
      <c r="I490" s="192"/>
      <c r="L490" s="187"/>
      <c r="M490" s="193"/>
      <c r="N490" s="194"/>
      <c r="O490" s="194"/>
      <c r="P490" s="194"/>
      <c r="Q490" s="194"/>
      <c r="R490" s="194"/>
      <c r="S490" s="194"/>
      <c r="T490" s="195"/>
      <c r="U490" s="336"/>
      <c r="V490" s="336"/>
      <c r="AS490" s="191" t="s">
        <v>170</v>
      </c>
      <c r="AT490" s="191" t="s">
        <v>79</v>
      </c>
      <c r="AU490" s="11" t="s">
        <v>77</v>
      </c>
      <c r="AV490" s="11" t="s">
        <v>33</v>
      </c>
      <c r="AW490" s="11" t="s">
        <v>69</v>
      </c>
      <c r="AX490" s="191" t="s">
        <v>162</v>
      </c>
    </row>
    <row r="491" spans="2:50" s="12" customFormat="1">
      <c r="B491" s="196"/>
      <c r="C491" s="341"/>
      <c r="D491" s="337" t="s">
        <v>170</v>
      </c>
      <c r="E491" s="347" t="s">
        <v>5</v>
      </c>
      <c r="F491" s="348" t="s">
        <v>444</v>
      </c>
      <c r="G491" s="341"/>
      <c r="H491" s="349">
        <v>19.216999999999999</v>
      </c>
      <c r="I491" s="198"/>
      <c r="L491" s="196"/>
      <c r="M491" s="199"/>
      <c r="N491" s="200"/>
      <c r="O491" s="200"/>
      <c r="P491" s="200"/>
      <c r="Q491" s="200"/>
      <c r="R491" s="200"/>
      <c r="S491" s="200"/>
      <c r="T491" s="201"/>
      <c r="U491" s="341"/>
      <c r="V491" s="341"/>
      <c r="AS491" s="202" t="s">
        <v>170</v>
      </c>
      <c r="AT491" s="202" t="s">
        <v>79</v>
      </c>
      <c r="AU491" s="12" t="s">
        <v>79</v>
      </c>
      <c r="AV491" s="12" t="s">
        <v>33</v>
      </c>
      <c r="AW491" s="12" t="s">
        <v>69</v>
      </c>
      <c r="AX491" s="202" t="s">
        <v>162</v>
      </c>
    </row>
    <row r="492" spans="2:50" s="12" customFormat="1">
      <c r="B492" s="196"/>
      <c r="C492" s="341"/>
      <c r="D492" s="337" t="s">
        <v>170</v>
      </c>
      <c r="E492" s="347" t="s">
        <v>5</v>
      </c>
      <c r="F492" s="348" t="s">
        <v>650</v>
      </c>
      <c r="G492" s="341"/>
      <c r="H492" s="349">
        <v>27.992000000000001</v>
      </c>
      <c r="I492" s="198"/>
      <c r="L492" s="196"/>
      <c r="M492" s="199"/>
      <c r="N492" s="200"/>
      <c r="O492" s="200"/>
      <c r="P492" s="200"/>
      <c r="Q492" s="200"/>
      <c r="R492" s="200"/>
      <c r="S492" s="200"/>
      <c r="T492" s="201"/>
      <c r="U492" s="341"/>
      <c r="V492" s="341"/>
      <c r="AS492" s="202" t="s">
        <v>170</v>
      </c>
      <c r="AT492" s="202" t="s">
        <v>79</v>
      </c>
      <c r="AU492" s="12" t="s">
        <v>79</v>
      </c>
      <c r="AV492" s="12" t="s">
        <v>33</v>
      </c>
      <c r="AW492" s="12" t="s">
        <v>69</v>
      </c>
      <c r="AX492" s="202" t="s">
        <v>162</v>
      </c>
    </row>
    <row r="493" spans="2:50" s="11" customFormat="1">
      <c r="B493" s="187"/>
      <c r="C493" s="336"/>
      <c r="D493" s="337" t="s">
        <v>170</v>
      </c>
      <c r="E493" s="338" t="s">
        <v>5</v>
      </c>
      <c r="F493" s="339" t="s">
        <v>651</v>
      </c>
      <c r="G493" s="336"/>
      <c r="H493" s="340" t="s">
        <v>5</v>
      </c>
      <c r="I493" s="192"/>
      <c r="L493" s="187"/>
      <c r="M493" s="193"/>
      <c r="N493" s="194"/>
      <c r="O493" s="194"/>
      <c r="P493" s="194"/>
      <c r="Q493" s="194"/>
      <c r="R493" s="194"/>
      <c r="S493" s="194"/>
      <c r="T493" s="195"/>
      <c r="U493" s="336"/>
      <c r="V493" s="336"/>
      <c r="AS493" s="191" t="s">
        <v>170</v>
      </c>
      <c r="AT493" s="191" t="s">
        <v>79</v>
      </c>
      <c r="AU493" s="11" t="s">
        <v>77</v>
      </c>
      <c r="AV493" s="11" t="s">
        <v>33</v>
      </c>
      <c r="AW493" s="11" t="s">
        <v>69</v>
      </c>
      <c r="AX493" s="191" t="s">
        <v>162</v>
      </c>
    </row>
    <row r="494" spans="2:50" s="12" customFormat="1" ht="24">
      <c r="B494" s="196"/>
      <c r="C494" s="341"/>
      <c r="D494" s="337" t="s">
        <v>170</v>
      </c>
      <c r="E494" s="347" t="s">
        <v>5</v>
      </c>
      <c r="F494" s="348" t="s">
        <v>652</v>
      </c>
      <c r="G494" s="341"/>
      <c r="H494" s="349">
        <v>607.39</v>
      </c>
      <c r="I494" s="198"/>
      <c r="L494" s="196"/>
      <c r="M494" s="199"/>
      <c r="N494" s="200"/>
      <c r="O494" s="200"/>
      <c r="P494" s="200"/>
      <c r="Q494" s="200"/>
      <c r="R494" s="200"/>
      <c r="S494" s="200"/>
      <c r="T494" s="201"/>
      <c r="U494" s="341"/>
      <c r="V494" s="341"/>
      <c r="AS494" s="202" t="s">
        <v>170</v>
      </c>
      <c r="AT494" s="202" t="s">
        <v>79</v>
      </c>
      <c r="AU494" s="12" t="s">
        <v>79</v>
      </c>
      <c r="AV494" s="12" t="s">
        <v>33</v>
      </c>
      <c r="AW494" s="12" t="s">
        <v>69</v>
      </c>
      <c r="AX494" s="202" t="s">
        <v>162</v>
      </c>
    </row>
    <row r="495" spans="2:50" s="12" customFormat="1" ht="24">
      <c r="B495" s="196"/>
      <c r="C495" s="341"/>
      <c r="D495" s="337" t="s">
        <v>170</v>
      </c>
      <c r="E495" s="347" t="s">
        <v>5</v>
      </c>
      <c r="F495" s="348" t="s">
        <v>653</v>
      </c>
      <c r="G495" s="341"/>
      <c r="H495" s="349">
        <v>443.791</v>
      </c>
      <c r="I495" s="198"/>
      <c r="L495" s="196"/>
      <c r="M495" s="199"/>
      <c r="N495" s="200"/>
      <c r="O495" s="200"/>
      <c r="P495" s="200"/>
      <c r="Q495" s="200"/>
      <c r="R495" s="200"/>
      <c r="S495" s="200"/>
      <c r="T495" s="201"/>
      <c r="U495" s="341"/>
      <c r="V495" s="341"/>
      <c r="AS495" s="202" t="s">
        <v>170</v>
      </c>
      <c r="AT495" s="202" t="s">
        <v>79</v>
      </c>
      <c r="AU495" s="12" t="s">
        <v>79</v>
      </c>
      <c r="AV495" s="12" t="s">
        <v>33</v>
      </c>
      <c r="AW495" s="12" t="s">
        <v>69</v>
      </c>
      <c r="AX495" s="202" t="s">
        <v>162</v>
      </c>
    </row>
    <row r="496" spans="2:50" s="12" customFormat="1" ht="36">
      <c r="B496" s="196"/>
      <c r="C496" s="341"/>
      <c r="D496" s="337" t="s">
        <v>170</v>
      </c>
      <c r="E496" s="347" t="s">
        <v>5</v>
      </c>
      <c r="F496" s="348" t="s">
        <v>654</v>
      </c>
      <c r="G496" s="341"/>
      <c r="H496" s="349">
        <v>-86.409000000000006</v>
      </c>
      <c r="I496" s="198"/>
      <c r="L496" s="196"/>
      <c r="M496" s="199"/>
      <c r="N496" s="200"/>
      <c r="O496" s="200"/>
      <c r="P496" s="200"/>
      <c r="Q496" s="200"/>
      <c r="R496" s="200"/>
      <c r="S496" s="200"/>
      <c r="T496" s="201"/>
      <c r="U496" s="341"/>
      <c r="V496" s="341"/>
      <c r="AS496" s="202" t="s">
        <v>170</v>
      </c>
      <c r="AT496" s="202" t="s">
        <v>79</v>
      </c>
      <c r="AU496" s="12" t="s">
        <v>79</v>
      </c>
      <c r="AV496" s="12" t="s">
        <v>33</v>
      </c>
      <c r="AW496" s="12" t="s">
        <v>69</v>
      </c>
      <c r="AX496" s="202" t="s">
        <v>162</v>
      </c>
    </row>
    <row r="497" spans="2:64" s="12" customFormat="1" ht="36">
      <c r="B497" s="196"/>
      <c r="C497" s="341"/>
      <c r="D497" s="337" t="s">
        <v>170</v>
      </c>
      <c r="E497" s="347" t="s">
        <v>5</v>
      </c>
      <c r="F497" s="348" t="s">
        <v>655</v>
      </c>
      <c r="G497" s="341"/>
      <c r="H497" s="349">
        <v>-132.53299999999999</v>
      </c>
      <c r="I497" s="198"/>
      <c r="L497" s="196"/>
      <c r="M497" s="199"/>
      <c r="N497" s="200"/>
      <c r="O497" s="200"/>
      <c r="P497" s="200"/>
      <c r="Q497" s="200"/>
      <c r="R497" s="200"/>
      <c r="S497" s="200"/>
      <c r="T497" s="201"/>
      <c r="U497" s="341"/>
      <c r="V497" s="341"/>
      <c r="AS497" s="202" t="s">
        <v>170</v>
      </c>
      <c r="AT497" s="202" t="s">
        <v>79</v>
      </c>
      <c r="AU497" s="12" t="s">
        <v>79</v>
      </c>
      <c r="AV497" s="12" t="s">
        <v>33</v>
      </c>
      <c r="AW497" s="12" t="s">
        <v>69</v>
      </c>
      <c r="AX497" s="202" t="s">
        <v>162</v>
      </c>
    </row>
    <row r="498" spans="2:64" s="12" customFormat="1" ht="24">
      <c r="B498" s="196"/>
      <c r="C498" s="341"/>
      <c r="D498" s="337" t="s">
        <v>170</v>
      </c>
      <c r="E498" s="347" t="s">
        <v>5</v>
      </c>
      <c r="F498" s="348" t="s">
        <v>656</v>
      </c>
      <c r="G498" s="341"/>
      <c r="H498" s="349">
        <v>15.07</v>
      </c>
      <c r="I498" s="198"/>
      <c r="L498" s="196"/>
      <c r="M498" s="199"/>
      <c r="N498" s="200"/>
      <c r="O498" s="200"/>
      <c r="P498" s="200"/>
      <c r="Q498" s="200"/>
      <c r="R498" s="200"/>
      <c r="S498" s="200"/>
      <c r="T498" s="201"/>
      <c r="U498" s="341"/>
      <c r="V498" s="341"/>
      <c r="AS498" s="202" t="s">
        <v>170</v>
      </c>
      <c r="AT498" s="202" t="s">
        <v>79</v>
      </c>
      <c r="AU498" s="12" t="s">
        <v>79</v>
      </c>
      <c r="AV498" s="12" t="s">
        <v>33</v>
      </c>
      <c r="AW498" s="12" t="s">
        <v>69</v>
      </c>
      <c r="AX498" s="202" t="s">
        <v>162</v>
      </c>
    </row>
    <row r="499" spans="2:64" s="12" customFormat="1" ht="24">
      <c r="B499" s="196"/>
      <c r="C499" s="341"/>
      <c r="D499" s="337" t="s">
        <v>170</v>
      </c>
      <c r="E499" s="347" t="s">
        <v>5</v>
      </c>
      <c r="F499" s="348" t="s">
        <v>657</v>
      </c>
      <c r="G499" s="341"/>
      <c r="H499" s="349">
        <v>21.777999999999999</v>
      </c>
      <c r="I499" s="198"/>
      <c r="L499" s="196"/>
      <c r="M499" s="199"/>
      <c r="N499" s="200"/>
      <c r="O499" s="200"/>
      <c r="P499" s="200"/>
      <c r="Q499" s="200"/>
      <c r="R499" s="200"/>
      <c r="S499" s="200"/>
      <c r="T499" s="201"/>
      <c r="U499" s="341"/>
      <c r="V499" s="341"/>
      <c r="AS499" s="202" t="s">
        <v>170</v>
      </c>
      <c r="AT499" s="202" t="s">
        <v>79</v>
      </c>
      <c r="AU499" s="12" t="s">
        <v>79</v>
      </c>
      <c r="AV499" s="12" t="s">
        <v>33</v>
      </c>
      <c r="AW499" s="12" t="s">
        <v>69</v>
      </c>
      <c r="AX499" s="202" t="s">
        <v>162</v>
      </c>
    </row>
    <row r="500" spans="2:64" s="12" customFormat="1">
      <c r="B500" s="196"/>
      <c r="C500" s="341"/>
      <c r="D500" s="337" t="s">
        <v>170</v>
      </c>
      <c r="E500" s="347" t="s">
        <v>5</v>
      </c>
      <c r="F500" s="348" t="s">
        <v>658</v>
      </c>
      <c r="G500" s="341"/>
      <c r="H500" s="349">
        <v>1.464</v>
      </c>
      <c r="I500" s="198"/>
      <c r="L500" s="196"/>
      <c r="M500" s="199"/>
      <c r="N500" s="200"/>
      <c r="O500" s="200"/>
      <c r="P500" s="200"/>
      <c r="Q500" s="200"/>
      <c r="R500" s="200"/>
      <c r="S500" s="200"/>
      <c r="T500" s="201"/>
      <c r="U500" s="341"/>
      <c r="V500" s="341"/>
      <c r="AS500" s="202" t="s">
        <v>170</v>
      </c>
      <c r="AT500" s="202" t="s">
        <v>79</v>
      </c>
      <c r="AU500" s="12" t="s">
        <v>79</v>
      </c>
      <c r="AV500" s="12" t="s">
        <v>33</v>
      </c>
      <c r="AW500" s="12" t="s">
        <v>69</v>
      </c>
      <c r="AX500" s="202" t="s">
        <v>162</v>
      </c>
    </row>
    <row r="501" spans="2:64" s="12" customFormat="1">
      <c r="B501" s="196"/>
      <c r="C501" s="341"/>
      <c r="D501" s="337" t="s">
        <v>170</v>
      </c>
      <c r="E501" s="347" t="s">
        <v>5</v>
      </c>
      <c r="F501" s="348" t="s">
        <v>659</v>
      </c>
      <c r="G501" s="341"/>
      <c r="H501" s="349">
        <v>-788.72199999999998</v>
      </c>
      <c r="I501" s="198"/>
      <c r="L501" s="196"/>
      <c r="M501" s="199"/>
      <c r="N501" s="200"/>
      <c r="O501" s="200"/>
      <c r="P501" s="200"/>
      <c r="Q501" s="200"/>
      <c r="R501" s="200"/>
      <c r="S501" s="200"/>
      <c r="T501" s="201"/>
      <c r="U501" s="341"/>
      <c r="V501" s="341"/>
      <c r="AS501" s="202" t="s">
        <v>170</v>
      </c>
      <c r="AT501" s="202" t="s">
        <v>79</v>
      </c>
      <c r="AU501" s="12" t="s">
        <v>79</v>
      </c>
      <c r="AV501" s="12" t="s">
        <v>33</v>
      </c>
      <c r="AW501" s="12" t="s">
        <v>69</v>
      </c>
      <c r="AX501" s="202" t="s">
        <v>162</v>
      </c>
    </row>
    <row r="502" spans="2:64" s="11" customFormat="1">
      <c r="B502" s="187"/>
      <c r="C502" s="336"/>
      <c r="D502" s="337" t="s">
        <v>170</v>
      </c>
      <c r="E502" s="338" t="s">
        <v>5</v>
      </c>
      <c r="F502" s="339" t="s">
        <v>468</v>
      </c>
      <c r="G502" s="336"/>
      <c r="H502" s="340" t="s">
        <v>5</v>
      </c>
      <c r="I502" s="192"/>
      <c r="L502" s="187"/>
      <c r="M502" s="193"/>
      <c r="N502" s="194"/>
      <c r="O502" s="194"/>
      <c r="P502" s="194"/>
      <c r="Q502" s="194"/>
      <c r="R502" s="194"/>
      <c r="S502" s="194"/>
      <c r="T502" s="195"/>
      <c r="U502" s="336"/>
      <c r="V502" s="336"/>
      <c r="AS502" s="191" t="s">
        <v>170</v>
      </c>
      <c r="AT502" s="191" t="s">
        <v>79</v>
      </c>
      <c r="AU502" s="11" t="s">
        <v>77</v>
      </c>
      <c r="AV502" s="11" t="s">
        <v>33</v>
      </c>
      <c r="AW502" s="11" t="s">
        <v>69</v>
      </c>
      <c r="AX502" s="191" t="s">
        <v>162</v>
      </c>
    </row>
    <row r="503" spans="2:64" s="12" customFormat="1">
      <c r="B503" s="196"/>
      <c r="C503" s="341"/>
      <c r="D503" s="337" t="s">
        <v>170</v>
      </c>
      <c r="E503" s="347" t="s">
        <v>5</v>
      </c>
      <c r="F503" s="348" t="s">
        <v>660</v>
      </c>
      <c r="G503" s="341"/>
      <c r="H503" s="349">
        <v>800</v>
      </c>
      <c r="I503" s="198"/>
      <c r="L503" s="196"/>
      <c r="M503" s="199"/>
      <c r="N503" s="200"/>
      <c r="O503" s="200"/>
      <c r="P503" s="200"/>
      <c r="Q503" s="200"/>
      <c r="R503" s="200"/>
      <c r="S503" s="200"/>
      <c r="T503" s="201"/>
      <c r="U503" s="341"/>
      <c r="V503" s="341"/>
      <c r="AS503" s="202" t="s">
        <v>170</v>
      </c>
      <c r="AT503" s="202" t="s">
        <v>79</v>
      </c>
      <c r="AU503" s="12" t="s">
        <v>79</v>
      </c>
      <c r="AV503" s="12" t="s">
        <v>33</v>
      </c>
      <c r="AW503" s="12" t="s">
        <v>69</v>
      </c>
      <c r="AX503" s="202" t="s">
        <v>162</v>
      </c>
    </row>
    <row r="504" spans="2:64" s="11" customFormat="1">
      <c r="B504" s="187"/>
      <c r="C504" s="336"/>
      <c r="D504" s="337" t="s">
        <v>170</v>
      </c>
      <c r="E504" s="338" t="s">
        <v>5</v>
      </c>
      <c r="F504" s="339" t="s">
        <v>478</v>
      </c>
      <c r="G504" s="336"/>
      <c r="H504" s="340" t="s">
        <v>5</v>
      </c>
      <c r="I504" s="192"/>
      <c r="L504" s="187"/>
      <c r="M504" s="193"/>
      <c r="N504" s="194"/>
      <c r="O504" s="194"/>
      <c r="P504" s="194"/>
      <c r="Q504" s="194"/>
      <c r="R504" s="194"/>
      <c r="S504" s="194"/>
      <c r="T504" s="195"/>
      <c r="U504" s="336"/>
      <c r="V504" s="336"/>
      <c r="AS504" s="191" t="s">
        <v>170</v>
      </c>
      <c r="AT504" s="191" t="s">
        <v>79</v>
      </c>
      <c r="AU504" s="11" t="s">
        <v>77</v>
      </c>
      <c r="AV504" s="11" t="s">
        <v>33</v>
      </c>
      <c r="AW504" s="11" t="s">
        <v>69</v>
      </c>
      <c r="AX504" s="191" t="s">
        <v>162</v>
      </c>
    </row>
    <row r="505" spans="2:64" s="12" customFormat="1">
      <c r="B505" s="196"/>
      <c r="C505" s="341"/>
      <c r="D505" s="337" t="s">
        <v>170</v>
      </c>
      <c r="E505" s="347" t="s">
        <v>5</v>
      </c>
      <c r="F505" s="348" t="s">
        <v>661</v>
      </c>
      <c r="G505" s="341"/>
      <c r="H505" s="349">
        <v>50</v>
      </c>
      <c r="I505" s="198"/>
      <c r="L505" s="196"/>
      <c r="M505" s="199"/>
      <c r="N505" s="200"/>
      <c r="O505" s="200"/>
      <c r="P505" s="200"/>
      <c r="Q505" s="200"/>
      <c r="R505" s="200"/>
      <c r="S505" s="200"/>
      <c r="T505" s="201"/>
      <c r="U505" s="341"/>
      <c r="V505" s="341"/>
      <c r="AS505" s="202" t="s">
        <v>170</v>
      </c>
      <c r="AT505" s="202" t="s">
        <v>79</v>
      </c>
      <c r="AU505" s="12" t="s">
        <v>79</v>
      </c>
      <c r="AV505" s="12" t="s">
        <v>33</v>
      </c>
      <c r="AW505" s="12" t="s">
        <v>69</v>
      </c>
      <c r="AX505" s="202" t="s">
        <v>162</v>
      </c>
    </row>
    <row r="506" spans="2:64" s="13" customFormat="1">
      <c r="B506" s="208"/>
      <c r="C506" s="350"/>
      <c r="D506" s="342" t="s">
        <v>170</v>
      </c>
      <c r="E506" s="351" t="s">
        <v>5</v>
      </c>
      <c r="F506" s="352" t="s">
        <v>192</v>
      </c>
      <c r="G506" s="350"/>
      <c r="H506" s="353">
        <f>SUM(H460:H505)</f>
        <v>3187.4790000000003</v>
      </c>
      <c r="I506" s="209"/>
      <c r="L506" s="208"/>
      <c r="M506" s="210"/>
      <c r="N506" s="211"/>
      <c r="O506" s="211"/>
      <c r="P506" s="211"/>
      <c r="Q506" s="211"/>
      <c r="R506" s="211"/>
      <c r="S506" s="211"/>
      <c r="T506" s="212"/>
      <c r="U506" s="350"/>
      <c r="V506" s="350"/>
      <c r="AS506" s="213" t="s">
        <v>170</v>
      </c>
      <c r="AT506" s="213" t="s">
        <v>79</v>
      </c>
      <c r="AU506" s="13" t="s">
        <v>168</v>
      </c>
      <c r="AV506" s="13" t="s">
        <v>33</v>
      </c>
      <c r="AW506" s="13" t="s">
        <v>77</v>
      </c>
      <c r="AX506" s="213" t="s">
        <v>162</v>
      </c>
    </row>
    <row r="507" spans="2:64" s="1" customFormat="1" ht="25.5" customHeight="1">
      <c r="B507" s="394"/>
      <c r="C507" s="389">
        <v>84</v>
      </c>
      <c r="D507" s="389" t="s">
        <v>164</v>
      </c>
      <c r="E507" s="390" t="s">
        <v>663</v>
      </c>
      <c r="F507" s="391" t="s">
        <v>664</v>
      </c>
      <c r="G507" s="392" t="s">
        <v>284</v>
      </c>
      <c r="H507" s="393">
        <v>2595.0219999999999</v>
      </c>
      <c r="I507" s="180"/>
      <c r="J507" s="181">
        <f>ROUND(I507*H507,2)</f>
        <v>0</v>
      </c>
      <c r="K507" s="177" t="s">
        <v>5</v>
      </c>
      <c r="L507" s="41"/>
      <c r="M507" s="182" t="s">
        <v>5</v>
      </c>
      <c r="N507" s="183" t="s">
        <v>40</v>
      </c>
      <c r="O507" s="42"/>
      <c r="P507" s="184">
        <f>O507*H507</f>
        <v>0</v>
      </c>
      <c r="Q507" s="184">
        <v>4.8900000000000002E-3</v>
      </c>
      <c r="R507" s="184">
        <f>Q507*H507</f>
        <v>12.68965758</v>
      </c>
      <c r="S507" s="184">
        <v>0</v>
      </c>
      <c r="T507" s="185">
        <f>S507*H507</f>
        <v>0</v>
      </c>
      <c r="U507" s="329"/>
      <c r="V507" s="329"/>
      <c r="AQ507" s="24" t="s">
        <v>168</v>
      </c>
      <c r="AS507" s="24" t="s">
        <v>164</v>
      </c>
      <c r="AT507" s="24" t="s">
        <v>79</v>
      </c>
      <c r="AX507" s="24" t="s">
        <v>162</v>
      </c>
      <c r="BD507" s="186">
        <f>IF(N507="základní",J507,0)</f>
        <v>0</v>
      </c>
      <c r="BE507" s="186">
        <f>IF(N507="snížená",J507,0)</f>
        <v>0</v>
      </c>
      <c r="BF507" s="186">
        <f>IF(N507="zákl. přenesená",J507,0)</f>
        <v>0</v>
      </c>
      <c r="BG507" s="186">
        <f>IF(N507="sníž. přenesená",J507,0)</f>
        <v>0</v>
      </c>
      <c r="BH507" s="186">
        <f>IF(N507="nulová",J507,0)</f>
        <v>0</v>
      </c>
      <c r="BI507" s="24" t="s">
        <v>77</v>
      </c>
      <c r="BJ507" s="186">
        <f>ROUND(I507*H507,2)</f>
        <v>0</v>
      </c>
      <c r="BK507" s="24" t="s">
        <v>168</v>
      </c>
      <c r="BL507" s="24" t="s">
        <v>665</v>
      </c>
    </row>
    <row r="508" spans="2:64" s="11" customFormat="1">
      <c r="B508" s="187"/>
      <c r="C508" s="336"/>
      <c r="D508" s="337" t="s">
        <v>170</v>
      </c>
      <c r="E508" s="338" t="s">
        <v>5</v>
      </c>
      <c r="F508" s="339" t="s">
        <v>437</v>
      </c>
      <c r="G508" s="336"/>
      <c r="H508" s="340" t="s">
        <v>5</v>
      </c>
      <c r="I508" s="192"/>
      <c r="L508" s="187"/>
      <c r="M508" s="193"/>
      <c r="N508" s="194"/>
      <c r="O508" s="194"/>
      <c r="P508" s="194"/>
      <c r="Q508" s="194"/>
      <c r="R508" s="194"/>
      <c r="S508" s="194"/>
      <c r="T508" s="195"/>
      <c r="U508" s="336"/>
      <c r="V508" s="336"/>
      <c r="AS508" s="191" t="s">
        <v>170</v>
      </c>
      <c r="AT508" s="191" t="s">
        <v>79</v>
      </c>
      <c r="AU508" s="11" t="s">
        <v>77</v>
      </c>
      <c r="AV508" s="11" t="s">
        <v>33</v>
      </c>
      <c r="AW508" s="11" t="s">
        <v>69</v>
      </c>
      <c r="AX508" s="191" t="s">
        <v>162</v>
      </c>
    </row>
    <row r="509" spans="2:64" s="12" customFormat="1" ht="24">
      <c r="B509" s="196"/>
      <c r="C509" s="341"/>
      <c r="D509" s="337" t="s">
        <v>170</v>
      </c>
      <c r="E509" s="347" t="s">
        <v>5</v>
      </c>
      <c r="F509" s="348" t="s">
        <v>638</v>
      </c>
      <c r="G509" s="341"/>
      <c r="H509" s="349">
        <v>0</v>
      </c>
      <c r="I509" s="198"/>
      <c r="L509" s="196"/>
      <c r="M509" s="199"/>
      <c r="N509" s="200"/>
      <c r="O509" s="200"/>
      <c r="P509" s="200"/>
      <c r="Q509" s="200"/>
      <c r="R509" s="200"/>
      <c r="S509" s="200"/>
      <c r="T509" s="201"/>
      <c r="U509" s="341"/>
      <c r="V509" s="341"/>
      <c r="AS509" s="202" t="s">
        <v>170</v>
      </c>
      <c r="AT509" s="202" t="s">
        <v>79</v>
      </c>
      <c r="AU509" s="12" t="s">
        <v>79</v>
      </c>
      <c r="AV509" s="12" t="s">
        <v>33</v>
      </c>
      <c r="AW509" s="12" t="s">
        <v>69</v>
      </c>
      <c r="AX509" s="202" t="s">
        <v>162</v>
      </c>
    </row>
    <row r="510" spans="2:64" s="12" customFormat="1">
      <c r="B510" s="196"/>
      <c r="C510" s="341"/>
      <c r="D510" s="337" t="s">
        <v>170</v>
      </c>
      <c r="E510" s="347" t="s">
        <v>5</v>
      </c>
      <c r="F510" s="348" t="s">
        <v>639</v>
      </c>
      <c r="G510" s="341"/>
      <c r="H510" s="349">
        <v>0</v>
      </c>
      <c r="I510" s="198"/>
      <c r="L510" s="196"/>
      <c r="M510" s="199"/>
      <c r="N510" s="200"/>
      <c r="O510" s="200"/>
      <c r="P510" s="200"/>
      <c r="Q510" s="200"/>
      <c r="R510" s="200"/>
      <c r="S510" s="200"/>
      <c r="T510" s="201"/>
      <c r="U510" s="341"/>
      <c r="V510" s="341"/>
      <c r="AS510" s="202" t="s">
        <v>170</v>
      </c>
      <c r="AT510" s="202" t="s">
        <v>79</v>
      </c>
      <c r="AU510" s="12" t="s">
        <v>79</v>
      </c>
      <c r="AV510" s="12" t="s">
        <v>33</v>
      </c>
      <c r="AW510" s="12" t="s">
        <v>69</v>
      </c>
      <c r="AX510" s="202" t="s">
        <v>162</v>
      </c>
    </row>
    <row r="511" spans="2:64" s="12" customFormat="1">
      <c r="B511" s="196"/>
      <c r="C511" s="341"/>
      <c r="D511" s="337" t="s">
        <v>170</v>
      </c>
      <c r="E511" s="347" t="s">
        <v>5</v>
      </c>
      <c r="F511" s="348" t="s">
        <v>640</v>
      </c>
      <c r="G511" s="341"/>
      <c r="H511" s="349">
        <v>0</v>
      </c>
      <c r="I511" s="198"/>
      <c r="L511" s="196"/>
      <c r="M511" s="199"/>
      <c r="N511" s="200"/>
      <c r="O511" s="200"/>
      <c r="P511" s="200"/>
      <c r="Q511" s="200"/>
      <c r="R511" s="200"/>
      <c r="S511" s="200"/>
      <c r="T511" s="201"/>
      <c r="U511" s="341"/>
      <c r="V511" s="341"/>
      <c r="AS511" s="202" t="s">
        <v>170</v>
      </c>
      <c r="AT511" s="202" t="s">
        <v>79</v>
      </c>
      <c r="AU511" s="12" t="s">
        <v>79</v>
      </c>
      <c r="AV511" s="12" t="s">
        <v>33</v>
      </c>
      <c r="AW511" s="12" t="s">
        <v>69</v>
      </c>
      <c r="AX511" s="202" t="s">
        <v>162</v>
      </c>
    </row>
    <row r="512" spans="2:64" s="12" customFormat="1" ht="24">
      <c r="B512" s="196"/>
      <c r="C512" s="341"/>
      <c r="D512" s="337" t="s">
        <v>170</v>
      </c>
      <c r="E512" s="347" t="s">
        <v>5</v>
      </c>
      <c r="F512" s="348" t="s">
        <v>641</v>
      </c>
      <c r="G512" s="341"/>
      <c r="H512" s="349">
        <v>0</v>
      </c>
      <c r="I512" s="198"/>
      <c r="L512" s="196"/>
      <c r="M512" s="199"/>
      <c r="N512" s="200"/>
      <c r="O512" s="200"/>
      <c r="P512" s="200"/>
      <c r="Q512" s="200"/>
      <c r="R512" s="200"/>
      <c r="S512" s="200"/>
      <c r="T512" s="201"/>
      <c r="U512" s="341"/>
      <c r="V512" s="341"/>
      <c r="AS512" s="202" t="s">
        <v>170</v>
      </c>
      <c r="AT512" s="202" t="s">
        <v>79</v>
      </c>
      <c r="AU512" s="12" t="s">
        <v>79</v>
      </c>
      <c r="AV512" s="12" t="s">
        <v>33</v>
      </c>
      <c r="AW512" s="12" t="s">
        <v>69</v>
      </c>
      <c r="AX512" s="202" t="s">
        <v>162</v>
      </c>
    </row>
    <row r="513" spans="2:50" s="12" customFormat="1">
      <c r="B513" s="196"/>
      <c r="C513" s="341"/>
      <c r="D513" s="337" t="s">
        <v>170</v>
      </c>
      <c r="E513" s="347" t="s">
        <v>5</v>
      </c>
      <c r="F513" s="348" t="s">
        <v>642</v>
      </c>
      <c r="G513" s="341"/>
      <c r="H513" s="349">
        <v>0</v>
      </c>
      <c r="I513" s="198"/>
      <c r="L513" s="196"/>
      <c r="M513" s="199"/>
      <c r="N513" s="200"/>
      <c r="O513" s="200"/>
      <c r="P513" s="200"/>
      <c r="Q513" s="200"/>
      <c r="R513" s="200"/>
      <c r="S513" s="200"/>
      <c r="T513" s="201"/>
      <c r="U513" s="341"/>
      <c r="V513" s="341"/>
      <c r="AS513" s="202" t="s">
        <v>170</v>
      </c>
      <c r="AT513" s="202" t="s">
        <v>79</v>
      </c>
      <c r="AU513" s="12" t="s">
        <v>79</v>
      </c>
      <c r="AV513" s="12" t="s">
        <v>33</v>
      </c>
      <c r="AW513" s="12" t="s">
        <v>69</v>
      </c>
      <c r="AX513" s="202" t="s">
        <v>162</v>
      </c>
    </row>
    <row r="514" spans="2:50" s="12" customFormat="1">
      <c r="B514" s="196"/>
      <c r="C514" s="341"/>
      <c r="D514" s="337" t="s">
        <v>170</v>
      </c>
      <c r="E514" s="347" t="s">
        <v>5</v>
      </c>
      <c r="F514" s="348" t="s">
        <v>643</v>
      </c>
      <c r="G514" s="341"/>
      <c r="H514" s="349">
        <v>0</v>
      </c>
      <c r="I514" s="413"/>
      <c r="L514" s="196"/>
      <c r="M514" s="199"/>
      <c r="N514" s="200"/>
      <c r="O514" s="200"/>
      <c r="P514" s="200"/>
      <c r="Q514" s="200"/>
      <c r="R514" s="200"/>
      <c r="S514" s="200"/>
      <c r="T514" s="201"/>
      <c r="U514" s="341"/>
      <c r="V514" s="341"/>
      <c r="AS514" s="202" t="s">
        <v>170</v>
      </c>
      <c r="AT514" s="202" t="s">
        <v>79</v>
      </c>
      <c r="AU514" s="12" t="s">
        <v>79</v>
      </c>
      <c r="AV514" s="12" t="s">
        <v>33</v>
      </c>
      <c r="AW514" s="12" t="s">
        <v>69</v>
      </c>
      <c r="AX514" s="202" t="s">
        <v>162</v>
      </c>
    </row>
    <row r="515" spans="2:50" s="12" customFormat="1" ht="24">
      <c r="B515" s="196"/>
      <c r="C515" s="341"/>
      <c r="D515" s="337" t="s">
        <v>170</v>
      </c>
      <c r="E515" s="347" t="s">
        <v>5</v>
      </c>
      <c r="F515" s="348" t="s">
        <v>644</v>
      </c>
      <c r="G515" s="341"/>
      <c r="H515" s="349">
        <v>988.77</v>
      </c>
      <c r="I515" s="198"/>
      <c r="L515" s="196"/>
      <c r="M515" s="199"/>
      <c r="N515" s="200"/>
      <c r="O515" s="200"/>
      <c r="P515" s="200"/>
      <c r="Q515" s="200"/>
      <c r="R515" s="200"/>
      <c r="S515" s="200"/>
      <c r="T515" s="201"/>
      <c r="U515" s="341"/>
      <c r="V515" s="341"/>
      <c r="AS515" s="202" t="s">
        <v>170</v>
      </c>
      <c r="AT515" s="202" t="s">
        <v>79</v>
      </c>
      <c r="AU515" s="12" t="s">
        <v>79</v>
      </c>
      <c r="AV515" s="12" t="s">
        <v>33</v>
      </c>
      <c r="AW515" s="12" t="s">
        <v>69</v>
      </c>
      <c r="AX515" s="202" t="s">
        <v>162</v>
      </c>
    </row>
    <row r="516" spans="2:50" s="12" customFormat="1" ht="24">
      <c r="B516" s="196"/>
      <c r="C516" s="341"/>
      <c r="D516" s="337" t="s">
        <v>170</v>
      </c>
      <c r="E516" s="347" t="s">
        <v>5</v>
      </c>
      <c r="F516" s="348" t="s">
        <v>645</v>
      </c>
      <c r="G516" s="341"/>
      <c r="H516" s="349">
        <v>732.60799999999995</v>
      </c>
      <c r="I516" s="198"/>
      <c r="L516" s="196"/>
      <c r="M516" s="199"/>
      <c r="N516" s="200"/>
      <c r="O516" s="200"/>
      <c r="P516" s="200"/>
      <c r="Q516" s="200"/>
      <c r="R516" s="200"/>
      <c r="S516" s="200"/>
      <c r="T516" s="201"/>
      <c r="U516" s="341"/>
      <c r="V516" s="341"/>
      <c r="AS516" s="202" t="s">
        <v>170</v>
      </c>
      <c r="AT516" s="202" t="s">
        <v>79</v>
      </c>
      <c r="AU516" s="12" t="s">
        <v>79</v>
      </c>
      <c r="AV516" s="12" t="s">
        <v>33</v>
      </c>
      <c r="AW516" s="12" t="s">
        <v>69</v>
      </c>
      <c r="AX516" s="202" t="s">
        <v>162</v>
      </c>
    </row>
    <row r="517" spans="2:50" s="12" customFormat="1" ht="36">
      <c r="B517" s="196"/>
      <c r="C517" s="341"/>
      <c r="D517" s="337" t="s">
        <v>170</v>
      </c>
      <c r="E517" s="347" t="s">
        <v>5</v>
      </c>
      <c r="F517" s="348" t="s">
        <v>646</v>
      </c>
      <c r="G517" s="341"/>
      <c r="H517" s="349">
        <v>-138.416</v>
      </c>
      <c r="I517" s="198"/>
      <c r="L517" s="196"/>
      <c r="M517" s="199"/>
      <c r="N517" s="200"/>
      <c r="O517" s="200"/>
      <c r="P517" s="200"/>
      <c r="Q517" s="200"/>
      <c r="R517" s="200"/>
      <c r="S517" s="200"/>
      <c r="T517" s="201"/>
      <c r="U517" s="341"/>
      <c r="V517" s="341"/>
      <c r="AS517" s="202" t="s">
        <v>170</v>
      </c>
      <c r="AT517" s="202" t="s">
        <v>79</v>
      </c>
      <c r="AU517" s="12" t="s">
        <v>79</v>
      </c>
      <c r="AV517" s="12" t="s">
        <v>33</v>
      </c>
      <c r="AW517" s="12" t="s">
        <v>69</v>
      </c>
      <c r="AX517" s="202" t="s">
        <v>162</v>
      </c>
    </row>
    <row r="518" spans="2:50" s="12" customFormat="1">
      <c r="B518" s="196"/>
      <c r="C518" s="341"/>
      <c r="D518" s="337" t="s">
        <v>170</v>
      </c>
      <c r="E518" s="347" t="s">
        <v>5</v>
      </c>
      <c r="F518" s="348" t="s">
        <v>648</v>
      </c>
      <c r="G518" s="341"/>
      <c r="H518" s="349">
        <v>1.06</v>
      </c>
      <c r="I518" s="198"/>
      <c r="L518" s="196"/>
      <c r="M518" s="199"/>
      <c r="N518" s="200"/>
      <c r="O518" s="200"/>
      <c r="P518" s="200"/>
      <c r="Q518" s="200"/>
      <c r="R518" s="200"/>
      <c r="S518" s="200"/>
      <c r="T518" s="201"/>
      <c r="U518" s="341"/>
      <c r="V518" s="341"/>
      <c r="AS518" s="202" t="s">
        <v>170</v>
      </c>
      <c r="AT518" s="202" t="s">
        <v>79</v>
      </c>
      <c r="AU518" s="12" t="s">
        <v>79</v>
      </c>
      <c r="AV518" s="12" t="s">
        <v>33</v>
      </c>
      <c r="AW518" s="12" t="s">
        <v>69</v>
      </c>
      <c r="AX518" s="202" t="s">
        <v>162</v>
      </c>
    </row>
    <row r="519" spans="2:50" s="12" customFormat="1">
      <c r="B519" s="196"/>
      <c r="C519" s="341"/>
      <c r="D519" s="337" t="s">
        <v>170</v>
      </c>
      <c r="E519" s="347" t="s">
        <v>5</v>
      </c>
      <c r="F519" s="348" t="s">
        <v>467</v>
      </c>
      <c r="G519" s="341"/>
      <c r="H519" s="349">
        <v>22.151</v>
      </c>
      <c r="I519" s="198"/>
      <c r="L519" s="196"/>
      <c r="M519" s="199"/>
      <c r="N519" s="200"/>
      <c r="O519" s="200"/>
      <c r="P519" s="200"/>
      <c r="Q519" s="200"/>
      <c r="R519" s="200"/>
      <c r="S519" s="200"/>
      <c r="T519" s="201"/>
      <c r="U519" s="341"/>
      <c r="V519" s="341"/>
      <c r="AS519" s="202" t="s">
        <v>170</v>
      </c>
      <c r="AT519" s="202" t="s">
        <v>79</v>
      </c>
      <c r="AU519" s="12" t="s">
        <v>79</v>
      </c>
      <c r="AV519" s="12" t="s">
        <v>33</v>
      </c>
      <c r="AW519" s="12" t="s">
        <v>69</v>
      </c>
      <c r="AX519" s="202" t="s">
        <v>162</v>
      </c>
    </row>
    <row r="520" spans="2:50" s="12" customFormat="1">
      <c r="B520" s="196"/>
      <c r="C520" s="341"/>
      <c r="D520" s="337" t="s">
        <v>170</v>
      </c>
      <c r="E520" s="347" t="s">
        <v>5</v>
      </c>
      <c r="F520" s="348" t="s">
        <v>649</v>
      </c>
      <c r="G520" s="341"/>
      <c r="H520" s="349">
        <v>5.28</v>
      </c>
      <c r="I520" s="198"/>
      <c r="L520" s="196"/>
      <c r="M520" s="199"/>
      <c r="N520" s="200"/>
      <c r="O520" s="200"/>
      <c r="P520" s="200"/>
      <c r="Q520" s="200"/>
      <c r="R520" s="200"/>
      <c r="S520" s="200"/>
      <c r="T520" s="201"/>
      <c r="U520" s="341"/>
      <c r="V520" s="341"/>
      <c r="AS520" s="202" t="s">
        <v>170</v>
      </c>
      <c r="AT520" s="202" t="s">
        <v>79</v>
      </c>
      <c r="AU520" s="12" t="s">
        <v>79</v>
      </c>
      <c r="AV520" s="12" t="s">
        <v>33</v>
      </c>
      <c r="AW520" s="12" t="s">
        <v>69</v>
      </c>
      <c r="AX520" s="202" t="s">
        <v>162</v>
      </c>
    </row>
    <row r="521" spans="2:50" s="12" customFormat="1">
      <c r="B521" s="196"/>
      <c r="C521" s="341"/>
      <c r="D521" s="337" t="s">
        <v>170</v>
      </c>
      <c r="E521" s="347" t="s">
        <v>5</v>
      </c>
      <c r="F521" s="348" t="s">
        <v>647</v>
      </c>
      <c r="G521" s="341"/>
      <c r="H521" s="349">
        <v>86.36</v>
      </c>
      <c r="I521" s="198"/>
      <c r="L521" s="196"/>
      <c r="M521" s="199"/>
      <c r="N521" s="200"/>
      <c r="O521" s="200"/>
      <c r="P521" s="200"/>
      <c r="Q521" s="200"/>
      <c r="R521" s="200"/>
      <c r="S521" s="200"/>
      <c r="T521" s="201"/>
      <c r="U521" s="341"/>
      <c r="V521" s="341"/>
      <c r="AS521" s="202" t="s">
        <v>170</v>
      </c>
      <c r="AT521" s="202" t="s">
        <v>79</v>
      </c>
      <c r="AU521" s="12" t="s">
        <v>79</v>
      </c>
      <c r="AV521" s="12" t="s">
        <v>33</v>
      </c>
      <c r="AW521" s="12" t="s">
        <v>69</v>
      </c>
      <c r="AX521" s="202" t="s">
        <v>162</v>
      </c>
    </row>
    <row r="522" spans="2:50" s="11" customFormat="1">
      <c r="B522" s="187"/>
      <c r="C522" s="336"/>
      <c r="D522" s="337" t="s">
        <v>170</v>
      </c>
      <c r="E522" s="338" t="s">
        <v>5</v>
      </c>
      <c r="F522" s="339" t="s">
        <v>443</v>
      </c>
      <c r="G522" s="336"/>
      <c r="H522" s="340" t="s">
        <v>5</v>
      </c>
      <c r="I522" s="192"/>
      <c r="L522" s="187"/>
      <c r="M522" s="193"/>
      <c r="N522" s="194"/>
      <c r="O522" s="194"/>
      <c r="P522" s="194"/>
      <c r="Q522" s="194"/>
      <c r="R522" s="194"/>
      <c r="S522" s="194"/>
      <c r="T522" s="195"/>
      <c r="U522" s="336"/>
      <c r="V522" s="336"/>
      <c r="AS522" s="191" t="s">
        <v>170</v>
      </c>
      <c r="AT522" s="191" t="s">
        <v>79</v>
      </c>
      <c r="AU522" s="11" t="s">
        <v>77</v>
      </c>
      <c r="AV522" s="11" t="s">
        <v>33</v>
      </c>
      <c r="AW522" s="11" t="s">
        <v>69</v>
      </c>
      <c r="AX522" s="191" t="s">
        <v>162</v>
      </c>
    </row>
    <row r="523" spans="2:50" s="12" customFormat="1">
      <c r="B523" s="196"/>
      <c r="C523" s="341"/>
      <c r="D523" s="337" t="s">
        <v>170</v>
      </c>
      <c r="E523" s="347" t="s">
        <v>5</v>
      </c>
      <c r="F523" s="348" t="s">
        <v>444</v>
      </c>
      <c r="G523" s="341"/>
      <c r="H523" s="349">
        <v>19.216999999999999</v>
      </c>
      <c r="I523" s="198"/>
      <c r="L523" s="196"/>
      <c r="M523" s="199"/>
      <c r="N523" s="200"/>
      <c r="O523" s="200"/>
      <c r="P523" s="200"/>
      <c r="Q523" s="200"/>
      <c r="R523" s="200"/>
      <c r="S523" s="200"/>
      <c r="T523" s="201"/>
      <c r="U523" s="341"/>
      <c r="V523" s="341"/>
      <c r="AS523" s="202" t="s">
        <v>170</v>
      </c>
      <c r="AT523" s="202" t="s">
        <v>79</v>
      </c>
      <c r="AU523" s="12" t="s">
        <v>79</v>
      </c>
      <c r="AV523" s="12" t="s">
        <v>33</v>
      </c>
      <c r="AW523" s="12" t="s">
        <v>69</v>
      </c>
      <c r="AX523" s="202" t="s">
        <v>162</v>
      </c>
    </row>
    <row r="524" spans="2:50" s="12" customFormat="1">
      <c r="B524" s="196"/>
      <c r="C524" s="341"/>
      <c r="D524" s="337" t="s">
        <v>170</v>
      </c>
      <c r="E524" s="347" t="s">
        <v>5</v>
      </c>
      <c r="F524" s="348" t="s">
        <v>650</v>
      </c>
      <c r="G524" s="341"/>
      <c r="H524" s="349">
        <v>27.992000000000001</v>
      </c>
      <c r="I524" s="198"/>
      <c r="L524" s="196"/>
      <c r="M524" s="199"/>
      <c r="N524" s="200"/>
      <c r="O524" s="200"/>
      <c r="P524" s="200"/>
      <c r="Q524" s="200"/>
      <c r="R524" s="200"/>
      <c r="S524" s="200"/>
      <c r="T524" s="201"/>
      <c r="U524" s="341"/>
      <c r="V524" s="341"/>
      <c r="AS524" s="202" t="s">
        <v>170</v>
      </c>
      <c r="AT524" s="202" t="s">
        <v>79</v>
      </c>
      <c r="AU524" s="12" t="s">
        <v>79</v>
      </c>
      <c r="AV524" s="12" t="s">
        <v>33</v>
      </c>
      <c r="AW524" s="12" t="s">
        <v>69</v>
      </c>
      <c r="AX524" s="202" t="s">
        <v>162</v>
      </c>
    </row>
    <row r="525" spans="2:50" s="11" customFormat="1">
      <c r="B525" s="187"/>
      <c r="C525" s="336"/>
      <c r="D525" s="337" t="s">
        <v>170</v>
      </c>
      <c r="E525" s="338" t="s">
        <v>5</v>
      </c>
      <c r="F525" s="339" t="s">
        <v>468</v>
      </c>
      <c r="G525" s="336"/>
      <c r="H525" s="340" t="s">
        <v>5</v>
      </c>
      <c r="I525" s="192"/>
      <c r="L525" s="187"/>
      <c r="M525" s="193"/>
      <c r="N525" s="194"/>
      <c r="O525" s="194"/>
      <c r="P525" s="194"/>
      <c r="Q525" s="194"/>
      <c r="R525" s="194"/>
      <c r="S525" s="194"/>
      <c r="T525" s="195"/>
      <c r="U525" s="336"/>
      <c r="V525" s="336"/>
      <c r="AS525" s="191" t="s">
        <v>170</v>
      </c>
      <c r="AT525" s="191" t="s">
        <v>79</v>
      </c>
      <c r="AU525" s="11" t="s">
        <v>77</v>
      </c>
      <c r="AV525" s="11" t="s">
        <v>33</v>
      </c>
      <c r="AW525" s="11" t="s">
        <v>69</v>
      </c>
      <c r="AX525" s="191" t="s">
        <v>162</v>
      </c>
    </row>
    <row r="526" spans="2:50" s="12" customFormat="1">
      <c r="B526" s="196"/>
      <c r="C526" s="341"/>
      <c r="D526" s="337" t="s">
        <v>170</v>
      </c>
      <c r="E526" s="347" t="s">
        <v>5</v>
      </c>
      <c r="F526" s="348" t="s">
        <v>660</v>
      </c>
      <c r="G526" s="341"/>
      <c r="H526" s="349">
        <v>800</v>
      </c>
      <c r="I526" s="198"/>
      <c r="L526" s="196"/>
      <c r="M526" s="199"/>
      <c r="N526" s="200"/>
      <c r="O526" s="200"/>
      <c r="P526" s="200"/>
      <c r="Q526" s="200"/>
      <c r="R526" s="200"/>
      <c r="S526" s="200"/>
      <c r="T526" s="201"/>
      <c r="U526" s="341"/>
      <c r="V526" s="341"/>
      <c r="AS526" s="202" t="s">
        <v>170</v>
      </c>
      <c r="AT526" s="202" t="s">
        <v>79</v>
      </c>
      <c r="AU526" s="12" t="s">
        <v>79</v>
      </c>
      <c r="AV526" s="12" t="s">
        <v>33</v>
      </c>
      <c r="AW526" s="12" t="s">
        <v>69</v>
      </c>
      <c r="AX526" s="202" t="s">
        <v>162</v>
      </c>
    </row>
    <row r="527" spans="2:50" s="11" customFormat="1">
      <c r="B527" s="187"/>
      <c r="C527" s="336"/>
      <c r="D527" s="337" t="s">
        <v>170</v>
      </c>
      <c r="E527" s="338" t="s">
        <v>5</v>
      </c>
      <c r="F527" s="339" t="s">
        <v>478</v>
      </c>
      <c r="G527" s="336"/>
      <c r="H527" s="340" t="s">
        <v>5</v>
      </c>
      <c r="I527" s="192"/>
      <c r="L527" s="187"/>
      <c r="M527" s="193"/>
      <c r="N527" s="194"/>
      <c r="O527" s="194"/>
      <c r="P527" s="194"/>
      <c r="Q527" s="194"/>
      <c r="R527" s="194"/>
      <c r="S527" s="194"/>
      <c r="T527" s="195"/>
      <c r="U527" s="336"/>
      <c r="V527" s="336"/>
      <c r="AS527" s="191" t="s">
        <v>170</v>
      </c>
      <c r="AT527" s="191" t="s">
        <v>79</v>
      </c>
      <c r="AU527" s="11" t="s">
        <v>77</v>
      </c>
      <c r="AV527" s="11" t="s">
        <v>33</v>
      </c>
      <c r="AW527" s="11" t="s">
        <v>69</v>
      </c>
      <c r="AX527" s="191" t="s">
        <v>162</v>
      </c>
    </row>
    <row r="528" spans="2:50" s="12" customFormat="1">
      <c r="B528" s="196"/>
      <c r="C528" s="341"/>
      <c r="D528" s="337" t="s">
        <v>170</v>
      </c>
      <c r="E528" s="347" t="s">
        <v>5</v>
      </c>
      <c r="F528" s="348" t="s">
        <v>661</v>
      </c>
      <c r="G528" s="341"/>
      <c r="H528" s="349">
        <v>50</v>
      </c>
      <c r="I528" s="198"/>
      <c r="L528" s="196"/>
      <c r="M528" s="199"/>
      <c r="N528" s="200"/>
      <c r="O528" s="200"/>
      <c r="P528" s="200"/>
      <c r="Q528" s="200"/>
      <c r="R528" s="200"/>
      <c r="S528" s="200"/>
      <c r="T528" s="201"/>
      <c r="U528" s="341"/>
      <c r="V528" s="341"/>
      <c r="AS528" s="202" t="s">
        <v>170</v>
      </c>
      <c r="AT528" s="202" t="s">
        <v>79</v>
      </c>
      <c r="AU528" s="12" t="s">
        <v>79</v>
      </c>
      <c r="AV528" s="12" t="s">
        <v>33</v>
      </c>
      <c r="AW528" s="12" t="s">
        <v>69</v>
      </c>
      <c r="AX528" s="202" t="s">
        <v>162</v>
      </c>
    </row>
    <row r="529" spans="2:64" s="13" customFormat="1">
      <c r="B529" s="208"/>
      <c r="C529" s="350"/>
      <c r="D529" s="342" t="s">
        <v>170</v>
      </c>
      <c r="E529" s="351" t="s">
        <v>5</v>
      </c>
      <c r="F529" s="352" t="s">
        <v>192</v>
      </c>
      <c r="G529" s="350"/>
      <c r="H529" s="353">
        <f>SUM(H509:H528)</f>
        <v>2595.0219999999999</v>
      </c>
      <c r="I529" s="209"/>
      <c r="L529" s="208"/>
      <c r="M529" s="210"/>
      <c r="N529" s="211"/>
      <c r="O529" s="211"/>
      <c r="P529" s="211"/>
      <c r="Q529" s="211"/>
      <c r="R529" s="211"/>
      <c r="S529" s="211"/>
      <c r="T529" s="212"/>
      <c r="U529" s="350"/>
      <c r="V529" s="350"/>
      <c r="AS529" s="213" t="s">
        <v>170</v>
      </c>
      <c r="AT529" s="213" t="s">
        <v>79</v>
      </c>
      <c r="AU529" s="13" t="s">
        <v>168</v>
      </c>
      <c r="AV529" s="13" t="s">
        <v>33</v>
      </c>
      <c r="AW529" s="13" t="s">
        <v>77</v>
      </c>
      <c r="AX529" s="213" t="s">
        <v>162</v>
      </c>
    </row>
    <row r="530" spans="2:64" s="1" customFormat="1" ht="16.5" customHeight="1">
      <c r="B530" s="174"/>
      <c r="C530" s="331">
        <v>85</v>
      </c>
      <c r="D530" s="331" t="s">
        <v>164</v>
      </c>
      <c r="E530" s="332" t="s">
        <v>667</v>
      </c>
      <c r="F530" s="333" t="s">
        <v>668</v>
      </c>
      <c r="G530" s="334" t="s">
        <v>284</v>
      </c>
      <c r="H530" s="335">
        <v>3777.4209999999998</v>
      </c>
      <c r="I530" s="180"/>
      <c r="J530" s="181">
        <f>ROUND(I530*H530,2)</f>
        <v>0</v>
      </c>
      <c r="K530" s="177" t="s">
        <v>5</v>
      </c>
      <c r="L530" s="41"/>
      <c r="M530" s="182" t="s">
        <v>5</v>
      </c>
      <c r="N530" s="183" t="s">
        <v>40</v>
      </c>
      <c r="O530" s="42"/>
      <c r="P530" s="184">
        <f>O530*H530</f>
        <v>0</v>
      </c>
      <c r="Q530" s="184">
        <v>3.0000000000000001E-3</v>
      </c>
      <c r="R530" s="184">
        <f>Q530*H530</f>
        <v>11.332262999999999</v>
      </c>
      <c r="S530" s="184">
        <v>0</v>
      </c>
      <c r="T530" s="185">
        <f>S530*H530</f>
        <v>0</v>
      </c>
      <c r="U530" s="329"/>
      <c r="V530" s="329"/>
      <c r="AQ530" s="24" t="s">
        <v>168</v>
      </c>
      <c r="AS530" s="24" t="s">
        <v>164</v>
      </c>
      <c r="AT530" s="24" t="s">
        <v>79</v>
      </c>
      <c r="AX530" s="24" t="s">
        <v>162</v>
      </c>
      <c r="BD530" s="186">
        <f>IF(N530="základní",J530,0)</f>
        <v>0</v>
      </c>
      <c r="BE530" s="186">
        <f>IF(N530="snížená",J530,0)</f>
        <v>0</v>
      </c>
      <c r="BF530" s="186">
        <f>IF(N530="zákl. přenesená",J530,0)</f>
        <v>0</v>
      </c>
      <c r="BG530" s="186">
        <f>IF(N530="sníž. přenesená",J530,0)</f>
        <v>0</v>
      </c>
      <c r="BH530" s="186">
        <f>IF(N530="nulová",J530,0)</f>
        <v>0</v>
      </c>
      <c r="BI530" s="24" t="s">
        <v>77</v>
      </c>
      <c r="BJ530" s="186">
        <f>ROUND(I530*H530,2)</f>
        <v>0</v>
      </c>
      <c r="BK530" s="24" t="s">
        <v>168</v>
      </c>
      <c r="BL530" s="24" t="s">
        <v>669</v>
      </c>
    </row>
    <row r="531" spans="2:64" s="11" customFormat="1">
      <c r="B531" s="187"/>
      <c r="C531" s="336"/>
      <c r="D531" s="337" t="s">
        <v>170</v>
      </c>
      <c r="E531" s="338" t="s">
        <v>5</v>
      </c>
      <c r="F531" s="339" t="s">
        <v>437</v>
      </c>
      <c r="G531" s="336"/>
      <c r="H531" s="340" t="s">
        <v>5</v>
      </c>
      <c r="I531" s="192"/>
      <c r="L531" s="187"/>
      <c r="M531" s="193"/>
      <c r="N531" s="194"/>
      <c r="O531" s="194"/>
      <c r="P531" s="194"/>
      <c r="Q531" s="194"/>
      <c r="R531" s="194"/>
      <c r="S531" s="194"/>
      <c r="T531" s="195"/>
      <c r="U531" s="336"/>
      <c r="V531" s="336"/>
      <c r="AS531" s="191" t="s">
        <v>170</v>
      </c>
      <c r="AT531" s="191" t="s">
        <v>79</v>
      </c>
      <c r="AU531" s="11" t="s">
        <v>77</v>
      </c>
      <c r="AV531" s="11" t="s">
        <v>33</v>
      </c>
      <c r="AW531" s="11" t="s">
        <v>69</v>
      </c>
      <c r="AX531" s="191" t="s">
        <v>162</v>
      </c>
    </row>
    <row r="532" spans="2:64" s="12" customFormat="1" ht="24">
      <c r="B532" s="196"/>
      <c r="C532" s="341"/>
      <c r="D532" s="337" t="s">
        <v>170</v>
      </c>
      <c r="E532" s="347" t="s">
        <v>5</v>
      </c>
      <c r="F532" s="348" t="s">
        <v>4836</v>
      </c>
      <c r="G532" s="341"/>
      <c r="H532" s="349">
        <f>401.656-245.7</f>
        <v>155.95600000000002</v>
      </c>
      <c r="I532" s="198"/>
      <c r="L532" s="196"/>
      <c r="M532" s="199"/>
      <c r="N532" s="200"/>
      <c r="O532" s="200"/>
      <c r="P532" s="200"/>
      <c r="Q532" s="200"/>
      <c r="R532" s="200"/>
      <c r="S532" s="200"/>
      <c r="T532" s="201"/>
      <c r="U532" s="341"/>
      <c r="V532" s="341"/>
      <c r="AS532" s="202" t="s">
        <v>170</v>
      </c>
      <c r="AT532" s="202" t="s">
        <v>79</v>
      </c>
      <c r="AU532" s="12" t="s">
        <v>79</v>
      </c>
      <c r="AV532" s="12" t="s">
        <v>33</v>
      </c>
      <c r="AW532" s="12" t="s">
        <v>69</v>
      </c>
      <c r="AX532" s="202" t="s">
        <v>162</v>
      </c>
    </row>
    <row r="533" spans="2:64" s="12" customFormat="1">
      <c r="B533" s="196"/>
      <c r="C533" s="341"/>
      <c r="D533" s="337" t="s">
        <v>170</v>
      </c>
      <c r="E533" s="347" t="s">
        <v>5</v>
      </c>
      <c r="F533" s="348" t="s">
        <v>639</v>
      </c>
      <c r="G533" s="341"/>
      <c r="H533" s="349">
        <v>1.8979999999999999</v>
      </c>
      <c r="I533" s="198"/>
      <c r="L533" s="196"/>
      <c r="M533" s="199"/>
      <c r="N533" s="200"/>
      <c r="O533" s="200"/>
      <c r="P533" s="200"/>
      <c r="Q533" s="200"/>
      <c r="R533" s="200"/>
      <c r="S533" s="200"/>
      <c r="T533" s="201"/>
      <c r="U533" s="341"/>
      <c r="V533" s="341"/>
      <c r="AS533" s="202" t="s">
        <v>170</v>
      </c>
      <c r="AT533" s="202" t="s">
        <v>79</v>
      </c>
      <c r="AU533" s="12" t="s">
        <v>79</v>
      </c>
      <c r="AV533" s="12" t="s">
        <v>33</v>
      </c>
      <c r="AW533" s="12" t="s">
        <v>69</v>
      </c>
      <c r="AX533" s="202" t="s">
        <v>162</v>
      </c>
    </row>
    <row r="534" spans="2:64" s="12" customFormat="1">
      <c r="B534" s="196"/>
      <c r="C534" s="341"/>
      <c r="D534" s="337" t="s">
        <v>170</v>
      </c>
      <c r="E534" s="347" t="s">
        <v>5</v>
      </c>
      <c r="F534" s="348" t="s">
        <v>640</v>
      </c>
      <c r="G534" s="341"/>
      <c r="H534" s="349">
        <v>63.548999999999999</v>
      </c>
      <c r="I534" s="198"/>
      <c r="L534" s="196"/>
      <c r="M534" s="199"/>
      <c r="N534" s="200"/>
      <c r="O534" s="200"/>
      <c r="P534" s="200"/>
      <c r="Q534" s="200"/>
      <c r="R534" s="200"/>
      <c r="S534" s="200"/>
      <c r="T534" s="201"/>
      <c r="U534" s="341"/>
      <c r="V534" s="341"/>
      <c r="AS534" s="202" t="s">
        <v>170</v>
      </c>
      <c r="AT534" s="202" t="s">
        <v>79</v>
      </c>
      <c r="AU534" s="12" t="s">
        <v>79</v>
      </c>
      <c r="AV534" s="12" t="s">
        <v>33</v>
      </c>
      <c r="AW534" s="12" t="s">
        <v>69</v>
      </c>
      <c r="AX534" s="202" t="s">
        <v>162</v>
      </c>
    </row>
    <row r="535" spans="2:64" s="12" customFormat="1" ht="24">
      <c r="B535" s="196"/>
      <c r="C535" s="341"/>
      <c r="D535" s="337" t="s">
        <v>170</v>
      </c>
      <c r="E535" s="347" t="s">
        <v>5</v>
      </c>
      <c r="F535" s="348" t="s">
        <v>641</v>
      </c>
      <c r="G535" s="341"/>
      <c r="H535" s="349">
        <v>205.62</v>
      </c>
      <c r="I535" s="198"/>
      <c r="L535" s="196"/>
      <c r="M535" s="199"/>
      <c r="N535" s="200"/>
      <c r="O535" s="200"/>
      <c r="P535" s="200"/>
      <c r="Q535" s="200"/>
      <c r="R535" s="200"/>
      <c r="S535" s="200"/>
      <c r="T535" s="201"/>
      <c r="U535" s="341"/>
      <c r="V535" s="341"/>
      <c r="AS535" s="202" t="s">
        <v>170</v>
      </c>
      <c r="AT535" s="202" t="s">
        <v>79</v>
      </c>
      <c r="AU535" s="12" t="s">
        <v>79</v>
      </c>
      <c r="AV535" s="12" t="s">
        <v>33</v>
      </c>
      <c r="AW535" s="12" t="s">
        <v>69</v>
      </c>
      <c r="AX535" s="202" t="s">
        <v>162</v>
      </c>
    </row>
    <row r="536" spans="2:64" s="12" customFormat="1">
      <c r="B536" s="196"/>
      <c r="C536" s="341"/>
      <c r="D536" s="337" t="s">
        <v>170</v>
      </c>
      <c r="E536" s="347" t="s">
        <v>5</v>
      </c>
      <c r="F536" s="348" t="s">
        <v>642</v>
      </c>
      <c r="G536" s="341"/>
      <c r="H536" s="349">
        <v>56.890999999999998</v>
      </c>
      <c r="I536" s="198"/>
      <c r="L536" s="196"/>
      <c r="M536" s="199"/>
      <c r="N536" s="200"/>
      <c r="O536" s="200"/>
      <c r="P536" s="200"/>
      <c r="Q536" s="200"/>
      <c r="R536" s="200"/>
      <c r="S536" s="200"/>
      <c r="T536" s="201"/>
      <c r="U536" s="341"/>
      <c r="V536" s="341"/>
      <c r="AS536" s="202" t="s">
        <v>170</v>
      </c>
      <c r="AT536" s="202" t="s">
        <v>79</v>
      </c>
      <c r="AU536" s="12" t="s">
        <v>79</v>
      </c>
      <c r="AV536" s="12" t="s">
        <v>33</v>
      </c>
      <c r="AW536" s="12" t="s">
        <v>69</v>
      </c>
      <c r="AX536" s="202" t="s">
        <v>162</v>
      </c>
    </row>
    <row r="537" spans="2:64" s="12" customFormat="1">
      <c r="B537" s="196"/>
      <c r="C537" s="341"/>
      <c r="D537" s="337" t="s">
        <v>170</v>
      </c>
      <c r="E537" s="347" t="s">
        <v>5</v>
      </c>
      <c r="F537" s="348" t="s">
        <v>643</v>
      </c>
      <c r="G537" s="341"/>
      <c r="H537" s="349">
        <v>-8.2739999999999991</v>
      </c>
      <c r="I537" s="198"/>
      <c r="L537" s="196"/>
      <c r="M537" s="199"/>
      <c r="N537" s="200"/>
      <c r="O537" s="200"/>
      <c r="P537" s="200"/>
      <c r="Q537" s="200"/>
      <c r="R537" s="200"/>
      <c r="S537" s="200"/>
      <c r="T537" s="201"/>
      <c r="U537" s="341"/>
      <c r="V537" s="341"/>
      <c r="AS537" s="202" t="s">
        <v>170</v>
      </c>
      <c r="AT537" s="202" t="s">
        <v>79</v>
      </c>
      <c r="AU537" s="12" t="s">
        <v>79</v>
      </c>
      <c r="AV537" s="12" t="s">
        <v>33</v>
      </c>
      <c r="AW537" s="12" t="s">
        <v>69</v>
      </c>
      <c r="AX537" s="202" t="s">
        <v>162</v>
      </c>
    </row>
    <row r="538" spans="2:64" s="12" customFormat="1" ht="24">
      <c r="B538" s="196"/>
      <c r="C538" s="341"/>
      <c r="D538" s="337" t="s">
        <v>170</v>
      </c>
      <c r="E538" s="347" t="s">
        <v>5</v>
      </c>
      <c r="F538" s="348" t="s">
        <v>644</v>
      </c>
      <c r="G538" s="341"/>
      <c r="H538" s="349">
        <v>988.77</v>
      </c>
      <c r="I538" s="198"/>
      <c r="L538" s="196"/>
      <c r="M538" s="199"/>
      <c r="N538" s="200"/>
      <c r="O538" s="200"/>
      <c r="P538" s="200"/>
      <c r="Q538" s="200"/>
      <c r="R538" s="200"/>
      <c r="S538" s="200"/>
      <c r="T538" s="201"/>
      <c r="U538" s="341"/>
      <c r="V538" s="341"/>
      <c r="AS538" s="202" t="s">
        <v>170</v>
      </c>
      <c r="AT538" s="202" t="s">
        <v>79</v>
      </c>
      <c r="AU538" s="12" t="s">
        <v>79</v>
      </c>
      <c r="AV538" s="12" t="s">
        <v>33</v>
      </c>
      <c r="AW538" s="12" t="s">
        <v>69</v>
      </c>
      <c r="AX538" s="202" t="s">
        <v>162</v>
      </c>
    </row>
    <row r="539" spans="2:64" s="12" customFormat="1" ht="24">
      <c r="B539" s="196"/>
      <c r="C539" s="341"/>
      <c r="D539" s="337" t="s">
        <v>170</v>
      </c>
      <c r="E539" s="347" t="s">
        <v>5</v>
      </c>
      <c r="F539" s="348" t="s">
        <v>645</v>
      </c>
      <c r="G539" s="341"/>
      <c r="H539" s="349">
        <v>732.60799999999995</v>
      </c>
      <c r="I539" s="198"/>
      <c r="L539" s="196"/>
      <c r="M539" s="199"/>
      <c r="N539" s="200"/>
      <c r="O539" s="200"/>
      <c r="P539" s="200"/>
      <c r="Q539" s="200"/>
      <c r="R539" s="200"/>
      <c r="S539" s="200"/>
      <c r="T539" s="201"/>
      <c r="U539" s="341"/>
      <c r="V539" s="341"/>
      <c r="AS539" s="202" t="s">
        <v>170</v>
      </c>
      <c r="AT539" s="202" t="s">
        <v>79</v>
      </c>
      <c r="AU539" s="12" t="s">
        <v>79</v>
      </c>
      <c r="AV539" s="12" t="s">
        <v>33</v>
      </c>
      <c r="AW539" s="12" t="s">
        <v>69</v>
      </c>
      <c r="AX539" s="202" t="s">
        <v>162</v>
      </c>
    </row>
    <row r="540" spans="2:64" s="12" customFormat="1" ht="36">
      <c r="B540" s="196"/>
      <c r="C540" s="341"/>
      <c r="D540" s="337" t="s">
        <v>170</v>
      </c>
      <c r="E540" s="347" t="s">
        <v>5</v>
      </c>
      <c r="F540" s="348" t="s">
        <v>646</v>
      </c>
      <c r="G540" s="341"/>
      <c r="H540" s="349">
        <v>-138.416</v>
      </c>
      <c r="I540" s="198"/>
      <c r="L540" s="196"/>
      <c r="M540" s="199"/>
      <c r="N540" s="200"/>
      <c r="O540" s="200"/>
      <c r="P540" s="200"/>
      <c r="Q540" s="200"/>
      <c r="R540" s="200"/>
      <c r="S540" s="200"/>
      <c r="T540" s="201"/>
      <c r="U540" s="341"/>
      <c r="V540" s="341"/>
      <c r="AS540" s="202" t="s">
        <v>170</v>
      </c>
      <c r="AT540" s="202" t="s">
        <v>79</v>
      </c>
      <c r="AU540" s="12" t="s">
        <v>79</v>
      </c>
      <c r="AV540" s="12" t="s">
        <v>33</v>
      </c>
      <c r="AW540" s="12" t="s">
        <v>69</v>
      </c>
      <c r="AX540" s="202" t="s">
        <v>162</v>
      </c>
    </row>
    <row r="541" spans="2:64" s="12" customFormat="1">
      <c r="B541" s="196"/>
      <c r="C541" s="341"/>
      <c r="D541" s="337" t="s">
        <v>170</v>
      </c>
      <c r="E541" s="347" t="s">
        <v>5</v>
      </c>
      <c r="F541" s="348" t="s">
        <v>647</v>
      </c>
      <c r="G541" s="341"/>
      <c r="H541" s="349">
        <v>86.36</v>
      </c>
      <c r="I541" s="198"/>
      <c r="L541" s="196"/>
      <c r="M541" s="199"/>
      <c r="N541" s="200"/>
      <c r="O541" s="200"/>
      <c r="P541" s="200"/>
      <c r="Q541" s="200"/>
      <c r="R541" s="200"/>
      <c r="S541" s="200"/>
      <c r="T541" s="201"/>
      <c r="U541" s="341"/>
      <c r="V541" s="341"/>
      <c r="AS541" s="202" t="s">
        <v>170</v>
      </c>
      <c r="AT541" s="202" t="s">
        <v>79</v>
      </c>
      <c r="AU541" s="12" t="s">
        <v>79</v>
      </c>
      <c r="AV541" s="12" t="s">
        <v>33</v>
      </c>
      <c r="AW541" s="12" t="s">
        <v>69</v>
      </c>
      <c r="AX541" s="202" t="s">
        <v>162</v>
      </c>
    </row>
    <row r="542" spans="2:64" s="12" customFormat="1">
      <c r="B542" s="196"/>
      <c r="C542" s="341"/>
      <c r="D542" s="337" t="s">
        <v>170</v>
      </c>
      <c r="E542" s="347" t="s">
        <v>5</v>
      </c>
      <c r="F542" s="348" t="s">
        <v>467</v>
      </c>
      <c r="G542" s="341"/>
      <c r="H542" s="349">
        <v>22.151</v>
      </c>
      <c r="I542" s="198"/>
      <c r="L542" s="196"/>
      <c r="M542" s="199"/>
      <c r="N542" s="200"/>
      <c r="O542" s="200"/>
      <c r="P542" s="200"/>
      <c r="Q542" s="200"/>
      <c r="R542" s="200"/>
      <c r="S542" s="200"/>
      <c r="T542" s="201"/>
      <c r="U542" s="341"/>
      <c r="V542" s="341"/>
      <c r="AS542" s="202" t="s">
        <v>170</v>
      </c>
      <c r="AT542" s="202" t="s">
        <v>79</v>
      </c>
      <c r="AU542" s="12" t="s">
        <v>79</v>
      </c>
      <c r="AV542" s="12" t="s">
        <v>33</v>
      </c>
      <c r="AW542" s="12" t="s">
        <v>69</v>
      </c>
      <c r="AX542" s="202" t="s">
        <v>162</v>
      </c>
    </row>
    <row r="543" spans="2:64" s="14" customFormat="1">
      <c r="B543" s="214"/>
      <c r="C543" s="355"/>
      <c r="D543" s="337" t="s">
        <v>170</v>
      </c>
      <c r="E543" s="356" t="s">
        <v>5</v>
      </c>
      <c r="F543" s="357" t="s">
        <v>259</v>
      </c>
      <c r="G543" s="355"/>
      <c r="H543" s="358">
        <f>SUM(H532:H542)</f>
        <v>2167.1129999999998</v>
      </c>
      <c r="I543" s="216"/>
      <c r="L543" s="214"/>
      <c r="M543" s="217"/>
      <c r="N543" s="218"/>
      <c r="O543" s="218"/>
      <c r="P543" s="218"/>
      <c r="Q543" s="218"/>
      <c r="R543" s="218"/>
      <c r="S543" s="218"/>
      <c r="T543" s="219"/>
      <c r="U543" s="355"/>
      <c r="V543" s="355"/>
      <c r="AS543" s="215" t="s">
        <v>170</v>
      </c>
      <c r="AT543" s="215" t="s">
        <v>79</v>
      </c>
      <c r="AU543" s="14" t="s">
        <v>178</v>
      </c>
      <c r="AV543" s="14" t="s">
        <v>33</v>
      </c>
      <c r="AW543" s="14" t="s">
        <v>69</v>
      </c>
      <c r="AX543" s="215" t="s">
        <v>162</v>
      </c>
    </row>
    <row r="544" spans="2:64" s="11" customFormat="1">
      <c r="B544" s="187"/>
      <c r="C544" s="336"/>
      <c r="D544" s="337" t="s">
        <v>170</v>
      </c>
      <c r="E544" s="338" t="s">
        <v>5</v>
      </c>
      <c r="F544" s="339" t="s">
        <v>451</v>
      </c>
      <c r="G544" s="336"/>
      <c r="H544" s="340" t="s">
        <v>5</v>
      </c>
      <c r="I544" s="192"/>
      <c r="L544" s="187"/>
      <c r="M544" s="193"/>
      <c r="N544" s="194"/>
      <c r="O544" s="194"/>
      <c r="P544" s="194"/>
      <c r="Q544" s="194"/>
      <c r="R544" s="194"/>
      <c r="S544" s="194"/>
      <c r="T544" s="195"/>
      <c r="U544" s="336"/>
      <c r="V544" s="336"/>
      <c r="AS544" s="191" t="s">
        <v>170</v>
      </c>
      <c r="AT544" s="191" t="s">
        <v>79</v>
      </c>
      <c r="AU544" s="11" t="s">
        <v>77</v>
      </c>
      <c r="AV544" s="11" t="s">
        <v>33</v>
      </c>
      <c r="AW544" s="11" t="s">
        <v>69</v>
      </c>
      <c r="AX544" s="191" t="s">
        <v>162</v>
      </c>
    </row>
    <row r="545" spans="2:50" s="11" customFormat="1">
      <c r="B545" s="187"/>
      <c r="C545" s="336"/>
      <c r="D545" s="337" t="s">
        <v>170</v>
      </c>
      <c r="E545" s="338" t="s">
        <v>5</v>
      </c>
      <c r="F545" s="339" t="s">
        <v>630</v>
      </c>
      <c r="G545" s="336"/>
      <c r="H545" s="340" t="s">
        <v>5</v>
      </c>
      <c r="I545" s="192"/>
      <c r="L545" s="187"/>
      <c r="M545" s="193"/>
      <c r="N545" s="194"/>
      <c r="O545" s="194"/>
      <c r="P545" s="194"/>
      <c r="Q545" s="194"/>
      <c r="R545" s="194"/>
      <c r="S545" s="194"/>
      <c r="T545" s="195"/>
      <c r="U545" s="336"/>
      <c r="V545" s="336"/>
      <c r="AS545" s="191" t="s">
        <v>170</v>
      </c>
      <c r="AT545" s="191" t="s">
        <v>79</v>
      </c>
      <c r="AU545" s="11" t="s">
        <v>77</v>
      </c>
      <c r="AV545" s="11" t="s">
        <v>33</v>
      </c>
      <c r="AW545" s="11" t="s">
        <v>69</v>
      </c>
      <c r="AX545" s="191" t="s">
        <v>162</v>
      </c>
    </row>
    <row r="546" spans="2:50" s="12" customFormat="1">
      <c r="B546" s="196"/>
      <c r="C546" s="341"/>
      <c r="D546" s="337" t="s">
        <v>170</v>
      </c>
      <c r="E546" s="347" t="s">
        <v>5</v>
      </c>
      <c r="F546" s="348" t="s">
        <v>631</v>
      </c>
      <c r="G546" s="341"/>
      <c r="H546" s="349">
        <v>456.52199999999999</v>
      </c>
      <c r="I546" s="198"/>
      <c r="L546" s="196"/>
      <c r="M546" s="199"/>
      <c r="N546" s="200"/>
      <c r="O546" s="200"/>
      <c r="P546" s="200"/>
      <c r="Q546" s="200"/>
      <c r="R546" s="200"/>
      <c r="S546" s="200"/>
      <c r="T546" s="201"/>
      <c r="U546" s="341"/>
      <c r="V546" s="341"/>
      <c r="AS546" s="202" t="s">
        <v>170</v>
      </c>
      <c r="AT546" s="202" t="s">
        <v>79</v>
      </c>
      <c r="AU546" s="12" t="s">
        <v>79</v>
      </c>
      <c r="AV546" s="12" t="s">
        <v>33</v>
      </c>
      <c r="AW546" s="12" t="s">
        <v>69</v>
      </c>
      <c r="AX546" s="202" t="s">
        <v>162</v>
      </c>
    </row>
    <row r="547" spans="2:50" s="12" customFormat="1" ht="24">
      <c r="B547" s="196"/>
      <c r="C547" s="341"/>
      <c r="D547" s="337" t="s">
        <v>170</v>
      </c>
      <c r="E547" s="347" t="s">
        <v>5</v>
      </c>
      <c r="F547" s="348" t="s">
        <v>632</v>
      </c>
      <c r="G547" s="341"/>
      <c r="H547" s="349">
        <v>193.33799999999999</v>
      </c>
      <c r="I547" s="198"/>
      <c r="L547" s="196"/>
      <c r="M547" s="199"/>
      <c r="N547" s="200"/>
      <c r="O547" s="200"/>
      <c r="P547" s="200"/>
      <c r="Q547" s="200"/>
      <c r="R547" s="200"/>
      <c r="S547" s="200"/>
      <c r="T547" s="201"/>
      <c r="U547" s="341"/>
      <c r="V547" s="341"/>
      <c r="AS547" s="202" t="s">
        <v>170</v>
      </c>
      <c r="AT547" s="202" t="s">
        <v>79</v>
      </c>
      <c r="AU547" s="12" t="s">
        <v>79</v>
      </c>
      <c r="AV547" s="12" t="s">
        <v>33</v>
      </c>
      <c r="AW547" s="12" t="s">
        <v>69</v>
      </c>
      <c r="AX547" s="202" t="s">
        <v>162</v>
      </c>
    </row>
    <row r="548" spans="2:50" s="12" customFormat="1">
      <c r="B548" s="196"/>
      <c r="C548" s="341"/>
      <c r="D548" s="337" t="s">
        <v>170</v>
      </c>
      <c r="E548" s="347" t="s">
        <v>5</v>
      </c>
      <c r="F548" s="348" t="s">
        <v>633</v>
      </c>
      <c r="G548" s="341"/>
      <c r="H548" s="349">
        <v>-24.93</v>
      </c>
      <c r="I548" s="198"/>
      <c r="L548" s="196"/>
      <c r="M548" s="199"/>
      <c r="N548" s="200"/>
      <c r="O548" s="200"/>
      <c r="P548" s="200"/>
      <c r="Q548" s="200"/>
      <c r="R548" s="200"/>
      <c r="S548" s="200"/>
      <c r="T548" s="201"/>
      <c r="U548" s="341"/>
      <c r="V548" s="341"/>
      <c r="AS548" s="202" t="s">
        <v>170</v>
      </c>
      <c r="AT548" s="202" t="s">
        <v>79</v>
      </c>
      <c r="AU548" s="12" t="s">
        <v>79</v>
      </c>
      <c r="AV548" s="12" t="s">
        <v>33</v>
      </c>
      <c r="AW548" s="12" t="s">
        <v>69</v>
      </c>
      <c r="AX548" s="202" t="s">
        <v>162</v>
      </c>
    </row>
    <row r="549" spans="2:50" s="12" customFormat="1">
      <c r="B549" s="196"/>
      <c r="C549" s="341"/>
      <c r="D549" s="337" t="s">
        <v>170</v>
      </c>
      <c r="E549" s="347" t="s">
        <v>5</v>
      </c>
      <c r="F549" s="348" t="s">
        <v>648</v>
      </c>
      <c r="G549" s="341"/>
      <c r="H549" s="349">
        <v>1.06</v>
      </c>
      <c r="I549" s="198"/>
      <c r="L549" s="196"/>
      <c r="M549" s="199"/>
      <c r="N549" s="200"/>
      <c r="O549" s="200"/>
      <c r="P549" s="200"/>
      <c r="Q549" s="200"/>
      <c r="R549" s="200"/>
      <c r="S549" s="200"/>
      <c r="T549" s="201"/>
      <c r="U549" s="341"/>
      <c r="V549" s="341"/>
      <c r="AS549" s="202" t="s">
        <v>170</v>
      </c>
      <c r="AT549" s="202" t="s">
        <v>79</v>
      </c>
      <c r="AU549" s="12" t="s">
        <v>79</v>
      </c>
      <c r="AV549" s="12" t="s">
        <v>33</v>
      </c>
      <c r="AW549" s="12" t="s">
        <v>69</v>
      </c>
      <c r="AX549" s="202" t="s">
        <v>162</v>
      </c>
    </row>
    <row r="550" spans="2:50" s="12" customFormat="1">
      <c r="B550" s="196"/>
      <c r="C550" s="341"/>
      <c r="D550" s="337" t="s">
        <v>170</v>
      </c>
      <c r="E550" s="347" t="s">
        <v>5</v>
      </c>
      <c r="F550" s="348" t="s">
        <v>649</v>
      </c>
      <c r="G550" s="341"/>
      <c r="H550" s="349">
        <v>5.28</v>
      </c>
      <c r="I550" s="198"/>
      <c r="L550" s="196"/>
      <c r="M550" s="199"/>
      <c r="N550" s="200"/>
      <c r="O550" s="200"/>
      <c r="P550" s="200"/>
      <c r="Q550" s="200"/>
      <c r="R550" s="200"/>
      <c r="S550" s="200"/>
      <c r="T550" s="201"/>
      <c r="U550" s="341"/>
      <c r="V550" s="341"/>
      <c r="AS550" s="202" t="s">
        <v>170</v>
      </c>
      <c r="AT550" s="202" t="s">
        <v>79</v>
      </c>
      <c r="AU550" s="12" t="s">
        <v>79</v>
      </c>
      <c r="AV550" s="12" t="s">
        <v>33</v>
      </c>
      <c r="AW550" s="12" t="s">
        <v>69</v>
      </c>
      <c r="AX550" s="202" t="s">
        <v>162</v>
      </c>
    </row>
    <row r="551" spans="2:50" s="11" customFormat="1">
      <c r="B551" s="187"/>
      <c r="C551" s="336"/>
      <c r="D551" s="337" t="s">
        <v>170</v>
      </c>
      <c r="E551" s="338" t="s">
        <v>5</v>
      </c>
      <c r="F551" s="339" t="s">
        <v>443</v>
      </c>
      <c r="G551" s="336"/>
      <c r="H551" s="340" t="s">
        <v>5</v>
      </c>
      <c r="I551" s="192"/>
      <c r="L551" s="187"/>
      <c r="M551" s="193"/>
      <c r="N551" s="194"/>
      <c r="O551" s="194"/>
      <c r="P551" s="194"/>
      <c r="Q551" s="194"/>
      <c r="R551" s="194"/>
      <c r="S551" s="194"/>
      <c r="T551" s="195"/>
      <c r="U551" s="336"/>
      <c r="V551" s="336"/>
      <c r="AS551" s="191" t="s">
        <v>170</v>
      </c>
      <c r="AT551" s="191" t="s">
        <v>79</v>
      </c>
      <c r="AU551" s="11" t="s">
        <v>77</v>
      </c>
      <c r="AV551" s="11" t="s">
        <v>33</v>
      </c>
      <c r="AW551" s="11" t="s">
        <v>69</v>
      </c>
      <c r="AX551" s="191" t="s">
        <v>162</v>
      </c>
    </row>
    <row r="552" spans="2:50" s="12" customFormat="1">
      <c r="B552" s="196"/>
      <c r="C552" s="341"/>
      <c r="D552" s="337" t="s">
        <v>170</v>
      </c>
      <c r="E552" s="347" t="s">
        <v>5</v>
      </c>
      <c r="F552" s="348" t="s">
        <v>444</v>
      </c>
      <c r="G552" s="341"/>
      <c r="H552" s="349">
        <v>19.216999999999999</v>
      </c>
      <c r="I552" s="198"/>
      <c r="L552" s="196"/>
      <c r="M552" s="199"/>
      <c r="N552" s="200"/>
      <c r="O552" s="200"/>
      <c r="P552" s="200"/>
      <c r="Q552" s="200"/>
      <c r="R552" s="200"/>
      <c r="S552" s="200"/>
      <c r="T552" s="201"/>
      <c r="U552" s="341"/>
      <c r="V552" s="341"/>
      <c r="AS552" s="202" t="s">
        <v>170</v>
      </c>
      <c r="AT552" s="202" t="s">
        <v>79</v>
      </c>
      <c r="AU552" s="12" t="s">
        <v>79</v>
      </c>
      <c r="AV552" s="12" t="s">
        <v>33</v>
      </c>
      <c r="AW552" s="12" t="s">
        <v>69</v>
      </c>
      <c r="AX552" s="202" t="s">
        <v>162</v>
      </c>
    </row>
    <row r="553" spans="2:50" s="12" customFormat="1">
      <c r="B553" s="196"/>
      <c r="C553" s="341"/>
      <c r="D553" s="337" t="s">
        <v>170</v>
      </c>
      <c r="E553" s="347" t="s">
        <v>5</v>
      </c>
      <c r="F553" s="348" t="s">
        <v>650</v>
      </c>
      <c r="G553" s="341"/>
      <c r="H553" s="349">
        <v>27.992000000000001</v>
      </c>
      <c r="I553" s="198"/>
      <c r="L553" s="196"/>
      <c r="M553" s="199"/>
      <c r="N553" s="200"/>
      <c r="O553" s="200"/>
      <c r="P553" s="200"/>
      <c r="Q553" s="200"/>
      <c r="R553" s="200"/>
      <c r="S553" s="200"/>
      <c r="T553" s="201"/>
      <c r="U553" s="341"/>
      <c r="V553" s="341"/>
      <c r="AS553" s="202" t="s">
        <v>170</v>
      </c>
      <c r="AT553" s="202" t="s">
        <v>79</v>
      </c>
      <c r="AU553" s="12" t="s">
        <v>79</v>
      </c>
      <c r="AV553" s="12" t="s">
        <v>33</v>
      </c>
      <c r="AW553" s="12" t="s">
        <v>69</v>
      </c>
      <c r="AX553" s="202" t="s">
        <v>162</v>
      </c>
    </row>
    <row r="554" spans="2:50" s="14" customFormat="1">
      <c r="B554" s="214"/>
      <c r="C554" s="355"/>
      <c r="D554" s="337" t="s">
        <v>170</v>
      </c>
      <c r="E554" s="356" t="s">
        <v>5</v>
      </c>
      <c r="F554" s="357" t="s">
        <v>259</v>
      </c>
      <c r="G554" s="355"/>
      <c r="H554" s="358">
        <v>678.47900000000004</v>
      </c>
      <c r="I554" s="216"/>
      <c r="L554" s="214"/>
      <c r="M554" s="217"/>
      <c r="N554" s="218"/>
      <c r="O554" s="218"/>
      <c r="P554" s="218"/>
      <c r="Q554" s="218"/>
      <c r="R554" s="218"/>
      <c r="S554" s="218"/>
      <c r="T554" s="219"/>
      <c r="U554" s="355"/>
      <c r="V554" s="355"/>
      <c r="AS554" s="215" t="s">
        <v>170</v>
      </c>
      <c r="AT554" s="215" t="s">
        <v>79</v>
      </c>
      <c r="AU554" s="14" t="s">
        <v>178</v>
      </c>
      <c r="AV554" s="14" t="s">
        <v>33</v>
      </c>
      <c r="AW554" s="14" t="s">
        <v>69</v>
      </c>
      <c r="AX554" s="215" t="s">
        <v>162</v>
      </c>
    </row>
    <row r="555" spans="2:50" s="11" customFormat="1">
      <c r="B555" s="187"/>
      <c r="C555" s="336"/>
      <c r="D555" s="337" t="s">
        <v>170</v>
      </c>
      <c r="E555" s="338" t="s">
        <v>5</v>
      </c>
      <c r="F555" s="339" t="s">
        <v>651</v>
      </c>
      <c r="G555" s="336"/>
      <c r="H555" s="340" t="s">
        <v>5</v>
      </c>
      <c r="I555" s="192"/>
      <c r="L555" s="187"/>
      <c r="M555" s="193"/>
      <c r="N555" s="194"/>
      <c r="O555" s="194"/>
      <c r="P555" s="194"/>
      <c r="Q555" s="194"/>
      <c r="R555" s="194"/>
      <c r="S555" s="194"/>
      <c r="T555" s="195"/>
      <c r="U555" s="336"/>
      <c r="V555" s="336"/>
      <c r="AS555" s="191" t="s">
        <v>170</v>
      </c>
      <c r="AT555" s="191" t="s">
        <v>79</v>
      </c>
      <c r="AU555" s="11" t="s">
        <v>77</v>
      </c>
      <c r="AV555" s="11" t="s">
        <v>33</v>
      </c>
      <c r="AW555" s="11" t="s">
        <v>69</v>
      </c>
      <c r="AX555" s="191" t="s">
        <v>162</v>
      </c>
    </row>
    <row r="556" spans="2:50" s="12" customFormat="1" ht="24">
      <c r="B556" s="196"/>
      <c r="C556" s="341"/>
      <c r="D556" s="337" t="s">
        <v>170</v>
      </c>
      <c r="E556" s="347" t="s">
        <v>5</v>
      </c>
      <c r="F556" s="348" t="s">
        <v>652</v>
      </c>
      <c r="G556" s="341"/>
      <c r="H556" s="349">
        <v>607.39</v>
      </c>
      <c r="I556" s="198"/>
      <c r="L556" s="196"/>
      <c r="M556" s="199"/>
      <c r="N556" s="200"/>
      <c r="O556" s="200"/>
      <c r="P556" s="200"/>
      <c r="Q556" s="200"/>
      <c r="R556" s="200"/>
      <c r="S556" s="200"/>
      <c r="T556" s="201"/>
      <c r="U556" s="341"/>
      <c r="V556" s="341"/>
      <c r="AS556" s="202" t="s">
        <v>170</v>
      </c>
      <c r="AT556" s="202" t="s">
        <v>79</v>
      </c>
      <c r="AU556" s="12" t="s">
        <v>79</v>
      </c>
      <c r="AV556" s="12" t="s">
        <v>33</v>
      </c>
      <c r="AW556" s="12" t="s">
        <v>69</v>
      </c>
      <c r="AX556" s="202" t="s">
        <v>162</v>
      </c>
    </row>
    <row r="557" spans="2:50" s="12" customFormat="1" ht="24">
      <c r="B557" s="196"/>
      <c r="C557" s="341"/>
      <c r="D557" s="337" t="s">
        <v>170</v>
      </c>
      <c r="E557" s="347" t="s">
        <v>5</v>
      </c>
      <c r="F557" s="348" t="s">
        <v>653</v>
      </c>
      <c r="G557" s="341"/>
      <c r="H557" s="349">
        <v>443.791</v>
      </c>
      <c r="I557" s="198"/>
      <c r="L557" s="196"/>
      <c r="M557" s="199"/>
      <c r="N557" s="200"/>
      <c r="O557" s="200"/>
      <c r="P557" s="200"/>
      <c r="Q557" s="200"/>
      <c r="R557" s="200"/>
      <c r="S557" s="200"/>
      <c r="T557" s="201"/>
      <c r="U557" s="341"/>
      <c r="V557" s="341"/>
      <c r="AS557" s="202" t="s">
        <v>170</v>
      </c>
      <c r="AT557" s="202" t="s">
        <v>79</v>
      </c>
      <c r="AU557" s="12" t="s">
        <v>79</v>
      </c>
      <c r="AV557" s="12" t="s">
        <v>33</v>
      </c>
      <c r="AW557" s="12" t="s">
        <v>69</v>
      </c>
      <c r="AX557" s="202" t="s">
        <v>162</v>
      </c>
    </row>
    <row r="558" spans="2:50" s="12" customFormat="1" ht="36">
      <c r="B558" s="196"/>
      <c r="C558" s="341"/>
      <c r="D558" s="337" t="s">
        <v>170</v>
      </c>
      <c r="E558" s="347" t="s">
        <v>5</v>
      </c>
      <c r="F558" s="348" t="s">
        <v>654</v>
      </c>
      <c r="G558" s="341"/>
      <c r="H558" s="349">
        <v>-86.409000000000006</v>
      </c>
      <c r="I558" s="198"/>
      <c r="L558" s="196"/>
      <c r="M558" s="199"/>
      <c r="N558" s="200"/>
      <c r="O558" s="200"/>
      <c r="P558" s="200"/>
      <c r="Q558" s="200"/>
      <c r="R558" s="200"/>
      <c r="S558" s="200"/>
      <c r="T558" s="201"/>
      <c r="U558" s="341"/>
      <c r="V558" s="341"/>
      <c r="AS558" s="202" t="s">
        <v>170</v>
      </c>
      <c r="AT558" s="202" t="s">
        <v>79</v>
      </c>
      <c r="AU558" s="12" t="s">
        <v>79</v>
      </c>
      <c r="AV558" s="12" t="s">
        <v>33</v>
      </c>
      <c r="AW558" s="12" t="s">
        <v>69</v>
      </c>
      <c r="AX558" s="202" t="s">
        <v>162</v>
      </c>
    </row>
    <row r="559" spans="2:50" s="12" customFormat="1" ht="36">
      <c r="B559" s="196"/>
      <c r="C559" s="341"/>
      <c r="D559" s="337" t="s">
        <v>170</v>
      </c>
      <c r="E559" s="347" t="s">
        <v>5</v>
      </c>
      <c r="F559" s="348" t="s">
        <v>655</v>
      </c>
      <c r="G559" s="341"/>
      <c r="H559" s="349">
        <v>-132.53299999999999</v>
      </c>
      <c r="I559" s="198"/>
      <c r="L559" s="196"/>
      <c r="M559" s="199"/>
      <c r="N559" s="200"/>
      <c r="O559" s="200"/>
      <c r="P559" s="200"/>
      <c r="Q559" s="200"/>
      <c r="R559" s="200"/>
      <c r="S559" s="200"/>
      <c r="T559" s="201"/>
      <c r="U559" s="341"/>
      <c r="V559" s="341"/>
      <c r="AS559" s="202" t="s">
        <v>170</v>
      </c>
      <c r="AT559" s="202" t="s">
        <v>79</v>
      </c>
      <c r="AU559" s="12" t="s">
        <v>79</v>
      </c>
      <c r="AV559" s="12" t="s">
        <v>33</v>
      </c>
      <c r="AW559" s="12" t="s">
        <v>69</v>
      </c>
      <c r="AX559" s="202" t="s">
        <v>162</v>
      </c>
    </row>
    <row r="560" spans="2:50" s="12" customFormat="1" ht="24">
      <c r="B560" s="196"/>
      <c r="C560" s="341"/>
      <c r="D560" s="337" t="s">
        <v>170</v>
      </c>
      <c r="E560" s="347" t="s">
        <v>5</v>
      </c>
      <c r="F560" s="348" t="s">
        <v>656</v>
      </c>
      <c r="G560" s="341"/>
      <c r="H560" s="349">
        <v>15.07</v>
      </c>
      <c r="I560" s="198"/>
      <c r="L560" s="196"/>
      <c r="M560" s="199"/>
      <c r="N560" s="200"/>
      <c r="O560" s="200"/>
      <c r="P560" s="200"/>
      <c r="Q560" s="200"/>
      <c r="R560" s="200"/>
      <c r="S560" s="200"/>
      <c r="T560" s="201"/>
      <c r="U560" s="341"/>
      <c r="V560" s="341"/>
      <c r="AS560" s="202" t="s">
        <v>170</v>
      </c>
      <c r="AT560" s="202" t="s">
        <v>79</v>
      </c>
      <c r="AU560" s="12" t="s">
        <v>79</v>
      </c>
      <c r="AV560" s="12" t="s">
        <v>33</v>
      </c>
      <c r="AW560" s="12" t="s">
        <v>69</v>
      </c>
      <c r="AX560" s="202" t="s">
        <v>162</v>
      </c>
    </row>
    <row r="561" spans="2:64" s="12" customFormat="1" ht="24">
      <c r="B561" s="196"/>
      <c r="C561" s="341"/>
      <c r="D561" s="337" t="s">
        <v>170</v>
      </c>
      <c r="E561" s="347" t="s">
        <v>5</v>
      </c>
      <c r="F561" s="348" t="s">
        <v>657</v>
      </c>
      <c r="G561" s="341"/>
      <c r="H561" s="349">
        <v>21.777999999999999</v>
      </c>
      <c r="I561" s="198"/>
      <c r="L561" s="196"/>
      <c r="M561" s="199"/>
      <c r="N561" s="200"/>
      <c r="O561" s="200"/>
      <c r="P561" s="200"/>
      <c r="Q561" s="200"/>
      <c r="R561" s="200"/>
      <c r="S561" s="200"/>
      <c r="T561" s="201"/>
      <c r="U561" s="341"/>
      <c r="V561" s="341"/>
      <c r="AS561" s="202" t="s">
        <v>170</v>
      </c>
      <c r="AT561" s="202" t="s">
        <v>79</v>
      </c>
      <c r="AU561" s="12" t="s">
        <v>79</v>
      </c>
      <c r="AV561" s="12" t="s">
        <v>33</v>
      </c>
      <c r="AW561" s="12" t="s">
        <v>69</v>
      </c>
      <c r="AX561" s="202" t="s">
        <v>162</v>
      </c>
    </row>
    <row r="562" spans="2:64" s="12" customFormat="1">
      <c r="B562" s="196"/>
      <c r="C562" s="341"/>
      <c r="D562" s="337" t="s">
        <v>170</v>
      </c>
      <c r="E562" s="347" t="s">
        <v>5</v>
      </c>
      <c r="F562" s="348" t="s">
        <v>658</v>
      </c>
      <c r="G562" s="341"/>
      <c r="H562" s="349">
        <v>1.464</v>
      </c>
      <c r="I562" s="198"/>
      <c r="L562" s="196"/>
      <c r="M562" s="199"/>
      <c r="N562" s="200"/>
      <c r="O562" s="200"/>
      <c r="P562" s="200"/>
      <c r="Q562" s="200"/>
      <c r="R562" s="200"/>
      <c r="S562" s="200"/>
      <c r="T562" s="201"/>
      <c r="U562" s="341"/>
      <c r="V562" s="341"/>
      <c r="AS562" s="202" t="s">
        <v>170</v>
      </c>
      <c r="AT562" s="202" t="s">
        <v>79</v>
      </c>
      <c r="AU562" s="12" t="s">
        <v>79</v>
      </c>
      <c r="AV562" s="12" t="s">
        <v>33</v>
      </c>
      <c r="AW562" s="12" t="s">
        <v>69</v>
      </c>
      <c r="AX562" s="202" t="s">
        <v>162</v>
      </c>
    </row>
    <row r="563" spans="2:64" s="14" customFormat="1">
      <c r="B563" s="214"/>
      <c r="C563" s="355"/>
      <c r="D563" s="337" t="s">
        <v>170</v>
      </c>
      <c r="E563" s="356" t="s">
        <v>5</v>
      </c>
      <c r="F563" s="357" t="s">
        <v>259</v>
      </c>
      <c r="G563" s="355"/>
      <c r="H563" s="358">
        <v>870.55100000000004</v>
      </c>
      <c r="I563" s="216"/>
      <c r="L563" s="214"/>
      <c r="M563" s="217"/>
      <c r="N563" s="218"/>
      <c r="O563" s="218"/>
      <c r="P563" s="218"/>
      <c r="Q563" s="218"/>
      <c r="R563" s="218"/>
      <c r="S563" s="218"/>
      <c r="T563" s="219"/>
      <c r="U563" s="355"/>
      <c r="V563" s="355"/>
      <c r="AS563" s="215" t="s">
        <v>170</v>
      </c>
      <c r="AT563" s="215" t="s">
        <v>79</v>
      </c>
      <c r="AU563" s="14" t="s">
        <v>178</v>
      </c>
      <c r="AV563" s="14" t="s">
        <v>33</v>
      </c>
      <c r="AW563" s="14" t="s">
        <v>69</v>
      </c>
      <c r="AX563" s="215" t="s">
        <v>162</v>
      </c>
    </row>
    <row r="564" spans="2:64" s="12" customFormat="1">
      <c r="B564" s="196"/>
      <c r="C564" s="341"/>
      <c r="D564" s="337" t="s">
        <v>170</v>
      </c>
      <c r="E564" s="347" t="s">
        <v>5</v>
      </c>
      <c r="F564" s="348" t="s">
        <v>659</v>
      </c>
      <c r="G564" s="341"/>
      <c r="H564" s="349">
        <v>-788.72199999999998</v>
      </c>
      <c r="I564" s="198"/>
      <c r="L564" s="196"/>
      <c r="M564" s="199"/>
      <c r="N564" s="200"/>
      <c r="O564" s="200"/>
      <c r="P564" s="200"/>
      <c r="Q564" s="200"/>
      <c r="R564" s="200"/>
      <c r="S564" s="200"/>
      <c r="T564" s="201"/>
      <c r="U564" s="341"/>
      <c r="V564" s="341"/>
      <c r="AS564" s="202" t="s">
        <v>170</v>
      </c>
      <c r="AT564" s="202" t="s">
        <v>79</v>
      </c>
      <c r="AU564" s="12" t="s">
        <v>79</v>
      </c>
      <c r="AV564" s="12" t="s">
        <v>33</v>
      </c>
      <c r="AW564" s="12" t="s">
        <v>69</v>
      </c>
      <c r="AX564" s="202" t="s">
        <v>162</v>
      </c>
    </row>
    <row r="565" spans="2:64" s="11" customFormat="1">
      <c r="B565" s="187"/>
      <c r="C565" s="336"/>
      <c r="D565" s="337" t="s">
        <v>170</v>
      </c>
      <c r="E565" s="338" t="s">
        <v>5</v>
      </c>
      <c r="F565" s="339" t="s">
        <v>468</v>
      </c>
      <c r="G565" s="336"/>
      <c r="H565" s="340" t="s">
        <v>5</v>
      </c>
      <c r="I565" s="192"/>
      <c r="L565" s="187"/>
      <c r="M565" s="193"/>
      <c r="N565" s="194"/>
      <c r="O565" s="194"/>
      <c r="P565" s="194"/>
      <c r="Q565" s="194"/>
      <c r="R565" s="194"/>
      <c r="S565" s="194"/>
      <c r="T565" s="195"/>
      <c r="U565" s="336"/>
      <c r="V565" s="336"/>
      <c r="AS565" s="191" t="s">
        <v>170</v>
      </c>
      <c r="AT565" s="191" t="s">
        <v>79</v>
      </c>
      <c r="AU565" s="11" t="s">
        <v>77</v>
      </c>
      <c r="AV565" s="11" t="s">
        <v>33</v>
      </c>
      <c r="AW565" s="11" t="s">
        <v>69</v>
      </c>
      <c r="AX565" s="191" t="s">
        <v>162</v>
      </c>
    </row>
    <row r="566" spans="2:64" s="12" customFormat="1">
      <c r="B566" s="196"/>
      <c r="C566" s="341"/>
      <c r="D566" s="337" t="s">
        <v>170</v>
      </c>
      <c r="E566" s="347" t="s">
        <v>5</v>
      </c>
      <c r="F566" s="348" t="s">
        <v>660</v>
      </c>
      <c r="G566" s="341"/>
      <c r="H566" s="349">
        <v>800</v>
      </c>
      <c r="I566" s="198"/>
      <c r="L566" s="196"/>
      <c r="M566" s="199"/>
      <c r="N566" s="200"/>
      <c r="O566" s="200"/>
      <c r="P566" s="200"/>
      <c r="Q566" s="200"/>
      <c r="R566" s="200"/>
      <c r="S566" s="200"/>
      <c r="T566" s="201"/>
      <c r="U566" s="341"/>
      <c r="V566" s="341"/>
      <c r="AS566" s="202" t="s">
        <v>170</v>
      </c>
      <c r="AT566" s="202" t="s">
        <v>79</v>
      </c>
      <c r="AU566" s="12" t="s">
        <v>79</v>
      </c>
      <c r="AV566" s="12" t="s">
        <v>33</v>
      </c>
      <c r="AW566" s="12" t="s">
        <v>69</v>
      </c>
      <c r="AX566" s="202" t="s">
        <v>162</v>
      </c>
    </row>
    <row r="567" spans="2:64" s="11" customFormat="1">
      <c r="B567" s="187"/>
      <c r="C567" s="336"/>
      <c r="D567" s="337" t="s">
        <v>170</v>
      </c>
      <c r="E567" s="338" t="s">
        <v>5</v>
      </c>
      <c r="F567" s="339" t="s">
        <v>478</v>
      </c>
      <c r="G567" s="336"/>
      <c r="H567" s="340" t="s">
        <v>5</v>
      </c>
      <c r="I567" s="192"/>
      <c r="L567" s="187"/>
      <c r="M567" s="193"/>
      <c r="N567" s="194"/>
      <c r="O567" s="194"/>
      <c r="P567" s="194"/>
      <c r="Q567" s="194"/>
      <c r="R567" s="194"/>
      <c r="S567" s="194"/>
      <c r="T567" s="195"/>
      <c r="U567" s="336"/>
      <c r="V567" s="336"/>
      <c r="AS567" s="191" t="s">
        <v>170</v>
      </c>
      <c r="AT567" s="191" t="s">
        <v>79</v>
      </c>
      <c r="AU567" s="11" t="s">
        <v>77</v>
      </c>
      <c r="AV567" s="11" t="s">
        <v>33</v>
      </c>
      <c r="AW567" s="11" t="s">
        <v>69</v>
      </c>
      <c r="AX567" s="191" t="s">
        <v>162</v>
      </c>
    </row>
    <row r="568" spans="2:64" s="12" customFormat="1">
      <c r="B568" s="196"/>
      <c r="C568" s="341"/>
      <c r="D568" s="337" t="s">
        <v>170</v>
      </c>
      <c r="E568" s="347" t="s">
        <v>5</v>
      </c>
      <c r="F568" s="348" t="s">
        <v>661</v>
      </c>
      <c r="G568" s="341"/>
      <c r="H568" s="349">
        <v>50</v>
      </c>
      <c r="I568" s="198"/>
      <c r="L568" s="196"/>
      <c r="M568" s="199"/>
      <c r="N568" s="200"/>
      <c r="O568" s="200"/>
      <c r="P568" s="200"/>
      <c r="Q568" s="200"/>
      <c r="R568" s="200"/>
      <c r="S568" s="200"/>
      <c r="T568" s="201"/>
      <c r="U568" s="341"/>
      <c r="V568" s="341"/>
      <c r="AS568" s="202" t="s">
        <v>170</v>
      </c>
      <c r="AT568" s="202" t="s">
        <v>79</v>
      </c>
      <c r="AU568" s="12" t="s">
        <v>79</v>
      </c>
      <c r="AV568" s="12" t="s">
        <v>33</v>
      </c>
      <c r="AW568" s="12" t="s">
        <v>69</v>
      </c>
      <c r="AX568" s="202" t="s">
        <v>162</v>
      </c>
    </row>
    <row r="569" spans="2:64" s="13" customFormat="1">
      <c r="B569" s="208"/>
      <c r="C569" s="350"/>
      <c r="D569" s="342" t="s">
        <v>170</v>
      </c>
      <c r="E569" s="351" t="s">
        <v>5</v>
      </c>
      <c r="F569" s="352" t="s">
        <v>192</v>
      </c>
      <c r="G569" s="350"/>
      <c r="H569" s="353">
        <f>H563+H554+H543+H564+H566+H568</f>
        <v>3777.4210000000003</v>
      </c>
      <c r="I569" s="209"/>
      <c r="L569" s="208"/>
      <c r="M569" s="210"/>
      <c r="N569" s="211"/>
      <c r="O569" s="211"/>
      <c r="P569" s="211"/>
      <c r="Q569" s="211"/>
      <c r="R569" s="211"/>
      <c r="S569" s="211"/>
      <c r="T569" s="212"/>
      <c r="U569" s="350"/>
      <c r="V569" s="350"/>
      <c r="AS569" s="213" t="s">
        <v>170</v>
      </c>
      <c r="AT569" s="213" t="s">
        <v>79</v>
      </c>
      <c r="AU569" s="13" t="s">
        <v>168</v>
      </c>
      <c r="AV569" s="13" t="s">
        <v>33</v>
      </c>
      <c r="AW569" s="13" t="s">
        <v>77</v>
      </c>
      <c r="AX569" s="213" t="s">
        <v>162</v>
      </c>
    </row>
    <row r="570" spans="2:64" s="1" customFormat="1" ht="16.5" customHeight="1">
      <c r="B570" s="174"/>
      <c r="C570" s="378">
        <v>86</v>
      </c>
      <c r="D570" s="378" t="s">
        <v>164</v>
      </c>
      <c r="E570" s="379" t="s">
        <v>671</v>
      </c>
      <c r="F570" s="380" t="s">
        <v>672</v>
      </c>
      <c r="G570" s="381" t="s">
        <v>284</v>
      </c>
      <c r="H570" s="382">
        <v>0</v>
      </c>
      <c r="I570" s="180"/>
      <c r="J570" s="181">
        <f>ROUND(I570*H570,2)</f>
        <v>0</v>
      </c>
      <c r="K570" s="177" t="s">
        <v>5</v>
      </c>
      <c r="L570" s="41"/>
      <c r="M570" s="182" t="s">
        <v>5</v>
      </c>
      <c r="N570" s="183" t="s">
        <v>40</v>
      </c>
      <c r="O570" s="42"/>
      <c r="P570" s="184">
        <f>O570*H570</f>
        <v>0</v>
      </c>
      <c r="Q570" s="184">
        <v>1.54E-2</v>
      </c>
      <c r="R570" s="184">
        <f>Q570*H570</f>
        <v>0</v>
      </c>
      <c r="S570" s="184">
        <v>0</v>
      </c>
      <c r="T570" s="185">
        <f>S570*H570</f>
        <v>0</v>
      </c>
      <c r="U570" s="329"/>
      <c r="V570" s="329"/>
      <c r="AQ570" s="24" t="s">
        <v>168</v>
      </c>
      <c r="AS570" s="24" t="s">
        <v>164</v>
      </c>
      <c r="AT570" s="24" t="s">
        <v>79</v>
      </c>
      <c r="AX570" s="24" t="s">
        <v>162</v>
      </c>
      <c r="BD570" s="186">
        <f>IF(N570="základní",J570,0)</f>
        <v>0</v>
      </c>
      <c r="BE570" s="186">
        <f>IF(N570="snížená",J570,0)</f>
        <v>0</v>
      </c>
      <c r="BF570" s="186">
        <f>IF(N570="zákl. přenesená",J570,0)</f>
        <v>0</v>
      </c>
      <c r="BG570" s="186">
        <f>IF(N570="sníž. přenesená",J570,0)</f>
        <v>0</v>
      </c>
      <c r="BH570" s="186">
        <f>IF(N570="nulová",J570,0)</f>
        <v>0</v>
      </c>
      <c r="BI570" s="24" t="s">
        <v>77</v>
      </c>
      <c r="BJ570" s="186">
        <f>ROUND(I570*H570,2)</f>
        <v>0</v>
      </c>
      <c r="BK570" s="24" t="s">
        <v>168</v>
      </c>
      <c r="BL570" s="24" t="s">
        <v>673</v>
      </c>
    </row>
    <row r="571" spans="2:64" s="11" customFormat="1">
      <c r="B571" s="187"/>
      <c r="C571" s="336"/>
      <c r="D571" s="337" t="s">
        <v>170</v>
      </c>
      <c r="E571" s="338" t="s">
        <v>5</v>
      </c>
      <c r="F571" s="339" t="s">
        <v>618</v>
      </c>
      <c r="G571" s="336"/>
      <c r="H571" s="340" t="s">
        <v>5</v>
      </c>
      <c r="I571" s="192"/>
      <c r="L571" s="187"/>
      <c r="M571" s="193"/>
      <c r="N571" s="194"/>
      <c r="O571" s="194"/>
      <c r="P571" s="194"/>
      <c r="Q571" s="194"/>
      <c r="R571" s="194"/>
      <c r="S571" s="194"/>
      <c r="T571" s="195"/>
      <c r="U571" s="336"/>
      <c r="V571" s="336"/>
      <c r="AS571" s="191" t="s">
        <v>170</v>
      </c>
      <c r="AT571" s="191" t="s">
        <v>79</v>
      </c>
      <c r="AU571" s="11" t="s">
        <v>77</v>
      </c>
      <c r="AV571" s="11" t="s">
        <v>33</v>
      </c>
      <c r="AW571" s="11" t="s">
        <v>69</v>
      </c>
      <c r="AX571" s="191" t="s">
        <v>162</v>
      </c>
    </row>
    <row r="572" spans="2:64" s="12" customFormat="1">
      <c r="B572" s="196"/>
      <c r="C572" s="341"/>
      <c r="D572" s="337" t="s">
        <v>170</v>
      </c>
      <c r="E572" s="347" t="s">
        <v>5</v>
      </c>
      <c r="F572" s="348" t="s">
        <v>619</v>
      </c>
      <c r="G572" s="341"/>
      <c r="H572" s="349">
        <v>16.452000000000002</v>
      </c>
      <c r="I572" s="198"/>
      <c r="L572" s="196"/>
      <c r="M572" s="199"/>
      <c r="N572" s="200"/>
      <c r="O572" s="200"/>
      <c r="P572" s="200"/>
      <c r="Q572" s="200"/>
      <c r="R572" s="200"/>
      <c r="S572" s="200"/>
      <c r="T572" s="201"/>
      <c r="U572" s="341"/>
      <c r="V572" s="341"/>
      <c r="AS572" s="202" t="s">
        <v>170</v>
      </c>
      <c r="AT572" s="202" t="s">
        <v>79</v>
      </c>
      <c r="AU572" s="12" t="s">
        <v>79</v>
      </c>
      <c r="AV572" s="12" t="s">
        <v>33</v>
      </c>
      <c r="AW572" s="12" t="s">
        <v>69</v>
      </c>
      <c r="AX572" s="202" t="s">
        <v>162</v>
      </c>
    </row>
    <row r="573" spans="2:64" s="12" customFormat="1" ht="24">
      <c r="B573" s="196"/>
      <c r="C573" s="341"/>
      <c r="D573" s="337" t="s">
        <v>170</v>
      </c>
      <c r="E573" s="347" t="s">
        <v>5</v>
      </c>
      <c r="F573" s="348" t="s">
        <v>620</v>
      </c>
      <c r="G573" s="341"/>
      <c r="H573" s="349">
        <v>41.95</v>
      </c>
      <c r="I573" s="198"/>
      <c r="L573" s="196"/>
      <c r="M573" s="199"/>
      <c r="N573" s="200"/>
      <c r="O573" s="200"/>
      <c r="P573" s="200"/>
      <c r="Q573" s="200"/>
      <c r="R573" s="200"/>
      <c r="S573" s="200"/>
      <c r="T573" s="201"/>
      <c r="U573" s="341"/>
      <c r="V573" s="341"/>
      <c r="AS573" s="202" t="s">
        <v>170</v>
      </c>
      <c r="AT573" s="202" t="s">
        <v>79</v>
      </c>
      <c r="AU573" s="12" t="s">
        <v>79</v>
      </c>
      <c r="AV573" s="12" t="s">
        <v>33</v>
      </c>
      <c r="AW573" s="12" t="s">
        <v>69</v>
      </c>
      <c r="AX573" s="202" t="s">
        <v>162</v>
      </c>
    </row>
    <row r="574" spans="2:64" s="12" customFormat="1">
      <c r="B574" s="196"/>
      <c r="C574" s="341"/>
      <c r="D574" s="337" t="s">
        <v>170</v>
      </c>
      <c r="E574" s="347" t="s">
        <v>5</v>
      </c>
      <c r="F574" s="348" t="s">
        <v>621</v>
      </c>
      <c r="G574" s="341"/>
      <c r="H574" s="349">
        <v>10.206</v>
      </c>
      <c r="I574" s="198"/>
      <c r="L574" s="196"/>
      <c r="M574" s="199"/>
      <c r="N574" s="200"/>
      <c r="O574" s="200"/>
      <c r="P574" s="200"/>
      <c r="Q574" s="200"/>
      <c r="R574" s="200"/>
      <c r="S574" s="200"/>
      <c r="T574" s="201"/>
      <c r="U574" s="341"/>
      <c r="V574" s="341"/>
      <c r="AS574" s="202" t="s">
        <v>170</v>
      </c>
      <c r="AT574" s="202" t="s">
        <v>79</v>
      </c>
      <c r="AU574" s="12" t="s">
        <v>79</v>
      </c>
      <c r="AV574" s="12" t="s">
        <v>33</v>
      </c>
      <c r="AW574" s="12" t="s">
        <v>69</v>
      </c>
      <c r="AX574" s="202" t="s">
        <v>162</v>
      </c>
    </row>
    <row r="575" spans="2:64" s="12" customFormat="1">
      <c r="B575" s="196"/>
      <c r="C575" s="341"/>
      <c r="D575" s="337" t="s">
        <v>170</v>
      </c>
      <c r="E575" s="347" t="s">
        <v>5</v>
      </c>
      <c r="F575" s="348" t="s">
        <v>622</v>
      </c>
      <c r="G575" s="341"/>
      <c r="H575" s="349">
        <v>9.3659999999999997</v>
      </c>
      <c r="I575" s="198"/>
      <c r="L575" s="196"/>
      <c r="M575" s="199"/>
      <c r="N575" s="200"/>
      <c r="O575" s="200"/>
      <c r="P575" s="200"/>
      <c r="Q575" s="200"/>
      <c r="R575" s="200"/>
      <c r="S575" s="200"/>
      <c r="T575" s="201"/>
      <c r="U575" s="341"/>
      <c r="V575" s="341"/>
      <c r="AS575" s="202" t="s">
        <v>170</v>
      </c>
      <c r="AT575" s="202" t="s">
        <v>79</v>
      </c>
      <c r="AU575" s="12" t="s">
        <v>79</v>
      </c>
      <c r="AV575" s="12" t="s">
        <v>33</v>
      </c>
      <c r="AW575" s="12" t="s">
        <v>69</v>
      </c>
      <c r="AX575" s="202" t="s">
        <v>162</v>
      </c>
    </row>
    <row r="576" spans="2:64" s="12" customFormat="1">
      <c r="B576" s="196"/>
      <c r="C576" s="341"/>
      <c r="D576" s="337" t="s">
        <v>170</v>
      </c>
      <c r="E576" s="347" t="s">
        <v>5</v>
      </c>
      <c r="F576" s="348" t="s">
        <v>623</v>
      </c>
      <c r="G576" s="341"/>
      <c r="H576" s="349">
        <v>14.166</v>
      </c>
      <c r="I576" s="198"/>
      <c r="L576" s="196"/>
      <c r="M576" s="199"/>
      <c r="N576" s="200"/>
      <c r="O576" s="200"/>
      <c r="P576" s="200"/>
      <c r="Q576" s="200"/>
      <c r="R576" s="200"/>
      <c r="S576" s="200"/>
      <c r="T576" s="201"/>
      <c r="U576" s="341"/>
      <c r="V576" s="341"/>
      <c r="AS576" s="202" t="s">
        <v>170</v>
      </c>
      <c r="AT576" s="202" t="s">
        <v>79</v>
      </c>
      <c r="AU576" s="12" t="s">
        <v>79</v>
      </c>
      <c r="AV576" s="12" t="s">
        <v>33</v>
      </c>
      <c r="AW576" s="12" t="s">
        <v>69</v>
      </c>
      <c r="AX576" s="202" t="s">
        <v>162</v>
      </c>
    </row>
    <row r="577" spans="2:64" s="12" customFormat="1">
      <c r="B577" s="196"/>
      <c r="C577" s="341"/>
      <c r="D577" s="337" t="s">
        <v>170</v>
      </c>
      <c r="E577" s="347" t="s">
        <v>5</v>
      </c>
      <c r="F577" s="348" t="s">
        <v>624</v>
      </c>
      <c r="G577" s="341"/>
      <c r="H577" s="349">
        <v>0.9</v>
      </c>
      <c r="I577" s="198"/>
      <c r="L577" s="196"/>
      <c r="M577" s="199"/>
      <c r="N577" s="200"/>
      <c r="O577" s="200"/>
      <c r="P577" s="200"/>
      <c r="Q577" s="200"/>
      <c r="R577" s="200"/>
      <c r="S577" s="200"/>
      <c r="T577" s="201"/>
      <c r="U577" s="341"/>
      <c r="V577" s="341"/>
      <c r="AS577" s="202" t="s">
        <v>170</v>
      </c>
      <c r="AT577" s="202" t="s">
        <v>79</v>
      </c>
      <c r="AU577" s="12" t="s">
        <v>79</v>
      </c>
      <c r="AV577" s="12" t="s">
        <v>33</v>
      </c>
      <c r="AW577" s="12" t="s">
        <v>69</v>
      </c>
      <c r="AX577" s="202" t="s">
        <v>162</v>
      </c>
    </row>
    <row r="578" spans="2:64" s="12" customFormat="1">
      <c r="B578" s="196"/>
      <c r="C578" s="341"/>
      <c r="D578" s="337" t="s">
        <v>170</v>
      </c>
      <c r="E578" s="347" t="s">
        <v>5</v>
      </c>
      <c r="F578" s="348" t="s">
        <v>625</v>
      </c>
      <c r="G578" s="341"/>
      <c r="H578" s="349">
        <v>0.9</v>
      </c>
      <c r="I578" s="198"/>
      <c r="L578" s="196"/>
      <c r="M578" s="199"/>
      <c r="N578" s="200"/>
      <c r="O578" s="200"/>
      <c r="P578" s="200"/>
      <c r="Q578" s="200"/>
      <c r="R578" s="200"/>
      <c r="S578" s="200"/>
      <c r="T578" s="201"/>
      <c r="U578" s="341"/>
      <c r="V578" s="341"/>
      <c r="AS578" s="202" t="s">
        <v>170</v>
      </c>
      <c r="AT578" s="202" t="s">
        <v>79</v>
      </c>
      <c r="AU578" s="12" t="s">
        <v>79</v>
      </c>
      <c r="AV578" s="12" t="s">
        <v>33</v>
      </c>
      <c r="AW578" s="12" t="s">
        <v>69</v>
      </c>
      <c r="AX578" s="202" t="s">
        <v>162</v>
      </c>
    </row>
    <row r="579" spans="2:64" s="12" customFormat="1">
      <c r="B579" s="196"/>
      <c r="C579" s="341"/>
      <c r="D579" s="337" t="s">
        <v>170</v>
      </c>
      <c r="E579" s="347" t="s">
        <v>5</v>
      </c>
      <c r="F579" s="348" t="s">
        <v>626</v>
      </c>
      <c r="G579" s="341"/>
      <c r="H579" s="349">
        <v>5.49</v>
      </c>
      <c r="I579" s="198"/>
      <c r="L579" s="196"/>
      <c r="M579" s="199"/>
      <c r="N579" s="200"/>
      <c r="O579" s="200"/>
      <c r="P579" s="200"/>
      <c r="Q579" s="200"/>
      <c r="R579" s="200"/>
      <c r="S579" s="200"/>
      <c r="T579" s="201"/>
      <c r="U579" s="341"/>
      <c r="V579" s="341"/>
      <c r="AS579" s="202" t="s">
        <v>170</v>
      </c>
      <c r="AT579" s="202" t="s">
        <v>79</v>
      </c>
      <c r="AU579" s="12" t="s">
        <v>79</v>
      </c>
      <c r="AV579" s="12" t="s">
        <v>33</v>
      </c>
      <c r="AW579" s="12" t="s">
        <v>69</v>
      </c>
      <c r="AX579" s="202" t="s">
        <v>162</v>
      </c>
    </row>
    <row r="580" spans="2:64" s="12" customFormat="1">
      <c r="B580" s="196"/>
      <c r="C580" s="341"/>
      <c r="D580" s="337" t="s">
        <v>170</v>
      </c>
      <c r="E580" s="347" t="s">
        <v>5</v>
      </c>
      <c r="F580" s="348" t="s">
        <v>627</v>
      </c>
      <c r="G580" s="341"/>
      <c r="H580" s="349">
        <v>1.89</v>
      </c>
      <c r="I580" s="198"/>
      <c r="L580" s="196"/>
      <c r="M580" s="199"/>
      <c r="N580" s="200"/>
      <c r="O580" s="200"/>
      <c r="P580" s="200"/>
      <c r="Q580" s="200"/>
      <c r="R580" s="200"/>
      <c r="S580" s="200"/>
      <c r="T580" s="201"/>
      <c r="U580" s="341"/>
      <c r="V580" s="341"/>
      <c r="AS580" s="202" t="s">
        <v>170</v>
      </c>
      <c r="AT580" s="202" t="s">
        <v>79</v>
      </c>
      <c r="AU580" s="12" t="s">
        <v>79</v>
      </c>
      <c r="AV580" s="12" t="s">
        <v>33</v>
      </c>
      <c r="AW580" s="12" t="s">
        <v>69</v>
      </c>
      <c r="AX580" s="202" t="s">
        <v>162</v>
      </c>
    </row>
    <row r="581" spans="2:64" s="12" customFormat="1">
      <c r="B581" s="196"/>
      <c r="C581" s="341"/>
      <c r="D581" s="337" t="s">
        <v>170</v>
      </c>
      <c r="E581" s="347" t="s">
        <v>5</v>
      </c>
      <c r="F581" s="348" t="s">
        <v>628</v>
      </c>
      <c r="G581" s="341"/>
      <c r="H581" s="349">
        <v>1.62</v>
      </c>
      <c r="I581" s="198"/>
      <c r="L581" s="196"/>
      <c r="M581" s="199"/>
      <c r="N581" s="200"/>
      <c r="O581" s="200"/>
      <c r="P581" s="200"/>
      <c r="Q581" s="200"/>
      <c r="R581" s="200"/>
      <c r="S581" s="200"/>
      <c r="T581" s="201"/>
      <c r="U581" s="341"/>
      <c r="V581" s="341"/>
      <c r="AS581" s="202" t="s">
        <v>170</v>
      </c>
      <c r="AT581" s="202" t="s">
        <v>79</v>
      </c>
      <c r="AU581" s="12" t="s">
        <v>79</v>
      </c>
      <c r="AV581" s="12" t="s">
        <v>33</v>
      </c>
      <c r="AW581" s="12" t="s">
        <v>69</v>
      </c>
      <c r="AX581" s="202" t="s">
        <v>162</v>
      </c>
    </row>
    <row r="582" spans="2:64" s="12" customFormat="1">
      <c r="B582" s="196"/>
      <c r="C582" s="341"/>
      <c r="D582" s="337" t="s">
        <v>170</v>
      </c>
      <c r="E582" s="347" t="s">
        <v>5</v>
      </c>
      <c r="F582" s="348" t="s">
        <v>629</v>
      </c>
      <c r="G582" s="341"/>
      <c r="H582" s="349">
        <v>1.17</v>
      </c>
      <c r="I582" s="198"/>
      <c r="L582" s="196"/>
      <c r="M582" s="199"/>
      <c r="N582" s="200"/>
      <c r="O582" s="200"/>
      <c r="P582" s="200"/>
      <c r="Q582" s="200"/>
      <c r="R582" s="200"/>
      <c r="S582" s="200"/>
      <c r="T582" s="201"/>
      <c r="U582" s="341"/>
      <c r="V582" s="341"/>
      <c r="AS582" s="202" t="s">
        <v>170</v>
      </c>
      <c r="AT582" s="202" t="s">
        <v>79</v>
      </c>
      <c r="AU582" s="12" t="s">
        <v>79</v>
      </c>
      <c r="AV582" s="12" t="s">
        <v>33</v>
      </c>
      <c r="AW582" s="12" t="s">
        <v>69</v>
      </c>
      <c r="AX582" s="202" t="s">
        <v>162</v>
      </c>
    </row>
    <row r="583" spans="2:64" s="11" customFormat="1">
      <c r="B583" s="187"/>
      <c r="C583" s="336"/>
      <c r="D583" s="337" t="s">
        <v>170</v>
      </c>
      <c r="E583" s="338" t="s">
        <v>5</v>
      </c>
      <c r="F583" s="339" t="s">
        <v>451</v>
      </c>
      <c r="G583" s="336"/>
      <c r="H583" s="340" t="s">
        <v>5</v>
      </c>
      <c r="I583" s="192"/>
      <c r="L583" s="187"/>
      <c r="M583" s="193"/>
      <c r="N583" s="194"/>
      <c r="O583" s="194"/>
      <c r="P583" s="194"/>
      <c r="Q583" s="194"/>
      <c r="R583" s="194"/>
      <c r="S583" s="194"/>
      <c r="T583" s="195"/>
      <c r="U583" s="336"/>
      <c r="V583" s="336"/>
      <c r="AS583" s="191" t="s">
        <v>170</v>
      </c>
      <c r="AT583" s="191" t="s">
        <v>79</v>
      </c>
      <c r="AU583" s="11" t="s">
        <v>77</v>
      </c>
      <c r="AV583" s="11" t="s">
        <v>33</v>
      </c>
      <c r="AW583" s="11" t="s">
        <v>69</v>
      </c>
      <c r="AX583" s="191" t="s">
        <v>162</v>
      </c>
    </row>
    <row r="584" spans="2:64" s="14" customFormat="1">
      <c r="B584" s="214"/>
      <c r="C584" s="355"/>
      <c r="D584" s="337" t="s">
        <v>170</v>
      </c>
      <c r="E584" s="356" t="s">
        <v>5</v>
      </c>
      <c r="F584" s="357" t="s">
        <v>259</v>
      </c>
      <c r="G584" s="355"/>
      <c r="H584" s="358">
        <v>104.11</v>
      </c>
      <c r="I584" s="216"/>
      <c r="L584" s="214"/>
      <c r="M584" s="217"/>
      <c r="N584" s="218"/>
      <c r="O584" s="218"/>
      <c r="P584" s="218"/>
      <c r="Q584" s="218"/>
      <c r="R584" s="218"/>
      <c r="S584" s="218"/>
      <c r="T584" s="219"/>
      <c r="U584" s="355"/>
      <c r="V584" s="355"/>
      <c r="AS584" s="215" t="s">
        <v>170</v>
      </c>
      <c r="AT584" s="215" t="s">
        <v>79</v>
      </c>
      <c r="AU584" s="14" t="s">
        <v>178</v>
      </c>
      <c r="AV584" s="14" t="s">
        <v>33</v>
      </c>
      <c r="AW584" s="14" t="s">
        <v>69</v>
      </c>
      <c r="AX584" s="215" t="s">
        <v>162</v>
      </c>
    </row>
    <row r="585" spans="2:64" s="11" customFormat="1">
      <c r="B585" s="187"/>
      <c r="C585" s="336"/>
      <c r="D585" s="337" t="s">
        <v>170</v>
      </c>
      <c r="E585" s="338" t="s">
        <v>5</v>
      </c>
      <c r="F585" s="339" t="s">
        <v>630</v>
      </c>
      <c r="G585" s="336"/>
      <c r="H585" s="340" t="s">
        <v>5</v>
      </c>
      <c r="I585" s="192"/>
      <c r="L585" s="187"/>
      <c r="M585" s="193"/>
      <c r="N585" s="194"/>
      <c r="O585" s="194"/>
      <c r="P585" s="194"/>
      <c r="Q585" s="194"/>
      <c r="R585" s="194"/>
      <c r="S585" s="194"/>
      <c r="T585" s="195"/>
      <c r="U585" s="336"/>
      <c r="V585" s="336"/>
      <c r="AS585" s="191" t="s">
        <v>170</v>
      </c>
      <c r="AT585" s="191" t="s">
        <v>79</v>
      </c>
      <c r="AU585" s="11" t="s">
        <v>77</v>
      </c>
      <c r="AV585" s="11" t="s">
        <v>33</v>
      </c>
      <c r="AW585" s="11" t="s">
        <v>69</v>
      </c>
      <c r="AX585" s="191" t="s">
        <v>162</v>
      </c>
    </row>
    <row r="586" spans="2:64" s="12" customFormat="1">
      <c r="B586" s="196"/>
      <c r="C586" s="341"/>
      <c r="D586" s="337" t="s">
        <v>170</v>
      </c>
      <c r="E586" s="347" t="s">
        <v>5</v>
      </c>
      <c r="F586" s="348" t="s">
        <v>631</v>
      </c>
      <c r="G586" s="341"/>
      <c r="H586" s="349">
        <v>456.52199999999999</v>
      </c>
      <c r="I586" s="198"/>
      <c r="L586" s="196"/>
      <c r="M586" s="199"/>
      <c r="N586" s="200"/>
      <c r="O586" s="200"/>
      <c r="P586" s="200"/>
      <c r="Q586" s="200"/>
      <c r="R586" s="200"/>
      <c r="S586" s="200"/>
      <c r="T586" s="201"/>
      <c r="U586" s="341"/>
      <c r="V586" s="341"/>
      <c r="AS586" s="202" t="s">
        <v>170</v>
      </c>
      <c r="AT586" s="202" t="s">
        <v>79</v>
      </c>
      <c r="AU586" s="12" t="s">
        <v>79</v>
      </c>
      <c r="AV586" s="12" t="s">
        <v>33</v>
      </c>
      <c r="AW586" s="12" t="s">
        <v>69</v>
      </c>
      <c r="AX586" s="202" t="s">
        <v>162</v>
      </c>
    </row>
    <row r="587" spans="2:64" s="12" customFormat="1" ht="24">
      <c r="B587" s="196"/>
      <c r="C587" s="341"/>
      <c r="D587" s="337" t="s">
        <v>170</v>
      </c>
      <c r="E587" s="347" t="s">
        <v>5</v>
      </c>
      <c r="F587" s="348" t="s">
        <v>632</v>
      </c>
      <c r="G587" s="341"/>
      <c r="H587" s="349">
        <v>193.33799999999999</v>
      </c>
      <c r="I587" s="198"/>
      <c r="L587" s="196"/>
      <c r="M587" s="199"/>
      <c r="N587" s="200"/>
      <c r="O587" s="200"/>
      <c r="P587" s="200"/>
      <c r="Q587" s="200"/>
      <c r="R587" s="200"/>
      <c r="S587" s="200"/>
      <c r="T587" s="201"/>
      <c r="U587" s="341"/>
      <c r="V587" s="341"/>
      <c r="AS587" s="202" t="s">
        <v>170</v>
      </c>
      <c r="AT587" s="202" t="s">
        <v>79</v>
      </c>
      <c r="AU587" s="12" t="s">
        <v>79</v>
      </c>
      <c r="AV587" s="12" t="s">
        <v>33</v>
      </c>
      <c r="AW587" s="12" t="s">
        <v>69</v>
      </c>
      <c r="AX587" s="202" t="s">
        <v>162</v>
      </c>
    </row>
    <row r="588" spans="2:64" s="12" customFormat="1">
      <c r="B588" s="196"/>
      <c r="C588" s="341"/>
      <c r="D588" s="337" t="s">
        <v>170</v>
      </c>
      <c r="E588" s="347" t="s">
        <v>5</v>
      </c>
      <c r="F588" s="348" t="s">
        <v>633</v>
      </c>
      <c r="G588" s="341"/>
      <c r="H588" s="349">
        <v>-24.93</v>
      </c>
      <c r="I588" s="198"/>
      <c r="L588" s="196"/>
      <c r="M588" s="199"/>
      <c r="N588" s="200"/>
      <c r="O588" s="200"/>
      <c r="P588" s="200"/>
      <c r="Q588" s="200"/>
      <c r="R588" s="200"/>
      <c r="S588" s="200"/>
      <c r="T588" s="201"/>
      <c r="U588" s="341"/>
      <c r="V588" s="341"/>
      <c r="AS588" s="202" t="s">
        <v>170</v>
      </c>
      <c r="AT588" s="202" t="s">
        <v>79</v>
      </c>
      <c r="AU588" s="12" t="s">
        <v>79</v>
      </c>
      <c r="AV588" s="12" t="s">
        <v>33</v>
      </c>
      <c r="AW588" s="12" t="s">
        <v>69</v>
      </c>
      <c r="AX588" s="202" t="s">
        <v>162</v>
      </c>
    </row>
    <row r="589" spans="2:64" s="14" customFormat="1">
      <c r="B589" s="214"/>
      <c r="C589" s="355"/>
      <c r="D589" s="337" t="s">
        <v>170</v>
      </c>
      <c r="E589" s="356" t="s">
        <v>5</v>
      </c>
      <c r="F589" s="357" t="s">
        <v>259</v>
      </c>
      <c r="G589" s="355"/>
      <c r="H589" s="358">
        <v>624.92999999999995</v>
      </c>
      <c r="I589" s="216"/>
      <c r="L589" s="214"/>
      <c r="M589" s="217"/>
      <c r="N589" s="218"/>
      <c r="O589" s="218"/>
      <c r="P589" s="218"/>
      <c r="Q589" s="218"/>
      <c r="R589" s="218"/>
      <c r="S589" s="218"/>
      <c r="T589" s="219"/>
      <c r="U589" s="355"/>
      <c r="V589" s="355"/>
      <c r="AS589" s="215" t="s">
        <v>170</v>
      </c>
      <c r="AT589" s="215" t="s">
        <v>79</v>
      </c>
      <c r="AU589" s="14" t="s">
        <v>178</v>
      </c>
      <c r="AV589" s="14" t="s">
        <v>33</v>
      </c>
      <c r="AW589" s="14" t="s">
        <v>69</v>
      </c>
      <c r="AX589" s="215" t="s">
        <v>162</v>
      </c>
    </row>
    <row r="590" spans="2:64" s="13" customFormat="1">
      <c r="B590" s="208"/>
      <c r="C590" s="350"/>
      <c r="D590" s="342" t="s">
        <v>170</v>
      </c>
      <c r="E590" s="351" t="s">
        <v>5</v>
      </c>
      <c r="F590" s="352" t="s">
        <v>192</v>
      </c>
      <c r="G590" s="350"/>
      <c r="H590" s="353">
        <v>729.04</v>
      </c>
      <c r="I590" s="209"/>
      <c r="L590" s="208"/>
      <c r="M590" s="210"/>
      <c r="N590" s="211"/>
      <c r="O590" s="211"/>
      <c r="P590" s="211"/>
      <c r="Q590" s="211"/>
      <c r="R590" s="211"/>
      <c r="S590" s="211"/>
      <c r="T590" s="212"/>
      <c r="U590" s="350"/>
      <c r="V590" s="350"/>
      <c r="AS590" s="213" t="s">
        <v>170</v>
      </c>
      <c r="AT590" s="213" t="s">
        <v>79</v>
      </c>
      <c r="AU590" s="13" t="s">
        <v>168</v>
      </c>
      <c r="AV590" s="13" t="s">
        <v>33</v>
      </c>
      <c r="AW590" s="13" t="s">
        <v>77</v>
      </c>
      <c r="AX590" s="213" t="s">
        <v>162</v>
      </c>
    </row>
    <row r="591" spans="2:64" s="1" customFormat="1" ht="38.25" customHeight="1">
      <c r="B591" s="394"/>
      <c r="C591" s="389">
        <v>87</v>
      </c>
      <c r="D591" s="389" t="s">
        <v>164</v>
      </c>
      <c r="E591" s="390" t="s">
        <v>675</v>
      </c>
      <c r="F591" s="391" t="s">
        <v>676</v>
      </c>
      <c r="G591" s="392" t="s">
        <v>284</v>
      </c>
      <c r="H591" s="393">
        <v>500</v>
      </c>
      <c r="I591" s="180"/>
      <c r="J591" s="181">
        <f>ROUND(I591*H591,2)</f>
        <v>0</v>
      </c>
      <c r="K591" s="177" t="s">
        <v>5</v>
      </c>
      <c r="L591" s="41"/>
      <c r="M591" s="182" t="s">
        <v>5</v>
      </c>
      <c r="N591" s="183" t="s">
        <v>40</v>
      </c>
      <c r="O591" s="42"/>
      <c r="P591" s="184">
        <f>O591*H591</f>
        <v>0</v>
      </c>
      <c r="Q591" s="184">
        <v>1.7000000000000001E-2</v>
      </c>
      <c r="R591" s="184">
        <f>Q591*H591</f>
        <v>8.5</v>
      </c>
      <c r="S591" s="184">
        <v>0</v>
      </c>
      <c r="T591" s="185">
        <f>S591*H591</f>
        <v>0</v>
      </c>
      <c r="U591" s="329"/>
      <c r="V591" s="329"/>
      <c r="AQ591" s="24" t="s">
        <v>168</v>
      </c>
      <c r="AS591" s="24" t="s">
        <v>164</v>
      </c>
      <c r="AT591" s="24" t="s">
        <v>79</v>
      </c>
      <c r="AX591" s="24" t="s">
        <v>162</v>
      </c>
      <c r="BD591" s="186">
        <f>IF(N591="základní",J591,0)</f>
        <v>0</v>
      </c>
      <c r="BE591" s="186">
        <f>IF(N591="snížená",J591,0)</f>
        <v>0</v>
      </c>
      <c r="BF591" s="186">
        <f>IF(N591="zákl. přenesená",J591,0)</f>
        <v>0</v>
      </c>
      <c r="BG591" s="186">
        <f>IF(N591="sníž. přenesená",J591,0)</f>
        <v>0</v>
      </c>
      <c r="BH591" s="186">
        <f>IF(N591="nulová",J591,0)</f>
        <v>0</v>
      </c>
      <c r="BI591" s="24" t="s">
        <v>77</v>
      </c>
      <c r="BJ591" s="186">
        <f>ROUND(I591*H591,2)</f>
        <v>0</v>
      </c>
      <c r="BK591" s="24" t="s">
        <v>168</v>
      </c>
      <c r="BL591" s="24" t="s">
        <v>677</v>
      </c>
    </row>
    <row r="592" spans="2:64" s="12" customFormat="1">
      <c r="B592" s="196"/>
      <c r="C592" s="341"/>
      <c r="D592" s="342" t="s">
        <v>170</v>
      </c>
      <c r="E592" s="343" t="s">
        <v>5</v>
      </c>
      <c r="F592" s="344" t="s">
        <v>678</v>
      </c>
      <c r="G592" s="341"/>
      <c r="H592" s="345">
        <v>500</v>
      </c>
      <c r="I592" s="198"/>
      <c r="L592" s="196"/>
      <c r="M592" s="199"/>
      <c r="N592" s="200"/>
      <c r="O592" s="200"/>
      <c r="P592" s="200"/>
      <c r="Q592" s="200"/>
      <c r="R592" s="200"/>
      <c r="S592" s="200"/>
      <c r="T592" s="201"/>
      <c r="U592" s="341"/>
      <c r="V592" s="341"/>
      <c r="AS592" s="202" t="s">
        <v>170</v>
      </c>
      <c r="AT592" s="202" t="s">
        <v>79</v>
      </c>
      <c r="AU592" s="12" t="s">
        <v>79</v>
      </c>
      <c r="AV592" s="12" t="s">
        <v>33</v>
      </c>
      <c r="AW592" s="12" t="s">
        <v>77</v>
      </c>
      <c r="AX592" s="202" t="s">
        <v>162</v>
      </c>
    </row>
    <row r="593" spans="2:64" s="1" customFormat="1" ht="25.5" customHeight="1">
      <c r="B593" s="174"/>
      <c r="C593" s="389">
        <v>88</v>
      </c>
      <c r="D593" s="389" t="s">
        <v>164</v>
      </c>
      <c r="E593" s="390" t="s">
        <v>680</v>
      </c>
      <c r="F593" s="391" t="s">
        <v>681</v>
      </c>
      <c r="G593" s="392" t="s">
        <v>284</v>
      </c>
      <c r="H593" s="393">
        <v>46.188000000000002</v>
      </c>
      <c r="I593" s="180"/>
      <c r="J593" s="181">
        <f>ROUND(I593*H593,2)</f>
        <v>0</v>
      </c>
      <c r="K593" s="177" t="s">
        <v>5</v>
      </c>
      <c r="L593" s="41"/>
      <c r="M593" s="182" t="s">
        <v>5</v>
      </c>
      <c r="N593" s="183" t="s">
        <v>40</v>
      </c>
      <c r="O593" s="42"/>
      <c r="P593" s="184">
        <f>O593*H593</f>
        <v>0</v>
      </c>
      <c r="Q593" s="184">
        <v>9.4699999999999993E-3</v>
      </c>
      <c r="R593" s="184">
        <f>Q593*H593</f>
        <v>0.43740035999999999</v>
      </c>
      <c r="S593" s="184">
        <v>0</v>
      </c>
      <c r="T593" s="185">
        <f>S593*H593</f>
        <v>0</v>
      </c>
      <c r="U593" s="329"/>
      <c r="V593" s="329"/>
      <c r="AQ593" s="24" t="s">
        <v>168</v>
      </c>
      <c r="AS593" s="24" t="s">
        <v>164</v>
      </c>
      <c r="AT593" s="24" t="s">
        <v>79</v>
      </c>
      <c r="AX593" s="24" t="s">
        <v>162</v>
      </c>
      <c r="BD593" s="186">
        <f>IF(N593="základní",J593,0)</f>
        <v>0</v>
      </c>
      <c r="BE593" s="186">
        <f>IF(N593="snížená",J593,0)</f>
        <v>0</v>
      </c>
      <c r="BF593" s="186">
        <f>IF(N593="zákl. přenesená",J593,0)</f>
        <v>0</v>
      </c>
      <c r="BG593" s="186">
        <f>IF(N593="sníž. přenesená",J593,0)</f>
        <v>0</v>
      </c>
      <c r="BH593" s="186">
        <f>IF(N593="nulová",J593,0)</f>
        <v>0</v>
      </c>
      <c r="BI593" s="24" t="s">
        <v>77</v>
      </c>
      <c r="BJ593" s="186">
        <f>ROUND(I593*H593,2)</f>
        <v>0</v>
      </c>
      <c r="BK593" s="24" t="s">
        <v>168</v>
      </c>
      <c r="BL593" s="24" t="s">
        <v>682</v>
      </c>
    </row>
    <row r="594" spans="2:64" s="1" customFormat="1" ht="47.5">
      <c r="B594" s="41"/>
      <c r="C594" s="329"/>
      <c r="D594" s="337" t="s">
        <v>182</v>
      </c>
      <c r="E594" s="329"/>
      <c r="F594" s="346" t="s">
        <v>683</v>
      </c>
      <c r="G594" s="329"/>
      <c r="H594" s="329"/>
      <c r="I594" s="204"/>
      <c r="L594" s="41"/>
      <c r="M594" s="205"/>
      <c r="N594" s="42"/>
      <c r="O594" s="42"/>
      <c r="P594" s="42"/>
      <c r="Q594" s="42"/>
      <c r="R594" s="42"/>
      <c r="S594" s="42"/>
      <c r="T594" s="70"/>
      <c r="U594" s="329"/>
      <c r="V594" s="329"/>
      <c r="AS594" s="24" t="s">
        <v>182</v>
      </c>
      <c r="AT594" s="24" t="s">
        <v>79</v>
      </c>
    </row>
    <row r="595" spans="2:64" s="11" customFormat="1">
      <c r="B595" s="187"/>
      <c r="C595" s="336"/>
      <c r="D595" s="337" t="s">
        <v>170</v>
      </c>
      <c r="E595" s="338" t="s">
        <v>5</v>
      </c>
      <c r="F595" s="339" t="s">
        <v>684</v>
      </c>
      <c r="G595" s="336"/>
      <c r="H595" s="340" t="s">
        <v>5</v>
      </c>
      <c r="I595" s="192"/>
      <c r="L595" s="187"/>
      <c r="M595" s="193"/>
      <c r="N595" s="194"/>
      <c r="O595" s="194"/>
      <c r="P595" s="194"/>
      <c r="Q595" s="194"/>
      <c r="R595" s="194"/>
      <c r="S595" s="194"/>
      <c r="T595" s="195"/>
      <c r="U595" s="336"/>
      <c r="V595" s="336"/>
      <c r="AS595" s="191" t="s">
        <v>170</v>
      </c>
      <c r="AT595" s="191" t="s">
        <v>79</v>
      </c>
      <c r="AU595" s="11" t="s">
        <v>77</v>
      </c>
      <c r="AV595" s="11" t="s">
        <v>33</v>
      </c>
      <c r="AW595" s="11" t="s">
        <v>69</v>
      </c>
      <c r="AX595" s="191" t="s">
        <v>162</v>
      </c>
    </row>
    <row r="596" spans="2:64" s="11" customFormat="1">
      <c r="B596" s="187"/>
      <c r="C596" s="336"/>
      <c r="D596" s="337" t="s">
        <v>170</v>
      </c>
      <c r="E596" s="338" t="s">
        <v>5</v>
      </c>
      <c r="F596" s="339" t="s">
        <v>685</v>
      </c>
      <c r="G596" s="336"/>
      <c r="H596" s="340" t="s">
        <v>5</v>
      </c>
      <c r="I596" s="192"/>
      <c r="L596" s="187"/>
      <c r="M596" s="193"/>
      <c r="N596" s="194"/>
      <c r="O596" s="194"/>
      <c r="P596" s="194"/>
      <c r="Q596" s="194"/>
      <c r="R596" s="194"/>
      <c r="S596" s="194"/>
      <c r="T596" s="195"/>
      <c r="U596" s="336"/>
      <c r="V596" s="336"/>
      <c r="AS596" s="191" t="s">
        <v>170</v>
      </c>
      <c r="AT596" s="191" t="s">
        <v>79</v>
      </c>
      <c r="AU596" s="11" t="s">
        <v>77</v>
      </c>
      <c r="AV596" s="11" t="s">
        <v>33</v>
      </c>
      <c r="AW596" s="11" t="s">
        <v>69</v>
      </c>
      <c r="AX596" s="191" t="s">
        <v>162</v>
      </c>
    </row>
    <row r="597" spans="2:64" s="12" customFormat="1">
      <c r="B597" s="196"/>
      <c r="C597" s="341"/>
      <c r="D597" s="337" t="s">
        <v>170</v>
      </c>
      <c r="E597" s="347" t="s">
        <v>5</v>
      </c>
      <c r="F597" s="348" t="s">
        <v>686</v>
      </c>
      <c r="G597" s="341"/>
      <c r="H597" s="349">
        <v>10.275</v>
      </c>
      <c r="I597" s="198"/>
      <c r="L597" s="196"/>
      <c r="M597" s="199"/>
      <c r="N597" s="200"/>
      <c r="O597" s="200"/>
      <c r="P597" s="200"/>
      <c r="Q597" s="200"/>
      <c r="R597" s="200"/>
      <c r="S597" s="200"/>
      <c r="T597" s="201"/>
      <c r="U597" s="341"/>
      <c r="V597" s="341"/>
      <c r="AS597" s="202" t="s">
        <v>170</v>
      </c>
      <c r="AT597" s="202" t="s">
        <v>79</v>
      </c>
      <c r="AU597" s="12" t="s">
        <v>79</v>
      </c>
      <c r="AV597" s="12" t="s">
        <v>33</v>
      </c>
      <c r="AW597" s="12" t="s">
        <v>69</v>
      </c>
      <c r="AX597" s="202" t="s">
        <v>162</v>
      </c>
    </row>
    <row r="598" spans="2:64" s="12" customFormat="1">
      <c r="B598" s="196"/>
      <c r="C598" s="341"/>
      <c r="D598" s="337" t="s">
        <v>170</v>
      </c>
      <c r="E598" s="347" t="s">
        <v>5</v>
      </c>
      <c r="F598" s="348" t="s">
        <v>687</v>
      </c>
      <c r="G598" s="341"/>
      <c r="H598" s="349">
        <v>16.835999999999999</v>
      </c>
      <c r="I598" s="198"/>
      <c r="L598" s="196"/>
      <c r="M598" s="199"/>
      <c r="N598" s="200"/>
      <c r="O598" s="200"/>
      <c r="P598" s="200"/>
      <c r="Q598" s="200"/>
      <c r="R598" s="200"/>
      <c r="S598" s="200"/>
      <c r="T598" s="201"/>
      <c r="U598" s="341"/>
      <c r="V598" s="341"/>
      <c r="AS598" s="202" t="s">
        <v>170</v>
      </c>
      <c r="AT598" s="202" t="s">
        <v>79</v>
      </c>
      <c r="AU598" s="12" t="s">
        <v>79</v>
      </c>
      <c r="AV598" s="12" t="s">
        <v>33</v>
      </c>
      <c r="AW598" s="12" t="s">
        <v>69</v>
      </c>
      <c r="AX598" s="202" t="s">
        <v>162</v>
      </c>
    </row>
    <row r="599" spans="2:64" s="14" customFormat="1">
      <c r="B599" s="214"/>
      <c r="C599" s="355"/>
      <c r="D599" s="337" t="s">
        <v>170</v>
      </c>
      <c r="E599" s="356" t="s">
        <v>5</v>
      </c>
      <c r="F599" s="357" t="s">
        <v>259</v>
      </c>
      <c r="G599" s="355"/>
      <c r="H599" s="358">
        <v>27.111000000000001</v>
      </c>
      <c r="I599" s="216"/>
      <c r="L599" s="214"/>
      <c r="M599" s="217"/>
      <c r="N599" s="218"/>
      <c r="O599" s="218"/>
      <c r="P599" s="218"/>
      <c r="Q599" s="218"/>
      <c r="R599" s="218"/>
      <c r="S599" s="218"/>
      <c r="T599" s="219"/>
      <c r="U599" s="355"/>
      <c r="V599" s="355"/>
      <c r="AS599" s="215" t="s">
        <v>170</v>
      </c>
      <c r="AT599" s="215" t="s">
        <v>79</v>
      </c>
      <c r="AU599" s="14" t="s">
        <v>178</v>
      </c>
      <c r="AV599" s="14" t="s">
        <v>33</v>
      </c>
      <c r="AW599" s="14" t="s">
        <v>69</v>
      </c>
      <c r="AX599" s="215" t="s">
        <v>162</v>
      </c>
    </row>
    <row r="600" spans="2:64" s="11" customFormat="1">
      <c r="B600" s="187"/>
      <c r="C600" s="336"/>
      <c r="D600" s="337" t="s">
        <v>170</v>
      </c>
      <c r="E600" s="338" t="s">
        <v>5</v>
      </c>
      <c r="F600" s="339" t="s">
        <v>688</v>
      </c>
      <c r="G600" s="336"/>
      <c r="H600" s="340" t="s">
        <v>5</v>
      </c>
      <c r="I600" s="192"/>
      <c r="L600" s="187"/>
      <c r="M600" s="193"/>
      <c r="N600" s="194"/>
      <c r="O600" s="194"/>
      <c r="P600" s="194"/>
      <c r="Q600" s="194"/>
      <c r="R600" s="194"/>
      <c r="S600" s="194"/>
      <c r="T600" s="195"/>
      <c r="U600" s="336"/>
      <c r="V600" s="336"/>
      <c r="AS600" s="191" t="s">
        <v>170</v>
      </c>
      <c r="AT600" s="191" t="s">
        <v>79</v>
      </c>
      <c r="AU600" s="11" t="s">
        <v>77</v>
      </c>
      <c r="AV600" s="11" t="s">
        <v>33</v>
      </c>
      <c r="AW600" s="11" t="s">
        <v>69</v>
      </c>
      <c r="AX600" s="191" t="s">
        <v>162</v>
      </c>
    </row>
    <row r="601" spans="2:64" s="11" customFormat="1">
      <c r="B601" s="187"/>
      <c r="C601" s="336"/>
      <c r="D601" s="337" t="s">
        <v>170</v>
      </c>
      <c r="E601" s="338" t="s">
        <v>5</v>
      </c>
      <c r="F601" s="339" t="s">
        <v>685</v>
      </c>
      <c r="G601" s="336"/>
      <c r="H601" s="340" t="s">
        <v>5</v>
      </c>
      <c r="I601" s="192"/>
      <c r="L601" s="187"/>
      <c r="M601" s="193"/>
      <c r="N601" s="194"/>
      <c r="O601" s="194"/>
      <c r="P601" s="194"/>
      <c r="Q601" s="194"/>
      <c r="R601" s="194"/>
      <c r="S601" s="194"/>
      <c r="T601" s="195"/>
      <c r="U601" s="336"/>
      <c r="V601" s="336"/>
      <c r="AS601" s="191" t="s">
        <v>170</v>
      </c>
      <c r="AT601" s="191" t="s">
        <v>79</v>
      </c>
      <c r="AU601" s="11" t="s">
        <v>77</v>
      </c>
      <c r="AV601" s="11" t="s">
        <v>33</v>
      </c>
      <c r="AW601" s="11" t="s">
        <v>69</v>
      </c>
      <c r="AX601" s="191" t="s">
        <v>162</v>
      </c>
    </row>
    <row r="602" spans="2:64" s="12" customFormat="1">
      <c r="B602" s="196"/>
      <c r="C602" s="341"/>
      <c r="D602" s="337" t="s">
        <v>170</v>
      </c>
      <c r="E602" s="347" t="s">
        <v>5</v>
      </c>
      <c r="F602" s="348" t="s">
        <v>689</v>
      </c>
      <c r="G602" s="341"/>
      <c r="H602" s="349">
        <v>6.585</v>
      </c>
      <c r="I602" s="198"/>
      <c r="L602" s="196"/>
      <c r="M602" s="199"/>
      <c r="N602" s="200"/>
      <c r="O602" s="200"/>
      <c r="P602" s="200"/>
      <c r="Q602" s="200"/>
      <c r="R602" s="200"/>
      <c r="S602" s="200"/>
      <c r="T602" s="201"/>
      <c r="U602" s="341"/>
      <c r="V602" s="341"/>
      <c r="AS602" s="202" t="s">
        <v>170</v>
      </c>
      <c r="AT602" s="202" t="s">
        <v>79</v>
      </c>
      <c r="AU602" s="12" t="s">
        <v>79</v>
      </c>
      <c r="AV602" s="12" t="s">
        <v>33</v>
      </c>
      <c r="AW602" s="12" t="s">
        <v>69</v>
      </c>
      <c r="AX602" s="202" t="s">
        <v>162</v>
      </c>
    </row>
    <row r="603" spans="2:64" s="12" customFormat="1">
      <c r="B603" s="196"/>
      <c r="C603" s="341"/>
      <c r="D603" s="337" t="s">
        <v>170</v>
      </c>
      <c r="E603" s="347" t="s">
        <v>5</v>
      </c>
      <c r="F603" s="348" t="s">
        <v>690</v>
      </c>
      <c r="G603" s="341"/>
      <c r="H603" s="349">
        <v>8.6999999999999993</v>
      </c>
      <c r="I603" s="198"/>
      <c r="L603" s="196"/>
      <c r="M603" s="199"/>
      <c r="N603" s="200"/>
      <c r="O603" s="200"/>
      <c r="P603" s="200"/>
      <c r="Q603" s="200"/>
      <c r="R603" s="200"/>
      <c r="S603" s="200"/>
      <c r="T603" s="201"/>
      <c r="U603" s="341"/>
      <c r="V603" s="341"/>
      <c r="AS603" s="202" t="s">
        <v>170</v>
      </c>
      <c r="AT603" s="202" t="s">
        <v>79</v>
      </c>
      <c r="AU603" s="12" t="s">
        <v>79</v>
      </c>
      <c r="AV603" s="12" t="s">
        <v>33</v>
      </c>
      <c r="AW603" s="12" t="s">
        <v>69</v>
      </c>
      <c r="AX603" s="202" t="s">
        <v>162</v>
      </c>
    </row>
    <row r="604" spans="2:64" s="11" customFormat="1">
      <c r="B604" s="187"/>
      <c r="C604" s="336"/>
      <c r="D604" s="337" t="s">
        <v>170</v>
      </c>
      <c r="E604" s="338" t="s">
        <v>5</v>
      </c>
      <c r="F604" s="339" t="s">
        <v>691</v>
      </c>
      <c r="G604" s="336"/>
      <c r="H604" s="340" t="s">
        <v>5</v>
      </c>
      <c r="I604" s="192"/>
      <c r="L604" s="187"/>
      <c r="M604" s="193"/>
      <c r="N604" s="194"/>
      <c r="O604" s="194"/>
      <c r="P604" s="194"/>
      <c r="Q604" s="194"/>
      <c r="R604" s="194"/>
      <c r="S604" s="194"/>
      <c r="T604" s="195"/>
      <c r="U604" s="336"/>
      <c r="V604" s="336"/>
      <c r="AS604" s="191" t="s">
        <v>170</v>
      </c>
      <c r="AT604" s="191" t="s">
        <v>79</v>
      </c>
      <c r="AU604" s="11" t="s">
        <v>77</v>
      </c>
      <c r="AV604" s="11" t="s">
        <v>33</v>
      </c>
      <c r="AW604" s="11" t="s">
        <v>69</v>
      </c>
      <c r="AX604" s="191" t="s">
        <v>162</v>
      </c>
    </row>
    <row r="605" spans="2:64" s="12" customFormat="1">
      <c r="B605" s="196"/>
      <c r="C605" s="341"/>
      <c r="D605" s="337" t="s">
        <v>170</v>
      </c>
      <c r="E605" s="347" t="s">
        <v>5</v>
      </c>
      <c r="F605" s="348" t="s">
        <v>692</v>
      </c>
      <c r="G605" s="341"/>
      <c r="H605" s="349">
        <v>3.7919999999999998</v>
      </c>
      <c r="I605" s="198"/>
      <c r="L605" s="196"/>
      <c r="M605" s="199"/>
      <c r="N605" s="200"/>
      <c r="O605" s="200"/>
      <c r="P605" s="200"/>
      <c r="Q605" s="200"/>
      <c r="R605" s="200"/>
      <c r="S605" s="200"/>
      <c r="T605" s="201"/>
      <c r="U605" s="341"/>
      <c r="V605" s="341"/>
      <c r="AS605" s="202" t="s">
        <v>170</v>
      </c>
      <c r="AT605" s="202" t="s">
        <v>79</v>
      </c>
      <c r="AU605" s="12" t="s">
        <v>79</v>
      </c>
      <c r="AV605" s="12" t="s">
        <v>33</v>
      </c>
      <c r="AW605" s="12" t="s">
        <v>69</v>
      </c>
      <c r="AX605" s="202" t="s">
        <v>162</v>
      </c>
    </row>
    <row r="606" spans="2:64" s="14" customFormat="1">
      <c r="B606" s="214"/>
      <c r="C606" s="355"/>
      <c r="D606" s="337" t="s">
        <v>170</v>
      </c>
      <c r="E606" s="356" t="s">
        <v>5</v>
      </c>
      <c r="F606" s="357" t="s">
        <v>259</v>
      </c>
      <c r="G606" s="355"/>
      <c r="H606" s="358">
        <v>19.077000000000002</v>
      </c>
      <c r="I606" s="216"/>
      <c r="L606" s="214"/>
      <c r="M606" s="217"/>
      <c r="N606" s="218"/>
      <c r="O606" s="218"/>
      <c r="P606" s="218"/>
      <c r="Q606" s="218"/>
      <c r="R606" s="218"/>
      <c r="S606" s="218"/>
      <c r="T606" s="219"/>
      <c r="U606" s="355"/>
      <c r="V606" s="355"/>
      <c r="AS606" s="215" t="s">
        <v>170</v>
      </c>
      <c r="AT606" s="215" t="s">
        <v>79</v>
      </c>
      <c r="AU606" s="14" t="s">
        <v>178</v>
      </c>
      <c r="AV606" s="14" t="s">
        <v>33</v>
      </c>
      <c r="AW606" s="14" t="s">
        <v>69</v>
      </c>
      <c r="AX606" s="215" t="s">
        <v>162</v>
      </c>
    </row>
    <row r="607" spans="2:64" s="13" customFormat="1">
      <c r="B607" s="208"/>
      <c r="C607" s="350"/>
      <c r="D607" s="342" t="s">
        <v>170</v>
      </c>
      <c r="E607" s="351" t="s">
        <v>5</v>
      </c>
      <c r="F607" s="352" t="s">
        <v>192</v>
      </c>
      <c r="G607" s="350"/>
      <c r="H607" s="353">
        <v>46.188000000000002</v>
      </c>
      <c r="I607" s="209"/>
      <c r="L607" s="208"/>
      <c r="M607" s="210"/>
      <c r="N607" s="211"/>
      <c r="O607" s="211"/>
      <c r="P607" s="211"/>
      <c r="Q607" s="211"/>
      <c r="R607" s="211"/>
      <c r="S607" s="211"/>
      <c r="T607" s="212"/>
      <c r="U607" s="350"/>
      <c r="V607" s="350"/>
      <c r="AS607" s="213" t="s">
        <v>170</v>
      </c>
      <c r="AT607" s="213" t="s">
        <v>79</v>
      </c>
      <c r="AU607" s="13" t="s">
        <v>168</v>
      </c>
      <c r="AV607" s="13" t="s">
        <v>33</v>
      </c>
      <c r="AW607" s="13" t="s">
        <v>77</v>
      </c>
      <c r="AX607" s="213" t="s">
        <v>162</v>
      </c>
    </row>
    <row r="608" spans="2:64" s="1" customFormat="1" ht="16.5" customHeight="1">
      <c r="B608" s="174"/>
      <c r="C608" s="400">
        <v>89</v>
      </c>
      <c r="D608" s="400" t="s">
        <v>262</v>
      </c>
      <c r="E608" s="401" t="s">
        <v>694</v>
      </c>
      <c r="F608" s="402" t="s">
        <v>695</v>
      </c>
      <c r="G608" s="403" t="s">
        <v>284</v>
      </c>
      <c r="H608" s="404">
        <v>47.112000000000002</v>
      </c>
      <c r="I608" s="225"/>
      <c r="J608" s="226">
        <f>ROUND(I608*H608,2)</f>
        <v>0</v>
      </c>
      <c r="K608" s="222" t="s">
        <v>5</v>
      </c>
      <c r="L608" s="227"/>
      <c r="M608" s="228" t="s">
        <v>5</v>
      </c>
      <c r="N608" s="229" t="s">
        <v>40</v>
      </c>
      <c r="O608" s="42"/>
      <c r="P608" s="184">
        <f>O608*H608</f>
        <v>0</v>
      </c>
      <c r="Q608" s="184">
        <v>1.4999999999999999E-2</v>
      </c>
      <c r="R608" s="184">
        <f>Q608*H608</f>
        <v>0.70667999999999997</v>
      </c>
      <c r="S608" s="184">
        <v>0</v>
      </c>
      <c r="T608" s="185">
        <f>S608*H608</f>
        <v>0</v>
      </c>
      <c r="U608" s="329"/>
      <c r="V608" s="329"/>
      <c r="AQ608" s="24" t="s">
        <v>213</v>
      </c>
      <c r="AS608" s="24" t="s">
        <v>262</v>
      </c>
      <c r="AT608" s="24" t="s">
        <v>79</v>
      </c>
      <c r="AX608" s="24" t="s">
        <v>162</v>
      </c>
      <c r="BD608" s="186">
        <f>IF(N608="základní",J608,0)</f>
        <v>0</v>
      </c>
      <c r="BE608" s="186">
        <f>IF(N608="snížená",J608,0)</f>
        <v>0</v>
      </c>
      <c r="BF608" s="186">
        <f>IF(N608="zákl. přenesená",J608,0)</f>
        <v>0</v>
      </c>
      <c r="BG608" s="186">
        <f>IF(N608="sníž. přenesená",J608,0)</f>
        <v>0</v>
      </c>
      <c r="BH608" s="186">
        <f>IF(N608="nulová",J608,0)</f>
        <v>0</v>
      </c>
      <c r="BI608" s="24" t="s">
        <v>77</v>
      </c>
      <c r="BJ608" s="186">
        <f>ROUND(I608*H608,2)</f>
        <v>0</v>
      </c>
      <c r="BK608" s="24" t="s">
        <v>168</v>
      </c>
      <c r="BL608" s="24" t="s">
        <v>696</v>
      </c>
    </row>
    <row r="609" spans="2:64" s="12" customFormat="1">
      <c r="B609" s="196"/>
      <c r="C609" s="341"/>
      <c r="D609" s="342" t="s">
        <v>170</v>
      </c>
      <c r="E609" s="341"/>
      <c r="F609" s="344" t="s">
        <v>697</v>
      </c>
      <c r="G609" s="341"/>
      <c r="H609" s="345">
        <v>47.112000000000002</v>
      </c>
      <c r="I609" s="198"/>
      <c r="L609" s="196"/>
      <c r="M609" s="199"/>
      <c r="N609" s="200"/>
      <c r="O609" s="200"/>
      <c r="P609" s="200"/>
      <c r="Q609" s="200"/>
      <c r="R609" s="200"/>
      <c r="S609" s="200"/>
      <c r="T609" s="201"/>
      <c r="U609" s="341"/>
      <c r="V609" s="341"/>
      <c r="AS609" s="202" t="s">
        <v>170</v>
      </c>
      <c r="AT609" s="202" t="s">
        <v>79</v>
      </c>
      <c r="AU609" s="12" t="s">
        <v>79</v>
      </c>
      <c r="AV609" s="12" t="s">
        <v>6</v>
      </c>
      <c r="AW609" s="12" t="s">
        <v>77</v>
      </c>
      <c r="AX609" s="202" t="s">
        <v>162</v>
      </c>
    </row>
    <row r="610" spans="2:64" s="1" customFormat="1" ht="25.5" customHeight="1">
      <c r="B610" s="394"/>
      <c r="C610" s="389">
        <v>90</v>
      </c>
      <c r="D610" s="389" t="s">
        <v>164</v>
      </c>
      <c r="E610" s="390" t="s">
        <v>699</v>
      </c>
      <c r="F610" s="391" t="s">
        <v>700</v>
      </c>
      <c r="G610" s="392" t="s">
        <v>284</v>
      </c>
      <c r="H610" s="393">
        <v>77.111999999999995</v>
      </c>
      <c r="I610" s="180"/>
      <c r="J610" s="181">
        <f>ROUND(I610*H610,2)</f>
        <v>0</v>
      </c>
      <c r="K610" s="177" t="s">
        <v>5</v>
      </c>
      <c r="L610" s="41"/>
      <c r="M610" s="182" t="s">
        <v>5</v>
      </c>
      <c r="N610" s="183" t="s">
        <v>40</v>
      </c>
      <c r="O610" s="42"/>
      <c r="P610" s="184">
        <f>O610*H610</f>
        <v>0</v>
      </c>
      <c r="Q610" s="184">
        <v>4.8900000000000002E-3</v>
      </c>
      <c r="R610" s="184">
        <f>Q610*H610</f>
        <v>0.37707767999999997</v>
      </c>
      <c r="S610" s="184">
        <v>0</v>
      </c>
      <c r="T610" s="185">
        <f>S610*H610</f>
        <v>0</v>
      </c>
      <c r="U610" s="329"/>
      <c r="V610" s="329"/>
      <c r="AQ610" s="24" t="s">
        <v>168</v>
      </c>
      <c r="AS610" s="24" t="s">
        <v>164</v>
      </c>
      <c r="AT610" s="24" t="s">
        <v>79</v>
      </c>
      <c r="AX610" s="24" t="s">
        <v>162</v>
      </c>
      <c r="BD610" s="186">
        <f>IF(N610="základní",J610,0)</f>
        <v>0</v>
      </c>
      <c r="BE610" s="186">
        <f>IF(N610="snížená",J610,0)</f>
        <v>0</v>
      </c>
      <c r="BF610" s="186">
        <f>IF(N610="zákl. přenesená",J610,0)</f>
        <v>0</v>
      </c>
      <c r="BG610" s="186">
        <f>IF(N610="sníž. přenesená",J610,0)</f>
        <v>0</v>
      </c>
      <c r="BH610" s="186">
        <f>IF(N610="nulová",J610,0)</f>
        <v>0</v>
      </c>
      <c r="BI610" s="24" t="s">
        <v>77</v>
      </c>
      <c r="BJ610" s="186">
        <f>ROUND(I610*H610,2)</f>
        <v>0</v>
      </c>
      <c r="BK610" s="24" t="s">
        <v>168</v>
      </c>
      <c r="BL610" s="24" t="s">
        <v>701</v>
      </c>
    </row>
    <row r="611" spans="2:64" s="11" customFormat="1">
      <c r="B611" s="187"/>
      <c r="C611" s="336"/>
      <c r="D611" s="337" t="s">
        <v>170</v>
      </c>
      <c r="E611" s="338" t="s">
        <v>5</v>
      </c>
      <c r="F611" s="339" t="s">
        <v>702</v>
      </c>
      <c r="G611" s="336"/>
      <c r="H611" s="340" t="s">
        <v>5</v>
      </c>
      <c r="I611" s="192"/>
      <c r="L611" s="187"/>
      <c r="M611" s="193"/>
      <c r="N611" s="194"/>
      <c r="O611" s="194"/>
      <c r="P611" s="194"/>
      <c r="Q611" s="194"/>
      <c r="R611" s="194"/>
      <c r="S611" s="194"/>
      <c r="T611" s="195"/>
      <c r="U611" s="336"/>
      <c r="V611" s="336"/>
      <c r="AS611" s="191" t="s">
        <v>170</v>
      </c>
      <c r="AT611" s="191" t="s">
        <v>79</v>
      </c>
      <c r="AU611" s="11" t="s">
        <v>77</v>
      </c>
      <c r="AV611" s="11" t="s">
        <v>33</v>
      </c>
      <c r="AW611" s="11" t="s">
        <v>69</v>
      </c>
      <c r="AX611" s="191" t="s">
        <v>162</v>
      </c>
    </row>
    <row r="612" spans="2:64" s="11" customFormat="1">
      <c r="B612" s="187"/>
      <c r="C612" s="336"/>
      <c r="D612" s="337" t="s">
        <v>170</v>
      </c>
      <c r="E612" s="338" t="s">
        <v>5</v>
      </c>
      <c r="F612" s="339" t="s">
        <v>703</v>
      </c>
      <c r="G612" s="336"/>
      <c r="H612" s="340" t="s">
        <v>5</v>
      </c>
      <c r="I612" s="192"/>
      <c r="L612" s="187"/>
      <c r="M612" s="193"/>
      <c r="N612" s="194"/>
      <c r="O612" s="194"/>
      <c r="P612" s="194"/>
      <c r="Q612" s="194"/>
      <c r="R612" s="194"/>
      <c r="S612" s="194"/>
      <c r="T612" s="195"/>
      <c r="U612" s="336"/>
      <c r="V612" s="336"/>
      <c r="AS612" s="191" t="s">
        <v>170</v>
      </c>
      <c r="AT612" s="191" t="s">
        <v>79</v>
      </c>
      <c r="AU612" s="11" t="s">
        <v>77</v>
      </c>
      <c r="AV612" s="11" t="s">
        <v>33</v>
      </c>
      <c r="AW612" s="11" t="s">
        <v>69</v>
      </c>
      <c r="AX612" s="191" t="s">
        <v>162</v>
      </c>
    </row>
    <row r="613" spans="2:64" s="11" customFormat="1">
      <c r="B613" s="187"/>
      <c r="C613" s="336"/>
      <c r="D613" s="337" t="s">
        <v>170</v>
      </c>
      <c r="E613" s="338" t="s">
        <v>5</v>
      </c>
      <c r="F613" s="339" t="s">
        <v>704</v>
      </c>
      <c r="G613" s="336"/>
      <c r="H613" s="340" t="s">
        <v>5</v>
      </c>
      <c r="I613" s="192"/>
      <c r="L613" s="187"/>
      <c r="M613" s="193"/>
      <c r="N613" s="194"/>
      <c r="O613" s="194"/>
      <c r="P613" s="194"/>
      <c r="Q613" s="194"/>
      <c r="R613" s="194"/>
      <c r="S613" s="194"/>
      <c r="T613" s="195"/>
      <c r="U613" s="336"/>
      <c r="V613" s="336"/>
      <c r="AS613" s="191" t="s">
        <v>170</v>
      </c>
      <c r="AT613" s="191" t="s">
        <v>79</v>
      </c>
      <c r="AU613" s="11" t="s">
        <v>77</v>
      </c>
      <c r="AV613" s="11" t="s">
        <v>33</v>
      </c>
      <c r="AW613" s="11" t="s">
        <v>69</v>
      </c>
      <c r="AX613" s="191" t="s">
        <v>162</v>
      </c>
    </row>
    <row r="614" spans="2:64" s="12" customFormat="1">
      <c r="B614" s="196"/>
      <c r="C614" s="341"/>
      <c r="D614" s="337" t="s">
        <v>170</v>
      </c>
      <c r="E614" s="347" t="s">
        <v>5</v>
      </c>
      <c r="F614" s="348" t="s">
        <v>705</v>
      </c>
      <c r="G614" s="341"/>
      <c r="H614" s="349">
        <v>0</v>
      </c>
      <c r="I614" s="198"/>
      <c r="L614" s="196"/>
      <c r="M614" s="199"/>
      <c r="N614" s="200"/>
      <c r="O614" s="200"/>
      <c r="P614" s="200"/>
      <c r="Q614" s="200"/>
      <c r="R614" s="200"/>
      <c r="S614" s="200"/>
      <c r="T614" s="201"/>
      <c r="U614" s="341"/>
      <c r="V614" s="341"/>
      <c r="AS614" s="202" t="s">
        <v>170</v>
      </c>
      <c r="AT614" s="202" t="s">
        <v>79</v>
      </c>
      <c r="AU614" s="12" t="s">
        <v>79</v>
      </c>
      <c r="AV614" s="12" t="s">
        <v>33</v>
      </c>
      <c r="AW614" s="12" t="s">
        <v>69</v>
      </c>
      <c r="AX614" s="202" t="s">
        <v>162</v>
      </c>
    </row>
    <row r="615" spans="2:64" s="11" customFormat="1">
      <c r="B615" s="187"/>
      <c r="C615" s="336"/>
      <c r="D615" s="337" t="s">
        <v>170</v>
      </c>
      <c r="E615" s="338" t="s">
        <v>5</v>
      </c>
      <c r="F615" s="339" t="s">
        <v>691</v>
      </c>
      <c r="G615" s="336"/>
      <c r="H615" s="340" t="s">
        <v>5</v>
      </c>
      <c r="I615" s="192"/>
      <c r="L615" s="187"/>
      <c r="M615" s="193"/>
      <c r="N615" s="194"/>
      <c r="O615" s="194"/>
      <c r="P615" s="194"/>
      <c r="Q615" s="194"/>
      <c r="R615" s="194"/>
      <c r="S615" s="194"/>
      <c r="T615" s="195"/>
      <c r="U615" s="336"/>
      <c r="V615" s="336"/>
      <c r="AS615" s="191" t="s">
        <v>170</v>
      </c>
      <c r="AT615" s="191" t="s">
        <v>79</v>
      </c>
      <c r="AU615" s="11" t="s">
        <v>77</v>
      </c>
      <c r="AV615" s="11" t="s">
        <v>33</v>
      </c>
      <c r="AW615" s="11" t="s">
        <v>69</v>
      </c>
      <c r="AX615" s="191" t="s">
        <v>162</v>
      </c>
    </row>
    <row r="616" spans="2:64" s="12" customFormat="1">
      <c r="B616" s="196"/>
      <c r="C616" s="341"/>
      <c r="D616" s="337" t="s">
        <v>170</v>
      </c>
      <c r="E616" s="347" t="s">
        <v>5</v>
      </c>
      <c r="F616" s="348" t="s">
        <v>706</v>
      </c>
      <c r="G616" s="341"/>
      <c r="H616" s="349">
        <v>10.327999999999999</v>
      </c>
      <c r="I616" s="198"/>
      <c r="L616" s="196"/>
      <c r="M616" s="199"/>
      <c r="N616" s="200"/>
      <c r="O616" s="200"/>
      <c r="P616" s="200"/>
      <c r="Q616" s="200"/>
      <c r="R616" s="200"/>
      <c r="S616" s="200"/>
      <c r="T616" s="201"/>
      <c r="U616" s="341"/>
      <c r="V616" s="341"/>
      <c r="AS616" s="202" t="s">
        <v>170</v>
      </c>
      <c r="AT616" s="202" t="s">
        <v>79</v>
      </c>
      <c r="AU616" s="12" t="s">
        <v>79</v>
      </c>
      <c r="AV616" s="12" t="s">
        <v>33</v>
      </c>
      <c r="AW616" s="12" t="s">
        <v>69</v>
      </c>
      <c r="AX616" s="202" t="s">
        <v>162</v>
      </c>
    </row>
    <row r="617" spans="2:64" s="11" customFormat="1">
      <c r="B617" s="187"/>
      <c r="C617" s="336"/>
      <c r="D617" s="337" t="s">
        <v>170</v>
      </c>
      <c r="E617" s="338" t="s">
        <v>5</v>
      </c>
      <c r="F617" s="339" t="s">
        <v>685</v>
      </c>
      <c r="G617" s="336"/>
      <c r="H617" s="340" t="s">
        <v>5</v>
      </c>
      <c r="I617" s="192"/>
      <c r="L617" s="187"/>
      <c r="M617" s="193"/>
      <c r="N617" s="194"/>
      <c r="O617" s="194"/>
      <c r="P617" s="194"/>
      <c r="Q617" s="194"/>
      <c r="R617" s="194"/>
      <c r="S617" s="194"/>
      <c r="T617" s="195"/>
      <c r="U617" s="336"/>
      <c r="V617" s="336"/>
      <c r="AS617" s="191" t="s">
        <v>170</v>
      </c>
      <c r="AT617" s="191" t="s">
        <v>79</v>
      </c>
      <c r="AU617" s="11" t="s">
        <v>77</v>
      </c>
      <c r="AV617" s="11" t="s">
        <v>33</v>
      </c>
      <c r="AW617" s="11" t="s">
        <v>69</v>
      </c>
      <c r="AX617" s="191" t="s">
        <v>162</v>
      </c>
    </row>
    <row r="618" spans="2:64" s="12" customFormat="1">
      <c r="B618" s="196"/>
      <c r="C618" s="341"/>
      <c r="D618" s="337" t="s">
        <v>170</v>
      </c>
      <c r="E618" s="347" t="s">
        <v>5</v>
      </c>
      <c r="F618" s="348" t="s">
        <v>707</v>
      </c>
      <c r="G618" s="341"/>
      <c r="H618" s="349">
        <v>18.149999999999999</v>
      </c>
      <c r="I618" s="198"/>
      <c r="L618" s="196"/>
      <c r="M618" s="199"/>
      <c r="N618" s="200"/>
      <c r="O618" s="200"/>
      <c r="P618" s="200"/>
      <c r="Q618" s="200"/>
      <c r="R618" s="200"/>
      <c r="S618" s="200"/>
      <c r="T618" s="201"/>
      <c r="U618" s="341"/>
      <c r="V618" s="341"/>
      <c r="AS618" s="202" t="s">
        <v>170</v>
      </c>
      <c r="AT618" s="202" t="s">
        <v>79</v>
      </c>
      <c r="AU618" s="12" t="s">
        <v>79</v>
      </c>
      <c r="AV618" s="12" t="s">
        <v>33</v>
      </c>
      <c r="AW618" s="12" t="s">
        <v>69</v>
      </c>
      <c r="AX618" s="202" t="s">
        <v>162</v>
      </c>
    </row>
    <row r="619" spans="2:64" s="14" customFormat="1">
      <c r="B619" s="214"/>
      <c r="C619" s="355"/>
      <c r="D619" s="337" t="s">
        <v>170</v>
      </c>
      <c r="E619" s="356" t="s">
        <v>5</v>
      </c>
      <c r="F619" s="357" t="s">
        <v>259</v>
      </c>
      <c r="G619" s="355"/>
      <c r="H619" s="358">
        <f>SUM(H615:H618)</f>
        <v>28.477999999999998</v>
      </c>
      <c r="I619" s="216"/>
      <c r="L619" s="214"/>
      <c r="M619" s="217"/>
      <c r="N619" s="218"/>
      <c r="O619" s="218"/>
      <c r="P619" s="218"/>
      <c r="Q619" s="218"/>
      <c r="R619" s="218"/>
      <c r="S619" s="218"/>
      <c r="T619" s="219"/>
      <c r="U619" s="355"/>
      <c r="V619" s="355"/>
      <c r="AS619" s="215" t="s">
        <v>170</v>
      </c>
      <c r="AT619" s="215" t="s">
        <v>79</v>
      </c>
      <c r="AU619" s="14" t="s">
        <v>178</v>
      </c>
      <c r="AV619" s="14" t="s">
        <v>33</v>
      </c>
      <c r="AW619" s="14" t="s">
        <v>69</v>
      </c>
      <c r="AX619" s="215" t="s">
        <v>162</v>
      </c>
    </row>
    <row r="620" spans="2:64" s="11" customFormat="1">
      <c r="B620" s="187"/>
      <c r="C620" s="336"/>
      <c r="D620" s="337" t="s">
        <v>170</v>
      </c>
      <c r="E620" s="338" t="s">
        <v>5</v>
      </c>
      <c r="F620" s="339" t="s">
        <v>708</v>
      </c>
      <c r="G620" s="336"/>
      <c r="H620" s="340" t="s">
        <v>5</v>
      </c>
      <c r="I620" s="192"/>
      <c r="L620" s="187"/>
      <c r="M620" s="193"/>
      <c r="N620" s="194"/>
      <c r="O620" s="194"/>
      <c r="P620" s="194"/>
      <c r="Q620" s="194"/>
      <c r="R620" s="194"/>
      <c r="S620" s="194"/>
      <c r="T620" s="195"/>
      <c r="U620" s="336"/>
      <c r="V620" s="336"/>
      <c r="AS620" s="191" t="s">
        <v>170</v>
      </c>
      <c r="AT620" s="191" t="s">
        <v>79</v>
      </c>
      <c r="AU620" s="11" t="s">
        <v>77</v>
      </c>
      <c r="AV620" s="11" t="s">
        <v>33</v>
      </c>
      <c r="AW620" s="11" t="s">
        <v>69</v>
      </c>
      <c r="AX620" s="191" t="s">
        <v>162</v>
      </c>
    </row>
    <row r="621" spans="2:64" s="12" customFormat="1">
      <c r="B621" s="196"/>
      <c r="C621" s="341"/>
      <c r="D621" s="337" t="s">
        <v>170</v>
      </c>
      <c r="E621" s="347" t="s">
        <v>5</v>
      </c>
      <c r="F621" s="348" t="s">
        <v>709</v>
      </c>
      <c r="G621" s="341"/>
      <c r="H621" s="349">
        <v>2.4460000000000002</v>
      </c>
      <c r="I621" s="198"/>
      <c r="L621" s="196"/>
      <c r="M621" s="199"/>
      <c r="N621" s="200"/>
      <c r="O621" s="200"/>
      <c r="P621" s="200"/>
      <c r="Q621" s="200"/>
      <c r="R621" s="200"/>
      <c r="S621" s="200"/>
      <c r="T621" s="201"/>
      <c r="U621" s="341"/>
      <c r="V621" s="341"/>
      <c r="AS621" s="202" t="s">
        <v>170</v>
      </c>
      <c r="AT621" s="202" t="s">
        <v>79</v>
      </c>
      <c r="AU621" s="12" t="s">
        <v>79</v>
      </c>
      <c r="AV621" s="12" t="s">
        <v>33</v>
      </c>
      <c r="AW621" s="12" t="s">
        <v>69</v>
      </c>
      <c r="AX621" s="202" t="s">
        <v>162</v>
      </c>
    </row>
    <row r="622" spans="2:64" s="14" customFormat="1">
      <c r="B622" s="214"/>
      <c r="C622" s="355"/>
      <c r="D622" s="337" t="s">
        <v>170</v>
      </c>
      <c r="E622" s="356" t="s">
        <v>5</v>
      </c>
      <c r="F622" s="357" t="s">
        <v>259</v>
      </c>
      <c r="G622" s="355"/>
      <c r="H622" s="358">
        <v>2.4460000000000002</v>
      </c>
      <c r="I622" s="216"/>
      <c r="L622" s="214"/>
      <c r="M622" s="217"/>
      <c r="N622" s="218"/>
      <c r="O622" s="218"/>
      <c r="P622" s="218"/>
      <c r="Q622" s="218"/>
      <c r="R622" s="218"/>
      <c r="S622" s="218"/>
      <c r="T622" s="219"/>
      <c r="U622" s="355"/>
      <c r="V622" s="355"/>
      <c r="AS622" s="215" t="s">
        <v>170</v>
      </c>
      <c r="AT622" s="215" t="s">
        <v>79</v>
      </c>
      <c r="AU622" s="14" t="s">
        <v>178</v>
      </c>
      <c r="AV622" s="14" t="s">
        <v>33</v>
      </c>
      <c r="AW622" s="14" t="s">
        <v>69</v>
      </c>
      <c r="AX622" s="215" t="s">
        <v>162</v>
      </c>
    </row>
    <row r="623" spans="2:64" s="11" customFormat="1">
      <c r="B623" s="187"/>
      <c r="C623" s="336"/>
      <c r="D623" s="337" t="s">
        <v>170</v>
      </c>
      <c r="E623" s="338" t="s">
        <v>5</v>
      </c>
      <c r="F623" s="339" t="s">
        <v>684</v>
      </c>
      <c r="G623" s="336"/>
      <c r="H623" s="340" t="s">
        <v>5</v>
      </c>
      <c r="I623" s="192"/>
      <c r="L623" s="187"/>
      <c r="M623" s="193"/>
      <c r="N623" s="194"/>
      <c r="O623" s="194"/>
      <c r="P623" s="194"/>
      <c r="Q623" s="194"/>
      <c r="R623" s="194"/>
      <c r="S623" s="194"/>
      <c r="T623" s="195"/>
      <c r="U623" s="336"/>
      <c r="V623" s="336"/>
      <c r="AS623" s="191" t="s">
        <v>170</v>
      </c>
      <c r="AT623" s="191" t="s">
        <v>79</v>
      </c>
      <c r="AU623" s="11" t="s">
        <v>77</v>
      </c>
      <c r="AV623" s="11" t="s">
        <v>33</v>
      </c>
      <c r="AW623" s="11" t="s">
        <v>69</v>
      </c>
      <c r="AX623" s="191" t="s">
        <v>162</v>
      </c>
    </row>
    <row r="624" spans="2:64" s="11" customFormat="1">
      <c r="B624" s="187"/>
      <c r="C624" s="336"/>
      <c r="D624" s="337" t="s">
        <v>170</v>
      </c>
      <c r="E624" s="338" t="s">
        <v>5</v>
      </c>
      <c r="F624" s="339" t="s">
        <v>685</v>
      </c>
      <c r="G624" s="336"/>
      <c r="H624" s="340" t="s">
        <v>5</v>
      </c>
      <c r="I624" s="192"/>
      <c r="L624" s="187"/>
      <c r="M624" s="193"/>
      <c r="N624" s="194"/>
      <c r="O624" s="194"/>
      <c r="P624" s="194"/>
      <c r="Q624" s="194"/>
      <c r="R624" s="194"/>
      <c r="S624" s="194"/>
      <c r="T624" s="195"/>
      <c r="U624" s="336"/>
      <c r="V624" s="336"/>
      <c r="AS624" s="191" t="s">
        <v>170</v>
      </c>
      <c r="AT624" s="191" t="s">
        <v>79</v>
      </c>
      <c r="AU624" s="11" t="s">
        <v>77</v>
      </c>
      <c r="AV624" s="11" t="s">
        <v>33</v>
      </c>
      <c r="AW624" s="11" t="s">
        <v>69</v>
      </c>
      <c r="AX624" s="191" t="s">
        <v>162</v>
      </c>
    </row>
    <row r="625" spans="2:64" s="12" customFormat="1">
      <c r="B625" s="196"/>
      <c r="C625" s="341"/>
      <c r="D625" s="337" t="s">
        <v>170</v>
      </c>
      <c r="E625" s="347" t="s">
        <v>5</v>
      </c>
      <c r="F625" s="348" t="s">
        <v>686</v>
      </c>
      <c r="G625" s="341"/>
      <c r="H625" s="349">
        <v>10.275</v>
      </c>
      <c r="I625" s="198"/>
      <c r="L625" s="196"/>
      <c r="M625" s="199"/>
      <c r="N625" s="200"/>
      <c r="O625" s="200"/>
      <c r="P625" s="200"/>
      <c r="Q625" s="200"/>
      <c r="R625" s="200"/>
      <c r="S625" s="200"/>
      <c r="T625" s="201"/>
      <c r="U625" s="341"/>
      <c r="V625" s="341"/>
      <c r="AS625" s="202" t="s">
        <v>170</v>
      </c>
      <c r="AT625" s="202" t="s">
        <v>79</v>
      </c>
      <c r="AU625" s="12" t="s">
        <v>79</v>
      </c>
      <c r="AV625" s="12" t="s">
        <v>33</v>
      </c>
      <c r="AW625" s="12" t="s">
        <v>69</v>
      </c>
      <c r="AX625" s="202" t="s">
        <v>162</v>
      </c>
    </row>
    <row r="626" spans="2:64" s="12" customFormat="1">
      <c r="B626" s="196"/>
      <c r="C626" s="341"/>
      <c r="D626" s="337" t="s">
        <v>170</v>
      </c>
      <c r="E626" s="347" t="s">
        <v>5</v>
      </c>
      <c r="F626" s="348" t="s">
        <v>687</v>
      </c>
      <c r="G626" s="341"/>
      <c r="H626" s="349">
        <v>16.835999999999999</v>
      </c>
      <c r="I626" s="198"/>
      <c r="L626" s="196"/>
      <c r="M626" s="199"/>
      <c r="N626" s="200"/>
      <c r="O626" s="200"/>
      <c r="P626" s="200"/>
      <c r="Q626" s="200"/>
      <c r="R626" s="200"/>
      <c r="S626" s="200"/>
      <c r="T626" s="201"/>
      <c r="U626" s="341"/>
      <c r="V626" s="341"/>
      <c r="AS626" s="202" t="s">
        <v>170</v>
      </c>
      <c r="AT626" s="202" t="s">
        <v>79</v>
      </c>
      <c r="AU626" s="12" t="s">
        <v>79</v>
      </c>
      <c r="AV626" s="12" t="s">
        <v>33</v>
      </c>
      <c r="AW626" s="12" t="s">
        <v>69</v>
      </c>
      <c r="AX626" s="202" t="s">
        <v>162</v>
      </c>
    </row>
    <row r="627" spans="2:64" s="14" customFormat="1">
      <c r="B627" s="214"/>
      <c r="C627" s="355"/>
      <c r="D627" s="337" t="s">
        <v>170</v>
      </c>
      <c r="E627" s="356" t="s">
        <v>5</v>
      </c>
      <c r="F627" s="357" t="s">
        <v>259</v>
      </c>
      <c r="G627" s="355"/>
      <c r="H627" s="358">
        <v>27.111000000000001</v>
      </c>
      <c r="I627" s="216"/>
      <c r="L627" s="214"/>
      <c r="M627" s="217"/>
      <c r="N627" s="218"/>
      <c r="O627" s="218"/>
      <c r="P627" s="218"/>
      <c r="Q627" s="218"/>
      <c r="R627" s="218"/>
      <c r="S627" s="218"/>
      <c r="T627" s="219"/>
      <c r="U627" s="355"/>
      <c r="V627" s="355"/>
      <c r="AS627" s="215" t="s">
        <v>170</v>
      </c>
      <c r="AT627" s="215" t="s">
        <v>79</v>
      </c>
      <c r="AU627" s="14" t="s">
        <v>178</v>
      </c>
      <c r="AV627" s="14" t="s">
        <v>33</v>
      </c>
      <c r="AW627" s="14" t="s">
        <v>69</v>
      </c>
      <c r="AX627" s="215" t="s">
        <v>162</v>
      </c>
    </row>
    <row r="628" spans="2:64" s="11" customFormat="1">
      <c r="B628" s="187"/>
      <c r="C628" s="336"/>
      <c r="D628" s="337" t="s">
        <v>170</v>
      </c>
      <c r="E628" s="338" t="s">
        <v>5</v>
      </c>
      <c r="F628" s="339" t="s">
        <v>688</v>
      </c>
      <c r="G628" s="336"/>
      <c r="H628" s="340" t="s">
        <v>5</v>
      </c>
      <c r="I628" s="192"/>
      <c r="L628" s="187"/>
      <c r="M628" s="193"/>
      <c r="N628" s="194"/>
      <c r="O628" s="194"/>
      <c r="P628" s="194"/>
      <c r="Q628" s="194"/>
      <c r="R628" s="194"/>
      <c r="S628" s="194"/>
      <c r="T628" s="195"/>
      <c r="U628" s="336"/>
      <c r="V628" s="336"/>
      <c r="AS628" s="191" t="s">
        <v>170</v>
      </c>
      <c r="AT628" s="191" t="s">
        <v>79</v>
      </c>
      <c r="AU628" s="11" t="s">
        <v>77</v>
      </c>
      <c r="AV628" s="11" t="s">
        <v>33</v>
      </c>
      <c r="AW628" s="11" t="s">
        <v>69</v>
      </c>
      <c r="AX628" s="191" t="s">
        <v>162</v>
      </c>
    </row>
    <row r="629" spans="2:64" s="11" customFormat="1">
      <c r="B629" s="187"/>
      <c r="C629" s="336"/>
      <c r="D629" s="337" t="s">
        <v>170</v>
      </c>
      <c r="E629" s="338" t="s">
        <v>5</v>
      </c>
      <c r="F629" s="339" t="s">
        <v>685</v>
      </c>
      <c r="G629" s="336"/>
      <c r="H629" s="340" t="s">
        <v>5</v>
      </c>
      <c r="I629" s="192"/>
      <c r="L629" s="187"/>
      <c r="M629" s="193"/>
      <c r="N629" s="194"/>
      <c r="O629" s="194"/>
      <c r="P629" s="194"/>
      <c r="Q629" s="194"/>
      <c r="R629" s="194"/>
      <c r="S629" s="194"/>
      <c r="T629" s="195"/>
      <c r="U629" s="336"/>
      <c r="V629" s="336"/>
      <c r="AS629" s="191" t="s">
        <v>170</v>
      </c>
      <c r="AT629" s="191" t="s">
        <v>79</v>
      </c>
      <c r="AU629" s="11" t="s">
        <v>77</v>
      </c>
      <c r="AV629" s="11" t="s">
        <v>33</v>
      </c>
      <c r="AW629" s="11" t="s">
        <v>69</v>
      </c>
      <c r="AX629" s="191" t="s">
        <v>162</v>
      </c>
    </row>
    <row r="630" spans="2:64" s="12" customFormat="1">
      <c r="B630" s="196"/>
      <c r="C630" s="341"/>
      <c r="D630" s="337" t="s">
        <v>170</v>
      </c>
      <c r="E630" s="347" t="s">
        <v>5</v>
      </c>
      <c r="F630" s="348" t="s">
        <v>689</v>
      </c>
      <c r="G630" s="341"/>
      <c r="H630" s="349">
        <v>6.585</v>
      </c>
      <c r="I630" s="198"/>
      <c r="L630" s="196"/>
      <c r="M630" s="199"/>
      <c r="N630" s="200"/>
      <c r="O630" s="200"/>
      <c r="P630" s="200"/>
      <c r="Q630" s="200"/>
      <c r="R630" s="200"/>
      <c r="S630" s="200"/>
      <c r="T630" s="201"/>
      <c r="U630" s="341"/>
      <c r="V630" s="341"/>
      <c r="AS630" s="202" t="s">
        <v>170</v>
      </c>
      <c r="AT630" s="202" t="s">
        <v>79</v>
      </c>
      <c r="AU630" s="12" t="s">
        <v>79</v>
      </c>
      <c r="AV630" s="12" t="s">
        <v>33</v>
      </c>
      <c r="AW630" s="12" t="s">
        <v>69</v>
      </c>
      <c r="AX630" s="202" t="s">
        <v>162</v>
      </c>
    </row>
    <row r="631" spans="2:64" s="12" customFormat="1">
      <c r="B631" s="196"/>
      <c r="C631" s="341"/>
      <c r="D631" s="337" t="s">
        <v>170</v>
      </c>
      <c r="E631" s="347" t="s">
        <v>5</v>
      </c>
      <c r="F631" s="348" t="s">
        <v>690</v>
      </c>
      <c r="G631" s="341"/>
      <c r="H631" s="349">
        <v>8.6999999999999993</v>
      </c>
      <c r="I631" s="198"/>
      <c r="L631" s="196"/>
      <c r="M631" s="199"/>
      <c r="N631" s="200"/>
      <c r="O631" s="200"/>
      <c r="P631" s="200"/>
      <c r="Q631" s="200"/>
      <c r="R631" s="200"/>
      <c r="S631" s="200"/>
      <c r="T631" s="201"/>
      <c r="U631" s="341"/>
      <c r="V631" s="341"/>
      <c r="AS631" s="202" t="s">
        <v>170</v>
      </c>
      <c r="AT631" s="202" t="s">
        <v>79</v>
      </c>
      <c r="AU631" s="12" t="s">
        <v>79</v>
      </c>
      <c r="AV631" s="12" t="s">
        <v>33</v>
      </c>
      <c r="AW631" s="12" t="s">
        <v>69</v>
      </c>
      <c r="AX631" s="202" t="s">
        <v>162</v>
      </c>
    </row>
    <row r="632" spans="2:64" s="11" customFormat="1">
      <c r="B632" s="187"/>
      <c r="C632" s="336"/>
      <c r="D632" s="337" t="s">
        <v>170</v>
      </c>
      <c r="E632" s="338" t="s">
        <v>5</v>
      </c>
      <c r="F632" s="339" t="s">
        <v>691</v>
      </c>
      <c r="G632" s="336"/>
      <c r="H632" s="340" t="s">
        <v>5</v>
      </c>
      <c r="I632" s="192"/>
      <c r="L632" s="187"/>
      <c r="M632" s="193"/>
      <c r="N632" s="194"/>
      <c r="O632" s="194"/>
      <c r="P632" s="194"/>
      <c r="Q632" s="194"/>
      <c r="R632" s="194"/>
      <c r="S632" s="194"/>
      <c r="T632" s="195"/>
      <c r="U632" s="336"/>
      <c r="V632" s="336"/>
      <c r="AS632" s="191" t="s">
        <v>170</v>
      </c>
      <c r="AT632" s="191" t="s">
        <v>79</v>
      </c>
      <c r="AU632" s="11" t="s">
        <v>77</v>
      </c>
      <c r="AV632" s="11" t="s">
        <v>33</v>
      </c>
      <c r="AW632" s="11" t="s">
        <v>69</v>
      </c>
      <c r="AX632" s="191" t="s">
        <v>162</v>
      </c>
    </row>
    <row r="633" spans="2:64" s="12" customFormat="1">
      <c r="B633" s="196"/>
      <c r="C633" s="341"/>
      <c r="D633" s="337" t="s">
        <v>170</v>
      </c>
      <c r="E633" s="347" t="s">
        <v>5</v>
      </c>
      <c r="F633" s="348" t="s">
        <v>692</v>
      </c>
      <c r="G633" s="341"/>
      <c r="H633" s="349">
        <v>3.7919999999999998</v>
      </c>
      <c r="I633" s="198"/>
      <c r="L633" s="196"/>
      <c r="M633" s="199"/>
      <c r="N633" s="200"/>
      <c r="O633" s="200"/>
      <c r="P633" s="200"/>
      <c r="Q633" s="200"/>
      <c r="R633" s="200"/>
      <c r="S633" s="200"/>
      <c r="T633" s="201"/>
      <c r="U633" s="341"/>
      <c r="V633" s="341"/>
      <c r="AS633" s="202" t="s">
        <v>170</v>
      </c>
      <c r="AT633" s="202" t="s">
        <v>79</v>
      </c>
      <c r="AU633" s="12" t="s">
        <v>79</v>
      </c>
      <c r="AV633" s="12" t="s">
        <v>33</v>
      </c>
      <c r="AW633" s="12" t="s">
        <v>69</v>
      </c>
      <c r="AX633" s="202" t="s">
        <v>162</v>
      </c>
    </row>
    <row r="634" spans="2:64" s="14" customFormat="1">
      <c r="B634" s="214"/>
      <c r="C634" s="355"/>
      <c r="D634" s="337" t="s">
        <v>170</v>
      </c>
      <c r="E634" s="356" t="s">
        <v>5</v>
      </c>
      <c r="F634" s="357" t="s">
        <v>259</v>
      </c>
      <c r="G634" s="355"/>
      <c r="H634" s="358">
        <v>19.077000000000002</v>
      </c>
      <c r="I634" s="216"/>
      <c r="L634" s="214"/>
      <c r="M634" s="217"/>
      <c r="N634" s="218"/>
      <c r="O634" s="218"/>
      <c r="P634" s="218"/>
      <c r="Q634" s="218"/>
      <c r="R634" s="218"/>
      <c r="S634" s="218"/>
      <c r="T634" s="219"/>
      <c r="U634" s="355"/>
      <c r="V634" s="355"/>
      <c r="AS634" s="215" t="s">
        <v>170</v>
      </c>
      <c r="AT634" s="215" t="s">
        <v>79</v>
      </c>
      <c r="AU634" s="14" t="s">
        <v>178</v>
      </c>
      <c r="AV634" s="14" t="s">
        <v>33</v>
      </c>
      <c r="AW634" s="14" t="s">
        <v>69</v>
      </c>
      <c r="AX634" s="215" t="s">
        <v>162</v>
      </c>
    </row>
    <row r="635" spans="2:64" s="13" customFormat="1">
      <c r="B635" s="208"/>
      <c r="C635" s="350"/>
      <c r="D635" s="342" t="s">
        <v>170</v>
      </c>
      <c r="E635" s="351" t="s">
        <v>5</v>
      </c>
      <c r="F635" s="352" t="s">
        <v>192</v>
      </c>
      <c r="G635" s="350"/>
      <c r="H635" s="353">
        <f>H634+H627+H622+H619</f>
        <v>77.111999999999995</v>
      </c>
      <c r="I635" s="209"/>
      <c r="L635" s="208"/>
      <c r="M635" s="210"/>
      <c r="N635" s="211"/>
      <c r="O635" s="211"/>
      <c r="P635" s="211"/>
      <c r="Q635" s="211"/>
      <c r="R635" s="211"/>
      <c r="S635" s="211"/>
      <c r="T635" s="212"/>
      <c r="U635" s="350"/>
      <c r="V635" s="350"/>
      <c r="AS635" s="213" t="s">
        <v>170</v>
      </c>
      <c r="AT635" s="213" t="s">
        <v>79</v>
      </c>
      <c r="AU635" s="13" t="s">
        <v>168</v>
      </c>
      <c r="AV635" s="13" t="s">
        <v>33</v>
      </c>
      <c r="AW635" s="13" t="s">
        <v>77</v>
      </c>
      <c r="AX635" s="213" t="s">
        <v>162</v>
      </c>
    </row>
    <row r="636" spans="2:64" s="1" customFormat="1" ht="25.5" customHeight="1">
      <c r="B636" s="174"/>
      <c r="C636" s="389">
        <v>91</v>
      </c>
      <c r="D636" s="389" t="s">
        <v>164</v>
      </c>
      <c r="E636" s="390" t="s">
        <v>711</v>
      </c>
      <c r="F636" s="391" t="s">
        <v>712</v>
      </c>
      <c r="G636" s="392" t="s">
        <v>284</v>
      </c>
      <c r="H636" s="393">
        <v>19.686</v>
      </c>
      <c r="I636" s="180"/>
      <c r="J636" s="181">
        <f>ROUND(I636*H636,2)</f>
        <v>0</v>
      </c>
      <c r="K636" s="177" t="s">
        <v>5</v>
      </c>
      <c r="L636" s="41"/>
      <c r="M636" s="182" t="s">
        <v>5</v>
      </c>
      <c r="N636" s="183" t="s">
        <v>40</v>
      </c>
      <c r="O636" s="42"/>
      <c r="P636" s="184">
        <f>O636*H636</f>
        <v>0</v>
      </c>
      <c r="Q636" s="184">
        <v>8.2500000000000004E-3</v>
      </c>
      <c r="R636" s="184">
        <f>Q636*H636</f>
        <v>0.16240950000000001</v>
      </c>
      <c r="S636" s="184">
        <v>0</v>
      </c>
      <c r="T636" s="185">
        <f>S636*H636</f>
        <v>0</v>
      </c>
      <c r="U636" s="329"/>
      <c r="V636" s="329"/>
      <c r="AQ636" s="24" t="s">
        <v>168</v>
      </c>
      <c r="AS636" s="24" t="s">
        <v>164</v>
      </c>
      <c r="AT636" s="24" t="s">
        <v>79</v>
      </c>
      <c r="AX636" s="24" t="s">
        <v>162</v>
      </c>
      <c r="BD636" s="186">
        <f>IF(N636="základní",J636,0)</f>
        <v>0</v>
      </c>
      <c r="BE636" s="186">
        <f>IF(N636="snížená",J636,0)</f>
        <v>0</v>
      </c>
      <c r="BF636" s="186">
        <f>IF(N636="zákl. přenesená",J636,0)</f>
        <v>0</v>
      </c>
      <c r="BG636" s="186">
        <f>IF(N636="sníž. přenesená",J636,0)</f>
        <v>0</v>
      </c>
      <c r="BH636" s="186">
        <f>IF(N636="nulová",J636,0)</f>
        <v>0</v>
      </c>
      <c r="BI636" s="24" t="s">
        <v>77</v>
      </c>
      <c r="BJ636" s="186">
        <f>ROUND(I636*H636,2)</f>
        <v>0</v>
      </c>
      <c r="BK636" s="24" t="s">
        <v>168</v>
      </c>
      <c r="BL636" s="24" t="s">
        <v>713</v>
      </c>
    </row>
    <row r="637" spans="2:64" s="1" customFormat="1" ht="47.5">
      <c r="B637" s="41"/>
      <c r="C637" s="329"/>
      <c r="D637" s="337" t="s">
        <v>182</v>
      </c>
      <c r="E637" s="329"/>
      <c r="F637" s="346" t="s">
        <v>714</v>
      </c>
      <c r="G637" s="329"/>
      <c r="H637" s="329"/>
      <c r="I637" s="204"/>
      <c r="L637" s="41"/>
      <c r="M637" s="205"/>
      <c r="N637" s="42"/>
      <c r="O637" s="42"/>
      <c r="P637" s="42"/>
      <c r="Q637" s="42"/>
      <c r="R637" s="42"/>
      <c r="S637" s="42"/>
      <c r="T637" s="70"/>
      <c r="U637" s="329"/>
      <c r="V637" s="329"/>
      <c r="AS637" s="24" t="s">
        <v>182</v>
      </c>
      <c r="AT637" s="24" t="s">
        <v>79</v>
      </c>
    </row>
    <row r="638" spans="2:64" s="11" customFormat="1">
      <c r="B638" s="187"/>
      <c r="C638" s="336"/>
      <c r="D638" s="337" t="s">
        <v>170</v>
      </c>
      <c r="E638" s="338" t="s">
        <v>5</v>
      </c>
      <c r="F638" s="339" t="s">
        <v>715</v>
      </c>
      <c r="G638" s="336"/>
      <c r="H638" s="340" t="s">
        <v>5</v>
      </c>
      <c r="I638" s="192"/>
      <c r="L638" s="187"/>
      <c r="M638" s="193"/>
      <c r="N638" s="194"/>
      <c r="O638" s="194"/>
      <c r="P638" s="194"/>
      <c r="Q638" s="194"/>
      <c r="R638" s="194"/>
      <c r="S638" s="194"/>
      <c r="T638" s="195"/>
      <c r="U638" s="336"/>
      <c r="V638" s="336"/>
      <c r="AS638" s="191" t="s">
        <v>170</v>
      </c>
      <c r="AT638" s="191" t="s">
        <v>79</v>
      </c>
      <c r="AU638" s="11" t="s">
        <v>77</v>
      </c>
      <c r="AV638" s="11" t="s">
        <v>33</v>
      </c>
      <c r="AW638" s="11" t="s">
        <v>69</v>
      </c>
      <c r="AX638" s="191" t="s">
        <v>162</v>
      </c>
    </row>
    <row r="639" spans="2:64" s="11" customFormat="1">
      <c r="B639" s="187"/>
      <c r="C639" s="336"/>
      <c r="D639" s="337" t="s">
        <v>170</v>
      </c>
      <c r="E639" s="338" t="s">
        <v>5</v>
      </c>
      <c r="F639" s="339" t="s">
        <v>704</v>
      </c>
      <c r="G639" s="336"/>
      <c r="H639" s="340" t="s">
        <v>5</v>
      </c>
      <c r="I639" s="192"/>
      <c r="L639" s="187"/>
      <c r="M639" s="193"/>
      <c r="N639" s="194"/>
      <c r="O639" s="194"/>
      <c r="P639" s="194"/>
      <c r="Q639" s="194"/>
      <c r="R639" s="194"/>
      <c r="S639" s="194"/>
      <c r="T639" s="195"/>
      <c r="U639" s="336"/>
      <c r="V639" s="336"/>
      <c r="AS639" s="191" t="s">
        <v>170</v>
      </c>
      <c r="AT639" s="191" t="s">
        <v>79</v>
      </c>
      <c r="AU639" s="11" t="s">
        <v>77</v>
      </c>
      <c r="AV639" s="11" t="s">
        <v>33</v>
      </c>
      <c r="AW639" s="11" t="s">
        <v>69</v>
      </c>
      <c r="AX639" s="191" t="s">
        <v>162</v>
      </c>
    </row>
    <row r="640" spans="2:64" s="12" customFormat="1">
      <c r="B640" s="196"/>
      <c r="C640" s="341"/>
      <c r="D640" s="337" t="s">
        <v>170</v>
      </c>
      <c r="E640" s="347" t="s">
        <v>5</v>
      </c>
      <c r="F640" s="348" t="s">
        <v>716</v>
      </c>
      <c r="G640" s="341"/>
      <c r="H640" s="349">
        <v>0</v>
      </c>
      <c r="I640" s="198"/>
      <c r="L640" s="196"/>
      <c r="M640" s="199"/>
      <c r="N640" s="200"/>
      <c r="O640" s="200"/>
      <c r="P640" s="200"/>
      <c r="Q640" s="200"/>
      <c r="R640" s="200"/>
      <c r="S640" s="200"/>
      <c r="T640" s="201"/>
      <c r="U640" s="341"/>
      <c r="V640" s="341"/>
      <c r="AS640" s="202" t="s">
        <v>170</v>
      </c>
      <c r="AT640" s="202" t="s">
        <v>79</v>
      </c>
      <c r="AU640" s="12" t="s">
        <v>79</v>
      </c>
      <c r="AV640" s="12" t="s">
        <v>33</v>
      </c>
      <c r="AW640" s="12" t="s">
        <v>69</v>
      </c>
      <c r="AX640" s="202" t="s">
        <v>162</v>
      </c>
    </row>
    <row r="641" spans="2:64" s="11" customFormat="1">
      <c r="B641" s="187"/>
      <c r="C641" s="336"/>
      <c r="D641" s="337" t="s">
        <v>170</v>
      </c>
      <c r="E641" s="338" t="s">
        <v>5</v>
      </c>
      <c r="F641" s="339" t="s">
        <v>685</v>
      </c>
      <c r="G641" s="336"/>
      <c r="H641" s="340" t="s">
        <v>5</v>
      </c>
      <c r="I641" s="192"/>
      <c r="L641" s="187"/>
      <c r="M641" s="193"/>
      <c r="N641" s="194"/>
      <c r="O641" s="194"/>
      <c r="P641" s="194"/>
      <c r="Q641" s="194"/>
      <c r="R641" s="194"/>
      <c r="S641" s="194"/>
      <c r="T641" s="195"/>
      <c r="U641" s="336"/>
      <c r="V641" s="336"/>
      <c r="AS641" s="191" t="s">
        <v>170</v>
      </c>
      <c r="AT641" s="191" t="s">
        <v>79</v>
      </c>
      <c r="AU641" s="11" t="s">
        <v>77</v>
      </c>
      <c r="AV641" s="11" t="s">
        <v>33</v>
      </c>
      <c r="AW641" s="11" t="s">
        <v>69</v>
      </c>
      <c r="AX641" s="191" t="s">
        <v>162</v>
      </c>
    </row>
    <row r="642" spans="2:64" s="12" customFormat="1">
      <c r="B642" s="196"/>
      <c r="C642" s="341"/>
      <c r="D642" s="337" t="s">
        <v>170</v>
      </c>
      <c r="E642" s="347" t="s">
        <v>5</v>
      </c>
      <c r="F642" s="348" t="s">
        <v>717</v>
      </c>
      <c r="G642" s="341"/>
      <c r="H642" s="349">
        <v>6.1440000000000001</v>
      </c>
      <c r="I642" s="198"/>
      <c r="L642" s="196"/>
      <c r="M642" s="199"/>
      <c r="N642" s="200"/>
      <c r="O642" s="200"/>
      <c r="P642" s="200"/>
      <c r="Q642" s="200"/>
      <c r="R642" s="200"/>
      <c r="S642" s="200"/>
      <c r="T642" s="201"/>
      <c r="U642" s="341"/>
      <c r="V642" s="341"/>
      <c r="AS642" s="202" t="s">
        <v>170</v>
      </c>
      <c r="AT642" s="202" t="s">
        <v>79</v>
      </c>
      <c r="AU642" s="12" t="s">
        <v>79</v>
      </c>
      <c r="AV642" s="12" t="s">
        <v>33</v>
      </c>
      <c r="AW642" s="12" t="s">
        <v>69</v>
      </c>
      <c r="AX642" s="202" t="s">
        <v>162</v>
      </c>
    </row>
    <row r="643" spans="2:64" s="12" customFormat="1">
      <c r="B643" s="196"/>
      <c r="C643" s="341"/>
      <c r="D643" s="337" t="s">
        <v>170</v>
      </c>
      <c r="E643" s="347" t="s">
        <v>5</v>
      </c>
      <c r="F643" s="348" t="s">
        <v>718</v>
      </c>
      <c r="G643" s="341"/>
      <c r="H643" s="349">
        <v>0.32900000000000001</v>
      </c>
      <c r="I643" s="198"/>
      <c r="L643" s="196"/>
      <c r="M643" s="199"/>
      <c r="N643" s="200"/>
      <c r="O643" s="200"/>
      <c r="P643" s="200"/>
      <c r="Q643" s="200"/>
      <c r="R643" s="200"/>
      <c r="S643" s="200"/>
      <c r="T643" s="201"/>
      <c r="U643" s="341"/>
      <c r="V643" s="341"/>
      <c r="AS643" s="202" t="s">
        <v>170</v>
      </c>
      <c r="AT643" s="202" t="s">
        <v>79</v>
      </c>
      <c r="AU643" s="12" t="s">
        <v>79</v>
      </c>
      <c r="AV643" s="12" t="s">
        <v>33</v>
      </c>
      <c r="AW643" s="12" t="s">
        <v>69</v>
      </c>
      <c r="AX643" s="202" t="s">
        <v>162</v>
      </c>
    </row>
    <row r="644" spans="2:64" s="12" customFormat="1">
      <c r="B644" s="196"/>
      <c r="C644" s="341"/>
      <c r="D644" s="337" t="s">
        <v>170</v>
      </c>
      <c r="E644" s="347" t="s">
        <v>5</v>
      </c>
      <c r="F644" s="348" t="s">
        <v>719</v>
      </c>
      <c r="G644" s="341"/>
      <c r="H644" s="349">
        <v>3.7669999999999999</v>
      </c>
      <c r="I644" s="198"/>
      <c r="L644" s="196"/>
      <c r="M644" s="199"/>
      <c r="N644" s="200"/>
      <c r="O644" s="200"/>
      <c r="P644" s="200"/>
      <c r="Q644" s="200"/>
      <c r="R644" s="200"/>
      <c r="S644" s="200"/>
      <c r="T644" s="201"/>
      <c r="U644" s="341"/>
      <c r="V644" s="341"/>
      <c r="AS644" s="202" t="s">
        <v>170</v>
      </c>
      <c r="AT644" s="202" t="s">
        <v>79</v>
      </c>
      <c r="AU644" s="12" t="s">
        <v>79</v>
      </c>
      <c r="AV644" s="12" t="s">
        <v>33</v>
      </c>
      <c r="AW644" s="12" t="s">
        <v>69</v>
      </c>
      <c r="AX644" s="202" t="s">
        <v>162</v>
      </c>
    </row>
    <row r="645" spans="2:64" s="12" customFormat="1">
      <c r="B645" s="196"/>
      <c r="C645" s="341"/>
      <c r="D645" s="337" t="s">
        <v>170</v>
      </c>
      <c r="E645" s="347" t="s">
        <v>5</v>
      </c>
      <c r="F645" s="348" t="s">
        <v>720</v>
      </c>
      <c r="G645" s="341"/>
      <c r="H645" s="349">
        <v>1.0920000000000001</v>
      </c>
      <c r="I645" s="198"/>
      <c r="L645" s="196"/>
      <c r="M645" s="199"/>
      <c r="N645" s="200"/>
      <c r="O645" s="200"/>
      <c r="P645" s="200"/>
      <c r="Q645" s="200"/>
      <c r="R645" s="200"/>
      <c r="S645" s="200"/>
      <c r="T645" s="201"/>
      <c r="U645" s="341"/>
      <c r="V645" s="341"/>
      <c r="AS645" s="202" t="s">
        <v>170</v>
      </c>
      <c r="AT645" s="202" t="s">
        <v>79</v>
      </c>
      <c r="AU645" s="12" t="s">
        <v>79</v>
      </c>
      <c r="AV645" s="12" t="s">
        <v>33</v>
      </c>
      <c r="AW645" s="12" t="s">
        <v>69</v>
      </c>
      <c r="AX645" s="202" t="s">
        <v>162</v>
      </c>
    </row>
    <row r="646" spans="2:64" s="11" customFormat="1">
      <c r="B646" s="187"/>
      <c r="C646" s="336"/>
      <c r="D646" s="337" t="s">
        <v>170</v>
      </c>
      <c r="E646" s="338" t="s">
        <v>5</v>
      </c>
      <c r="F646" s="339" t="s">
        <v>721</v>
      </c>
      <c r="G646" s="336"/>
      <c r="H646" s="340" t="s">
        <v>5</v>
      </c>
      <c r="I646" s="192"/>
      <c r="L646" s="187"/>
      <c r="M646" s="193"/>
      <c r="N646" s="194"/>
      <c r="O646" s="194"/>
      <c r="P646" s="194"/>
      <c r="Q646" s="194"/>
      <c r="R646" s="194"/>
      <c r="S646" s="194"/>
      <c r="T646" s="195"/>
      <c r="U646" s="336"/>
      <c r="V646" s="336"/>
      <c r="AS646" s="191" t="s">
        <v>170</v>
      </c>
      <c r="AT646" s="191" t="s">
        <v>79</v>
      </c>
      <c r="AU646" s="11" t="s">
        <v>77</v>
      </c>
      <c r="AV646" s="11" t="s">
        <v>33</v>
      </c>
      <c r="AW646" s="11" t="s">
        <v>69</v>
      </c>
      <c r="AX646" s="191" t="s">
        <v>162</v>
      </c>
    </row>
    <row r="647" spans="2:64" s="12" customFormat="1">
      <c r="B647" s="196"/>
      <c r="C647" s="341"/>
      <c r="D647" s="337" t="s">
        <v>170</v>
      </c>
      <c r="E647" s="347" t="s">
        <v>5</v>
      </c>
      <c r="F647" s="348" t="s">
        <v>722</v>
      </c>
      <c r="G647" s="341"/>
      <c r="H647" s="349">
        <v>3.3540000000000001</v>
      </c>
      <c r="I647" s="198"/>
      <c r="L647" s="196"/>
      <c r="M647" s="199"/>
      <c r="N647" s="200"/>
      <c r="O647" s="200"/>
      <c r="P647" s="200"/>
      <c r="Q647" s="200"/>
      <c r="R647" s="200"/>
      <c r="S647" s="200"/>
      <c r="T647" s="201"/>
      <c r="U647" s="341"/>
      <c r="V647" s="341"/>
      <c r="AS647" s="202" t="s">
        <v>170</v>
      </c>
      <c r="AT647" s="202" t="s">
        <v>79</v>
      </c>
      <c r="AU647" s="12" t="s">
        <v>79</v>
      </c>
      <c r="AV647" s="12" t="s">
        <v>33</v>
      </c>
      <c r="AW647" s="12" t="s">
        <v>69</v>
      </c>
      <c r="AX647" s="202" t="s">
        <v>162</v>
      </c>
    </row>
    <row r="648" spans="2:64" s="14" customFormat="1">
      <c r="B648" s="214"/>
      <c r="C648" s="355"/>
      <c r="D648" s="337" t="s">
        <v>170</v>
      </c>
      <c r="E648" s="356" t="s">
        <v>5</v>
      </c>
      <c r="F648" s="357" t="s">
        <v>259</v>
      </c>
      <c r="G648" s="355"/>
      <c r="H648" s="358">
        <f>SUM(H640:H647)</f>
        <v>14.686</v>
      </c>
      <c r="I648" s="216"/>
      <c r="L648" s="214"/>
      <c r="M648" s="217"/>
      <c r="N648" s="218"/>
      <c r="O648" s="218"/>
      <c r="P648" s="218"/>
      <c r="Q648" s="218"/>
      <c r="R648" s="218"/>
      <c r="S648" s="218"/>
      <c r="T648" s="219"/>
      <c r="U648" s="355"/>
      <c r="V648" s="355"/>
      <c r="AS648" s="215" t="s">
        <v>170</v>
      </c>
      <c r="AT648" s="215" t="s">
        <v>79</v>
      </c>
      <c r="AU648" s="14" t="s">
        <v>178</v>
      </c>
      <c r="AV648" s="14" t="s">
        <v>33</v>
      </c>
      <c r="AW648" s="14" t="s">
        <v>69</v>
      </c>
      <c r="AX648" s="215" t="s">
        <v>162</v>
      </c>
    </row>
    <row r="649" spans="2:64" s="12" customFormat="1">
      <c r="B649" s="196"/>
      <c r="C649" s="341"/>
      <c r="D649" s="337" t="s">
        <v>170</v>
      </c>
      <c r="E649" s="347" t="s">
        <v>5</v>
      </c>
      <c r="F649" s="348" t="s">
        <v>723</v>
      </c>
      <c r="G649" s="341"/>
      <c r="H649" s="349">
        <v>5</v>
      </c>
      <c r="I649" s="198"/>
      <c r="L649" s="196"/>
      <c r="M649" s="199"/>
      <c r="N649" s="200"/>
      <c r="O649" s="200"/>
      <c r="P649" s="200"/>
      <c r="Q649" s="200"/>
      <c r="R649" s="200"/>
      <c r="S649" s="200"/>
      <c r="T649" s="201"/>
      <c r="U649" s="341"/>
      <c r="V649" s="341"/>
      <c r="AS649" s="202" t="s">
        <v>170</v>
      </c>
      <c r="AT649" s="202" t="s">
        <v>79</v>
      </c>
      <c r="AU649" s="12" t="s">
        <v>79</v>
      </c>
      <c r="AV649" s="12" t="s">
        <v>33</v>
      </c>
      <c r="AW649" s="12" t="s">
        <v>69</v>
      </c>
      <c r="AX649" s="202" t="s">
        <v>162</v>
      </c>
    </row>
    <row r="650" spans="2:64" s="13" customFormat="1">
      <c r="B650" s="208"/>
      <c r="C650" s="350"/>
      <c r="D650" s="342" t="s">
        <v>170</v>
      </c>
      <c r="E650" s="351" t="s">
        <v>5</v>
      </c>
      <c r="F650" s="352" t="s">
        <v>192</v>
      </c>
      <c r="G650" s="350"/>
      <c r="H650" s="353">
        <f>SUM(H648:H649)</f>
        <v>19.686</v>
      </c>
      <c r="I650" s="209"/>
      <c r="L650" s="208"/>
      <c r="M650" s="210"/>
      <c r="N650" s="211"/>
      <c r="O650" s="211"/>
      <c r="P650" s="211"/>
      <c r="Q650" s="211"/>
      <c r="R650" s="211"/>
      <c r="S650" s="211"/>
      <c r="T650" s="212"/>
      <c r="U650" s="350"/>
      <c r="V650" s="350"/>
      <c r="AS650" s="213" t="s">
        <v>170</v>
      </c>
      <c r="AT650" s="213" t="s">
        <v>79</v>
      </c>
      <c r="AU650" s="13" t="s">
        <v>168</v>
      </c>
      <c r="AV650" s="13" t="s">
        <v>33</v>
      </c>
      <c r="AW650" s="13" t="s">
        <v>77</v>
      </c>
      <c r="AX650" s="213" t="s">
        <v>162</v>
      </c>
    </row>
    <row r="651" spans="2:64" s="1" customFormat="1" ht="16.5" customHeight="1">
      <c r="B651" s="174"/>
      <c r="C651" s="400">
        <v>92</v>
      </c>
      <c r="D651" s="400" t="s">
        <v>262</v>
      </c>
      <c r="E651" s="401" t="s">
        <v>725</v>
      </c>
      <c r="F651" s="402" t="s">
        <v>726</v>
      </c>
      <c r="G651" s="403" t="s">
        <v>284</v>
      </c>
      <c r="H651" s="404">
        <v>5.0999999999999996</v>
      </c>
      <c r="I651" s="225"/>
      <c r="J651" s="226">
        <f>ROUND(I651*H651,2)</f>
        <v>0</v>
      </c>
      <c r="K651" s="222" t="s">
        <v>5</v>
      </c>
      <c r="L651" s="227"/>
      <c r="M651" s="228" t="s">
        <v>5</v>
      </c>
      <c r="N651" s="229" t="s">
        <v>40</v>
      </c>
      <c r="O651" s="42"/>
      <c r="P651" s="184">
        <f>O651*H651</f>
        <v>0</v>
      </c>
      <c r="Q651" s="184">
        <v>1.6999999999999999E-3</v>
      </c>
      <c r="R651" s="184">
        <f>Q651*H651</f>
        <v>8.6699999999999989E-3</v>
      </c>
      <c r="S651" s="184">
        <v>0</v>
      </c>
      <c r="T651" s="185">
        <f>S651*H651</f>
        <v>0</v>
      </c>
      <c r="U651" s="329"/>
      <c r="V651" s="329"/>
      <c r="AQ651" s="24" t="s">
        <v>213</v>
      </c>
      <c r="AS651" s="24" t="s">
        <v>262</v>
      </c>
      <c r="AT651" s="24" t="s">
        <v>79</v>
      </c>
      <c r="AX651" s="24" t="s">
        <v>162</v>
      </c>
      <c r="BD651" s="186">
        <f>IF(N651="základní",J651,0)</f>
        <v>0</v>
      </c>
      <c r="BE651" s="186">
        <f>IF(N651="snížená",J651,0)</f>
        <v>0</v>
      </c>
      <c r="BF651" s="186">
        <f>IF(N651="zákl. přenesená",J651,0)</f>
        <v>0</v>
      </c>
      <c r="BG651" s="186">
        <f>IF(N651="sníž. přenesená",J651,0)</f>
        <v>0</v>
      </c>
      <c r="BH651" s="186">
        <f>IF(N651="nulová",J651,0)</f>
        <v>0</v>
      </c>
      <c r="BI651" s="24" t="s">
        <v>77</v>
      </c>
      <c r="BJ651" s="186">
        <f>ROUND(I651*H651,2)</f>
        <v>0</v>
      </c>
      <c r="BK651" s="24" t="s">
        <v>168</v>
      </c>
      <c r="BL651" s="24" t="s">
        <v>727</v>
      </c>
    </row>
    <row r="652" spans="2:64" s="1" customFormat="1" ht="19">
      <c r="B652" s="41"/>
      <c r="C652" s="329"/>
      <c r="D652" s="337" t="s">
        <v>182</v>
      </c>
      <c r="E652" s="329"/>
      <c r="F652" s="346" t="s">
        <v>728</v>
      </c>
      <c r="G652" s="329"/>
      <c r="H652" s="329"/>
      <c r="I652" s="204"/>
      <c r="L652" s="41"/>
      <c r="M652" s="205"/>
      <c r="N652" s="42"/>
      <c r="O652" s="42"/>
      <c r="P652" s="42"/>
      <c r="Q652" s="42"/>
      <c r="R652" s="42"/>
      <c r="S652" s="42"/>
      <c r="T652" s="70"/>
      <c r="U652" s="329"/>
      <c r="V652" s="329"/>
      <c r="AS652" s="24" t="s">
        <v>182</v>
      </c>
      <c r="AT652" s="24" t="s">
        <v>79</v>
      </c>
    </row>
    <row r="653" spans="2:64" s="12" customFormat="1">
      <c r="B653" s="196"/>
      <c r="C653" s="341"/>
      <c r="D653" s="342" t="s">
        <v>170</v>
      </c>
      <c r="E653" s="341"/>
      <c r="F653" s="344" t="s">
        <v>729</v>
      </c>
      <c r="G653" s="341"/>
      <c r="H653" s="345">
        <v>5.0999999999999996</v>
      </c>
      <c r="I653" s="198"/>
      <c r="L653" s="196"/>
      <c r="M653" s="199"/>
      <c r="N653" s="200"/>
      <c r="O653" s="200"/>
      <c r="P653" s="200"/>
      <c r="Q653" s="200"/>
      <c r="R653" s="200"/>
      <c r="S653" s="200"/>
      <c r="T653" s="201"/>
      <c r="U653" s="341"/>
      <c r="V653" s="341"/>
      <c r="AS653" s="202" t="s">
        <v>170</v>
      </c>
      <c r="AT653" s="202" t="s">
        <v>79</v>
      </c>
      <c r="AU653" s="12" t="s">
        <v>79</v>
      </c>
      <c r="AV653" s="12" t="s">
        <v>6</v>
      </c>
      <c r="AW653" s="12" t="s">
        <v>77</v>
      </c>
      <c r="AX653" s="202" t="s">
        <v>162</v>
      </c>
    </row>
    <row r="654" spans="2:64" s="1" customFormat="1" ht="16.5" customHeight="1">
      <c r="B654" s="174"/>
      <c r="C654" s="400">
        <v>93</v>
      </c>
      <c r="D654" s="400" t="s">
        <v>262</v>
      </c>
      <c r="E654" s="401" t="s">
        <v>731</v>
      </c>
      <c r="F654" s="402" t="s">
        <v>732</v>
      </c>
      <c r="G654" s="403" t="s">
        <v>284</v>
      </c>
      <c r="H654" s="404">
        <v>14.983000000000001</v>
      </c>
      <c r="I654" s="225"/>
      <c r="J654" s="226">
        <f>ROUND(I654*H654,2)</f>
        <v>0</v>
      </c>
      <c r="K654" s="222" t="s">
        <v>5</v>
      </c>
      <c r="L654" s="227"/>
      <c r="M654" s="228" t="s">
        <v>5</v>
      </c>
      <c r="N654" s="229" t="s">
        <v>40</v>
      </c>
      <c r="O654" s="42"/>
      <c r="P654" s="184">
        <f>O654*H654</f>
        <v>0</v>
      </c>
      <c r="Q654" s="184">
        <v>2.3999999999999998E-3</v>
      </c>
      <c r="R654" s="184">
        <f>Q654*H654</f>
        <v>3.5959199999999997E-2</v>
      </c>
      <c r="S654" s="184">
        <v>0</v>
      </c>
      <c r="T654" s="185">
        <f>S654*H654</f>
        <v>0</v>
      </c>
      <c r="U654" s="329"/>
      <c r="V654" s="329"/>
      <c r="AQ654" s="24" t="s">
        <v>213</v>
      </c>
      <c r="AS654" s="24" t="s">
        <v>262</v>
      </c>
      <c r="AT654" s="24" t="s">
        <v>79</v>
      </c>
      <c r="AX654" s="24" t="s">
        <v>162</v>
      </c>
      <c r="BD654" s="186">
        <f>IF(N654="základní",J654,0)</f>
        <v>0</v>
      </c>
      <c r="BE654" s="186">
        <f>IF(N654="snížená",J654,0)</f>
        <v>0</v>
      </c>
      <c r="BF654" s="186">
        <f>IF(N654="zákl. přenesená",J654,0)</f>
        <v>0</v>
      </c>
      <c r="BG654" s="186">
        <f>IF(N654="sníž. přenesená",J654,0)</f>
        <v>0</v>
      </c>
      <c r="BH654" s="186">
        <f>IF(N654="nulová",J654,0)</f>
        <v>0</v>
      </c>
      <c r="BI654" s="24" t="s">
        <v>77</v>
      </c>
      <c r="BJ654" s="186">
        <f>ROUND(I654*H654,2)</f>
        <v>0</v>
      </c>
      <c r="BK654" s="24" t="s">
        <v>168</v>
      </c>
      <c r="BL654" s="24" t="s">
        <v>733</v>
      </c>
    </row>
    <row r="655" spans="2:64" s="12" customFormat="1">
      <c r="B655" s="196"/>
      <c r="C655" s="341"/>
      <c r="D655" s="342" t="s">
        <v>170</v>
      </c>
      <c r="E655" s="341"/>
      <c r="F655" s="344" t="s">
        <v>4837</v>
      </c>
      <c r="G655" s="341"/>
      <c r="H655" s="345">
        <f>27.543-12.56</f>
        <v>14.982999999999999</v>
      </c>
      <c r="I655" s="198"/>
      <c r="L655" s="196"/>
      <c r="M655" s="199"/>
      <c r="N655" s="200"/>
      <c r="O655" s="200"/>
      <c r="P655" s="200"/>
      <c r="Q655" s="200"/>
      <c r="R655" s="200"/>
      <c r="S655" s="200"/>
      <c r="T655" s="201"/>
      <c r="U655" s="341"/>
      <c r="V655" s="341"/>
      <c r="AS655" s="202" t="s">
        <v>170</v>
      </c>
      <c r="AT655" s="202" t="s">
        <v>79</v>
      </c>
      <c r="AU655" s="12" t="s">
        <v>79</v>
      </c>
      <c r="AV655" s="12" t="s">
        <v>6</v>
      </c>
      <c r="AW655" s="12" t="s">
        <v>77</v>
      </c>
      <c r="AX655" s="202" t="s">
        <v>162</v>
      </c>
    </row>
    <row r="656" spans="2:64" s="1" customFormat="1" ht="25.5" customHeight="1">
      <c r="B656" s="174"/>
      <c r="C656" s="389">
        <v>94</v>
      </c>
      <c r="D656" s="389" t="s">
        <v>164</v>
      </c>
      <c r="E656" s="390" t="s">
        <v>735</v>
      </c>
      <c r="F656" s="391" t="s">
        <v>736</v>
      </c>
      <c r="G656" s="392" t="s">
        <v>284</v>
      </c>
      <c r="H656" s="393">
        <v>8.1</v>
      </c>
      <c r="I656" s="180"/>
      <c r="J656" s="181">
        <f>ROUND(I656*H656,2)</f>
        <v>0</v>
      </c>
      <c r="K656" s="391"/>
      <c r="L656" s="440" t="s">
        <v>4864</v>
      </c>
      <c r="M656" s="440" t="s">
        <v>4864</v>
      </c>
      <c r="N656" s="440" t="s">
        <v>4864</v>
      </c>
      <c r="O656" s="440" t="s">
        <v>4864</v>
      </c>
      <c r="P656" s="440" t="s">
        <v>4864</v>
      </c>
      <c r="Q656" s="440" t="s">
        <v>4864</v>
      </c>
      <c r="R656" s="440" t="s">
        <v>4864</v>
      </c>
      <c r="S656" s="440" t="s">
        <v>4864</v>
      </c>
      <c r="T656" s="440" t="s">
        <v>4864</v>
      </c>
      <c r="U656" s="329"/>
      <c r="V656" s="329"/>
      <c r="AQ656" s="24" t="s">
        <v>168</v>
      </c>
      <c r="AS656" s="24" t="s">
        <v>164</v>
      </c>
      <c r="AT656" s="24" t="s">
        <v>79</v>
      </c>
      <c r="AX656" s="24" t="s">
        <v>162</v>
      </c>
      <c r="BD656" s="186">
        <f>IF(N656="základní",J656,0)</f>
        <v>0</v>
      </c>
      <c r="BE656" s="186">
        <f>IF(N656="snížená",J656,0)</f>
        <v>0</v>
      </c>
      <c r="BF656" s="186">
        <f>IF(N656="zákl. přenesená",J656,0)</f>
        <v>0</v>
      </c>
      <c r="BG656" s="186">
        <f>IF(N656="sníž. přenesená",J656,0)</f>
        <v>0</v>
      </c>
      <c r="BH656" s="186">
        <f>IF(N656="nulová",J656,0)</f>
        <v>0</v>
      </c>
      <c r="BI656" s="24" t="s">
        <v>77</v>
      </c>
      <c r="BJ656" s="186">
        <f>ROUND(I656*H656,2)</f>
        <v>0</v>
      </c>
      <c r="BK656" s="24" t="s">
        <v>168</v>
      </c>
      <c r="BL656" s="24" t="s">
        <v>737</v>
      </c>
    </row>
    <row r="657" spans="2:50" s="1" customFormat="1" ht="47.5">
      <c r="B657" s="41"/>
      <c r="C657" s="329"/>
      <c r="D657" s="337" t="s">
        <v>182</v>
      </c>
      <c r="E657" s="329"/>
      <c r="F657" s="346" t="s">
        <v>683</v>
      </c>
      <c r="G657" s="329"/>
      <c r="H657" s="329"/>
      <c r="I657" s="204"/>
      <c r="L657" s="41"/>
      <c r="M657" s="205"/>
      <c r="N657" s="42"/>
      <c r="O657" s="42"/>
      <c r="P657" s="42"/>
      <c r="Q657" s="42"/>
      <c r="R657" s="42"/>
      <c r="S657" s="42"/>
      <c r="T657" s="70"/>
      <c r="U657" s="329"/>
      <c r="V657" s="329"/>
      <c r="AS657" s="24" t="s">
        <v>182</v>
      </c>
      <c r="AT657" s="24" t="s">
        <v>79</v>
      </c>
    </row>
    <row r="658" spans="2:50" s="11" customFormat="1">
      <c r="B658" s="187"/>
      <c r="C658" s="336"/>
      <c r="D658" s="337" t="s">
        <v>170</v>
      </c>
      <c r="E658" s="338" t="s">
        <v>5</v>
      </c>
      <c r="F658" s="339" t="s">
        <v>703</v>
      </c>
      <c r="G658" s="336"/>
      <c r="H658" s="340" t="s">
        <v>5</v>
      </c>
      <c r="I658" s="192"/>
      <c r="L658" s="187"/>
      <c r="M658" s="193"/>
      <c r="N658" s="194"/>
      <c r="O658" s="194"/>
      <c r="P658" s="194"/>
      <c r="Q658" s="194"/>
      <c r="R658" s="194"/>
      <c r="S658" s="194"/>
      <c r="T658" s="195"/>
      <c r="U658" s="336"/>
      <c r="V658" s="336"/>
      <c r="AS658" s="191" t="s">
        <v>170</v>
      </c>
      <c r="AT658" s="191" t="s">
        <v>79</v>
      </c>
      <c r="AU658" s="11" t="s">
        <v>77</v>
      </c>
      <c r="AV658" s="11" t="s">
        <v>33</v>
      </c>
      <c r="AW658" s="11" t="s">
        <v>69</v>
      </c>
      <c r="AX658" s="191" t="s">
        <v>162</v>
      </c>
    </row>
    <row r="659" spans="2:50" s="11" customFormat="1">
      <c r="B659" s="187"/>
      <c r="C659" s="336"/>
      <c r="D659" s="337" t="s">
        <v>170</v>
      </c>
      <c r="E659" s="338" t="s">
        <v>5</v>
      </c>
      <c r="F659" s="339" t="s">
        <v>704</v>
      </c>
      <c r="G659" s="336"/>
      <c r="H659" s="340" t="s">
        <v>5</v>
      </c>
      <c r="I659" s="192"/>
      <c r="L659" s="187"/>
      <c r="M659" s="193"/>
      <c r="N659" s="194"/>
      <c r="O659" s="194"/>
      <c r="P659" s="194"/>
      <c r="Q659" s="194"/>
      <c r="R659" s="194"/>
      <c r="S659" s="194"/>
      <c r="T659" s="195"/>
      <c r="U659" s="336"/>
      <c r="V659" s="336"/>
      <c r="AS659" s="191" t="s">
        <v>170</v>
      </c>
      <c r="AT659" s="191" t="s">
        <v>79</v>
      </c>
      <c r="AU659" s="11" t="s">
        <v>77</v>
      </c>
      <c r="AV659" s="11" t="s">
        <v>33</v>
      </c>
      <c r="AW659" s="11" t="s">
        <v>69</v>
      </c>
      <c r="AX659" s="191" t="s">
        <v>162</v>
      </c>
    </row>
    <row r="660" spans="2:50" s="12" customFormat="1">
      <c r="B660" s="196"/>
      <c r="C660" s="341"/>
      <c r="D660" s="337" t="s">
        <v>170</v>
      </c>
      <c r="E660" s="347" t="s">
        <v>5</v>
      </c>
      <c r="F660" s="348" t="s">
        <v>705</v>
      </c>
      <c r="G660" s="341"/>
      <c r="H660" s="349">
        <v>0</v>
      </c>
      <c r="I660" s="198"/>
      <c r="L660" s="196"/>
      <c r="M660" s="199"/>
      <c r="N660" s="200"/>
      <c r="O660" s="200"/>
      <c r="P660" s="200"/>
      <c r="Q660" s="200"/>
      <c r="R660" s="200"/>
      <c r="S660" s="200"/>
      <c r="T660" s="201"/>
      <c r="U660" s="341"/>
      <c r="V660" s="341"/>
      <c r="AS660" s="202" t="s">
        <v>170</v>
      </c>
      <c r="AT660" s="202" t="s">
        <v>79</v>
      </c>
      <c r="AU660" s="12" t="s">
        <v>79</v>
      </c>
      <c r="AV660" s="12" t="s">
        <v>33</v>
      </c>
      <c r="AW660" s="12" t="s">
        <v>69</v>
      </c>
      <c r="AX660" s="202" t="s">
        <v>162</v>
      </c>
    </row>
    <row r="661" spans="2:50" s="11" customFormat="1">
      <c r="B661" s="187"/>
      <c r="C661" s="336"/>
      <c r="D661" s="337" t="s">
        <v>170</v>
      </c>
      <c r="E661" s="338" t="s">
        <v>5</v>
      </c>
      <c r="F661" s="339" t="s">
        <v>691</v>
      </c>
      <c r="G661" s="336"/>
      <c r="H661" s="340" t="s">
        <v>5</v>
      </c>
      <c r="I661" s="192"/>
      <c r="L661" s="187"/>
      <c r="M661" s="193"/>
      <c r="N661" s="194"/>
      <c r="O661" s="194"/>
      <c r="P661" s="194"/>
      <c r="Q661" s="194"/>
      <c r="R661" s="194"/>
      <c r="S661" s="194"/>
      <c r="T661" s="195"/>
      <c r="U661" s="336"/>
      <c r="V661" s="336"/>
      <c r="AS661" s="191" t="s">
        <v>170</v>
      </c>
      <c r="AT661" s="191" t="s">
        <v>79</v>
      </c>
      <c r="AU661" s="11" t="s">
        <v>77</v>
      </c>
      <c r="AV661" s="11" t="s">
        <v>33</v>
      </c>
      <c r="AW661" s="11" t="s">
        <v>69</v>
      </c>
      <c r="AX661" s="191" t="s">
        <v>162</v>
      </c>
    </row>
    <row r="662" spans="2:50" s="12" customFormat="1">
      <c r="B662" s="196"/>
      <c r="C662" s="341"/>
      <c r="D662" s="337" t="s">
        <v>170</v>
      </c>
      <c r="E662" s="347" t="s">
        <v>5</v>
      </c>
      <c r="F662" s="348" t="s">
        <v>706</v>
      </c>
      <c r="G662" s="341"/>
      <c r="H662" s="349">
        <v>0</v>
      </c>
      <c r="I662" s="198"/>
      <c r="L662" s="196"/>
      <c r="M662" s="199"/>
      <c r="N662" s="200"/>
      <c r="O662" s="200"/>
      <c r="P662" s="200"/>
      <c r="Q662" s="200"/>
      <c r="R662" s="200"/>
      <c r="S662" s="200"/>
      <c r="T662" s="201"/>
      <c r="U662" s="341"/>
      <c r="V662" s="341"/>
      <c r="AS662" s="202" t="s">
        <v>170</v>
      </c>
      <c r="AT662" s="202" t="s">
        <v>79</v>
      </c>
      <c r="AU662" s="12" t="s">
        <v>79</v>
      </c>
      <c r="AV662" s="12" t="s">
        <v>33</v>
      </c>
      <c r="AW662" s="12" t="s">
        <v>69</v>
      </c>
      <c r="AX662" s="202" t="s">
        <v>162</v>
      </c>
    </row>
    <row r="663" spans="2:50" s="11" customFormat="1">
      <c r="B663" s="187"/>
      <c r="C663" s="336"/>
      <c r="D663" s="337" t="s">
        <v>170</v>
      </c>
      <c r="E663" s="338" t="s">
        <v>5</v>
      </c>
      <c r="F663" s="339" t="s">
        <v>685</v>
      </c>
      <c r="G663" s="336"/>
      <c r="H663" s="340" t="s">
        <v>5</v>
      </c>
      <c r="I663" s="192"/>
      <c r="L663" s="187"/>
      <c r="M663" s="193"/>
      <c r="N663" s="194"/>
      <c r="O663" s="194"/>
      <c r="P663" s="194"/>
      <c r="Q663" s="194"/>
      <c r="R663" s="194"/>
      <c r="S663" s="194"/>
      <c r="T663" s="195"/>
      <c r="U663" s="336"/>
      <c r="V663" s="336"/>
      <c r="AS663" s="191" t="s">
        <v>170</v>
      </c>
      <c r="AT663" s="191" t="s">
        <v>79</v>
      </c>
      <c r="AU663" s="11" t="s">
        <v>77</v>
      </c>
      <c r="AV663" s="11" t="s">
        <v>33</v>
      </c>
      <c r="AW663" s="11" t="s">
        <v>69</v>
      </c>
      <c r="AX663" s="191" t="s">
        <v>162</v>
      </c>
    </row>
    <row r="664" spans="2:50" s="12" customFormat="1">
      <c r="B664" s="196"/>
      <c r="C664" s="341"/>
      <c r="D664" s="337" t="s">
        <v>170</v>
      </c>
      <c r="E664" s="347" t="s">
        <v>5</v>
      </c>
      <c r="F664" s="348" t="s">
        <v>707</v>
      </c>
      <c r="G664" s="341"/>
      <c r="H664" s="349">
        <v>0</v>
      </c>
      <c r="I664" s="198"/>
      <c r="L664" s="196"/>
      <c r="M664" s="199"/>
      <c r="N664" s="200"/>
      <c r="O664" s="200"/>
      <c r="P664" s="200"/>
      <c r="Q664" s="200"/>
      <c r="R664" s="200"/>
      <c r="S664" s="200"/>
      <c r="T664" s="201"/>
      <c r="U664" s="341"/>
      <c r="V664" s="341"/>
      <c r="AS664" s="202" t="s">
        <v>170</v>
      </c>
      <c r="AT664" s="202" t="s">
        <v>79</v>
      </c>
      <c r="AU664" s="12" t="s">
        <v>79</v>
      </c>
      <c r="AV664" s="12" t="s">
        <v>33</v>
      </c>
      <c r="AW664" s="12" t="s">
        <v>69</v>
      </c>
      <c r="AX664" s="202" t="s">
        <v>162</v>
      </c>
    </row>
    <row r="665" spans="2:50" s="14" customFormat="1">
      <c r="B665" s="214"/>
      <c r="C665" s="355"/>
      <c r="D665" s="337" t="s">
        <v>170</v>
      </c>
      <c r="E665" s="356" t="s">
        <v>5</v>
      </c>
      <c r="F665" s="357" t="s">
        <v>259</v>
      </c>
      <c r="G665" s="355"/>
      <c r="H665" s="358">
        <v>0</v>
      </c>
      <c r="I665" s="216"/>
      <c r="L665" s="214"/>
      <c r="M665" s="217"/>
      <c r="N665" s="218"/>
      <c r="O665" s="218"/>
      <c r="P665" s="218"/>
      <c r="Q665" s="218"/>
      <c r="R665" s="218"/>
      <c r="S665" s="218"/>
      <c r="T665" s="219"/>
      <c r="U665" s="355"/>
      <c r="V665" s="355"/>
      <c r="AS665" s="215" t="s">
        <v>170</v>
      </c>
      <c r="AT665" s="215" t="s">
        <v>79</v>
      </c>
      <c r="AU665" s="14" t="s">
        <v>178</v>
      </c>
      <c r="AV665" s="14" t="s">
        <v>33</v>
      </c>
      <c r="AW665" s="14" t="s">
        <v>69</v>
      </c>
      <c r="AX665" s="215" t="s">
        <v>162</v>
      </c>
    </row>
    <row r="666" spans="2:50" s="11" customFormat="1">
      <c r="B666" s="187"/>
      <c r="C666" s="336"/>
      <c r="D666" s="337" t="s">
        <v>170</v>
      </c>
      <c r="E666" s="338" t="s">
        <v>5</v>
      </c>
      <c r="F666" s="339" t="s">
        <v>708</v>
      </c>
      <c r="G666" s="336"/>
      <c r="H666" s="340" t="s">
        <v>5</v>
      </c>
      <c r="I666" s="192"/>
      <c r="L666" s="187"/>
      <c r="M666" s="193"/>
      <c r="N666" s="194"/>
      <c r="O666" s="194"/>
      <c r="P666" s="194"/>
      <c r="Q666" s="194"/>
      <c r="R666" s="194"/>
      <c r="S666" s="194"/>
      <c r="T666" s="195"/>
      <c r="U666" s="336"/>
      <c r="V666" s="336"/>
      <c r="AS666" s="191" t="s">
        <v>170</v>
      </c>
      <c r="AT666" s="191" t="s">
        <v>79</v>
      </c>
      <c r="AU666" s="11" t="s">
        <v>77</v>
      </c>
      <c r="AV666" s="11" t="s">
        <v>33</v>
      </c>
      <c r="AW666" s="11" t="s">
        <v>69</v>
      </c>
      <c r="AX666" s="191" t="s">
        <v>162</v>
      </c>
    </row>
    <row r="667" spans="2:50" s="12" customFormat="1">
      <c r="B667" s="196"/>
      <c r="C667" s="341"/>
      <c r="D667" s="337" t="s">
        <v>170</v>
      </c>
      <c r="E667" s="347" t="s">
        <v>5</v>
      </c>
      <c r="F667" s="348" t="s">
        <v>709</v>
      </c>
      <c r="G667" s="341"/>
      <c r="H667" s="349">
        <v>0</v>
      </c>
      <c r="I667" s="198"/>
      <c r="L667" s="196"/>
      <c r="M667" s="199"/>
      <c r="N667" s="200"/>
      <c r="O667" s="200"/>
      <c r="P667" s="200"/>
      <c r="Q667" s="200"/>
      <c r="R667" s="200"/>
      <c r="S667" s="200"/>
      <c r="T667" s="201"/>
      <c r="U667" s="341"/>
      <c r="V667" s="341"/>
      <c r="AS667" s="202" t="s">
        <v>170</v>
      </c>
      <c r="AT667" s="202" t="s">
        <v>79</v>
      </c>
      <c r="AU667" s="12" t="s">
        <v>79</v>
      </c>
      <c r="AV667" s="12" t="s">
        <v>33</v>
      </c>
      <c r="AW667" s="12" t="s">
        <v>69</v>
      </c>
      <c r="AX667" s="202" t="s">
        <v>162</v>
      </c>
    </row>
    <row r="668" spans="2:50" s="14" customFormat="1">
      <c r="B668" s="214"/>
      <c r="C668" s="355"/>
      <c r="D668" s="337" t="s">
        <v>170</v>
      </c>
      <c r="E668" s="356" t="s">
        <v>5</v>
      </c>
      <c r="F668" s="357" t="s">
        <v>259</v>
      </c>
      <c r="G668" s="355"/>
      <c r="H668" s="358">
        <v>0</v>
      </c>
      <c r="I668" s="216"/>
      <c r="L668" s="214"/>
      <c r="M668" s="217"/>
      <c r="N668" s="218"/>
      <c r="O668" s="218"/>
      <c r="P668" s="218"/>
      <c r="Q668" s="218"/>
      <c r="R668" s="218"/>
      <c r="S668" s="218"/>
      <c r="T668" s="219"/>
      <c r="U668" s="355"/>
      <c r="V668" s="355"/>
      <c r="AS668" s="215" t="s">
        <v>170</v>
      </c>
      <c r="AT668" s="215" t="s">
        <v>79</v>
      </c>
      <c r="AU668" s="14" t="s">
        <v>178</v>
      </c>
      <c r="AV668" s="14" t="s">
        <v>33</v>
      </c>
      <c r="AW668" s="14" t="s">
        <v>69</v>
      </c>
      <c r="AX668" s="215" t="s">
        <v>162</v>
      </c>
    </row>
    <row r="669" spans="2:50" s="11" customFormat="1">
      <c r="B669" s="187"/>
      <c r="C669" s="336"/>
      <c r="D669" s="337" t="s">
        <v>170</v>
      </c>
      <c r="E669" s="338" t="s">
        <v>5</v>
      </c>
      <c r="F669" s="339" t="s">
        <v>738</v>
      </c>
      <c r="G669" s="336"/>
      <c r="H669" s="340" t="s">
        <v>5</v>
      </c>
      <c r="I669" s="192"/>
      <c r="L669" s="187"/>
      <c r="M669" s="193"/>
      <c r="N669" s="194"/>
      <c r="O669" s="194"/>
      <c r="P669" s="194"/>
      <c r="Q669" s="194"/>
      <c r="R669" s="194"/>
      <c r="S669" s="194"/>
      <c r="T669" s="195"/>
      <c r="U669" s="336"/>
      <c r="V669" s="336"/>
      <c r="AS669" s="191" t="s">
        <v>170</v>
      </c>
      <c r="AT669" s="191" t="s">
        <v>79</v>
      </c>
      <c r="AU669" s="11" t="s">
        <v>77</v>
      </c>
      <c r="AV669" s="11" t="s">
        <v>33</v>
      </c>
      <c r="AW669" s="11" t="s">
        <v>69</v>
      </c>
      <c r="AX669" s="191" t="s">
        <v>162</v>
      </c>
    </row>
    <row r="670" spans="2:50" s="11" customFormat="1">
      <c r="B670" s="187"/>
      <c r="C670" s="336"/>
      <c r="D670" s="337" t="s">
        <v>170</v>
      </c>
      <c r="E670" s="338" t="s">
        <v>5</v>
      </c>
      <c r="F670" s="339" t="s">
        <v>691</v>
      </c>
      <c r="G670" s="336"/>
      <c r="H670" s="340" t="s">
        <v>5</v>
      </c>
      <c r="I670" s="192"/>
      <c r="L670" s="187"/>
      <c r="M670" s="193"/>
      <c r="N670" s="194"/>
      <c r="O670" s="194"/>
      <c r="P670" s="194"/>
      <c r="Q670" s="194"/>
      <c r="R670" s="194"/>
      <c r="S670" s="194"/>
      <c r="T670" s="195"/>
      <c r="U670" s="336"/>
      <c r="V670" s="336"/>
      <c r="AS670" s="191" t="s">
        <v>170</v>
      </c>
      <c r="AT670" s="191" t="s">
        <v>79</v>
      </c>
      <c r="AU670" s="11" t="s">
        <v>77</v>
      </c>
      <c r="AV670" s="11" t="s">
        <v>33</v>
      </c>
      <c r="AW670" s="11" t="s">
        <v>69</v>
      </c>
      <c r="AX670" s="191" t="s">
        <v>162</v>
      </c>
    </row>
    <row r="671" spans="2:50" s="12" customFormat="1">
      <c r="B671" s="196"/>
      <c r="C671" s="341"/>
      <c r="D671" s="337" t="s">
        <v>170</v>
      </c>
      <c r="E671" s="347" t="s">
        <v>5</v>
      </c>
      <c r="F671" s="348" t="s">
        <v>438</v>
      </c>
      <c r="G671" s="341"/>
      <c r="H671" s="349">
        <v>8.1</v>
      </c>
      <c r="I671" s="198"/>
      <c r="L671" s="196"/>
      <c r="M671" s="199"/>
      <c r="N671" s="200"/>
      <c r="O671" s="200"/>
      <c r="P671" s="200"/>
      <c r="Q671" s="200"/>
      <c r="R671" s="200"/>
      <c r="S671" s="200"/>
      <c r="T671" s="201"/>
      <c r="U671" s="341"/>
      <c r="V671" s="341"/>
      <c r="AS671" s="202" t="s">
        <v>170</v>
      </c>
      <c r="AT671" s="202" t="s">
        <v>79</v>
      </c>
      <c r="AU671" s="12" t="s">
        <v>79</v>
      </c>
      <c r="AV671" s="12" t="s">
        <v>33</v>
      </c>
      <c r="AW671" s="12" t="s">
        <v>69</v>
      </c>
      <c r="AX671" s="202" t="s">
        <v>162</v>
      </c>
    </row>
    <row r="672" spans="2:50" s="14" customFormat="1">
      <c r="B672" s="214"/>
      <c r="C672" s="355"/>
      <c r="D672" s="337" t="s">
        <v>170</v>
      </c>
      <c r="E672" s="356" t="s">
        <v>5</v>
      </c>
      <c r="F672" s="357" t="s">
        <v>259</v>
      </c>
      <c r="G672" s="355"/>
      <c r="H672" s="358">
        <v>8.1</v>
      </c>
      <c r="I672" s="216"/>
      <c r="L672" s="214"/>
      <c r="M672" s="217"/>
      <c r="N672" s="218"/>
      <c r="O672" s="218"/>
      <c r="P672" s="218"/>
      <c r="Q672" s="218"/>
      <c r="R672" s="218"/>
      <c r="S672" s="218"/>
      <c r="T672" s="219"/>
      <c r="U672" s="355"/>
      <c r="V672" s="355"/>
      <c r="AS672" s="215" t="s">
        <v>170</v>
      </c>
      <c r="AT672" s="215" t="s">
        <v>79</v>
      </c>
      <c r="AU672" s="14" t="s">
        <v>178</v>
      </c>
      <c r="AV672" s="14" t="s">
        <v>33</v>
      </c>
      <c r="AW672" s="14" t="s">
        <v>69</v>
      </c>
      <c r="AX672" s="215" t="s">
        <v>162</v>
      </c>
    </row>
    <row r="673" spans="2:64" s="13" customFormat="1">
      <c r="B673" s="208"/>
      <c r="C673" s="350"/>
      <c r="D673" s="342" t="s">
        <v>170</v>
      </c>
      <c r="E673" s="351" t="s">
        <v>5</v>
      </c>
      <c r="F673" s="352" t="s">
        <v>192</v>
      </c>
      <c r="G673" s="350"/>
      <c r="H673" s="353">
        <v>8.1</v>
      </c>
      <c r="I673" s="209"/>
      <c r="L673" s="208"/>
      <c r="M673" s="210"/>
      <c r="N673" s="211"/>
      <c r="O673" s="211"/>
      <c r="P673" s="211"/>
      <c r="Q673" s="211"/>
      <c r="R673" s="211"/>
      <c r="S673" s="211"/>
      <c r="T673" s="212"/>
      <c r="U673" s="350"/>
      <c r="V673" s="350"/>
      <c r="AS673" s="213" t="s">
        <v>170</v>
      </c>
      <c r="AT673" s="213" t="s">
        <v>79</v>
      </c>
      <c r="AU673" s="13" t="s">
        <v>168</v>
      </c>
      <c r="AV673" s="13" t="s">
        <v>33</v>
      </c>
      <c r="AW673" s="13" t="s">
        <v>77</v>
      </c>
      <c r="AX673" s="213" t="s">
        <v>162</v>
      </c>
    </row>
    <row r="674" spans="2:64" s="1" customFormat="1" ht="16.5" customHeight="1">
      <c r="B674" s="174"/>
      <c r="C674" s="384">
        <v>95</v>
      </c>
      <c r="D674" s="384" t="s">
        <v>262</v>
      </c>
      <c r="E674" s="385" t="s">
        <v>740</v>
      </c>
      <c r="F674" s="386" t="s">
        <v>741</v>
      </c>
      <c r="G674" s="387" t="s">
        <v>284</v>
      </c>
      <c r="H674" s="388">
        <v>8.1</v>
      </c>
      <c r="I674" s="225"/>
      <c r="J674" s="226">
        <f>ROUND(I674*H674,2)</f>
        <v>0</v>
      </c>
      <c r="K674" s="222" t="s">
        <v>5</v>
      </c>
      <c r="L674" s="227"/>
      <c r="M674" s="228" t="s">
        <v>5</v>
      </c>
      <c r="N674" s="229" t="s">
        <v>40</v>
      </c>
      <c r="O674" s="42"/>
      <c r="P674" s="184">
        <f>O674*H674</f>
        <v>0</v>
      </c>
      <c r="Q674" s="184">
        <v>2.0400000000000001E-3</v>
      </c>
      <c r="R674" s="184">
        <f>Q674*H674</f>
        <v>1.6524E-2</v>
      </c>
      <c r="S674" s="184">
        <v>0</v>
      </c>
      <c r="T674" s="185">
        <f>S674*H674</f>
        <v>0</v>
      </c>
      <c r="U674" s="329"/>
      <c r="V674" s="329"/>
      <c r="AQ674" s="24" t="s">
        <v>213</v>
      </c>
      <c r="AS674" s="24" t="s">
        <v>262</v>
      </c>
      <c r="AT674" s="24" t="s">
        <v>79</v>
      </c>
      <c r="AX674" s="24" t="s">
        <v>162</v>
      </c>
      <c r="BD674" s="186">
        <f>IF(N674="základní",J674,0)</f>
        <v>0</v>
      </c>
      <c r="BE674" s="186">
        <f>IF(N674="snížená",J674,0)</f>
        <v>0</v>
      </c>
      <c r="BF674" s="186">
        <f>IF(N674="zákl. přenesená",J674,0)</f>
        <v>0</v>
      </c>
      <c r="BG674" s="186">
        <f>IF(N674="sníž. přenesená",J674,0)</f>
        <v>0</v>
      </c>
      <c r="BH674" s="186">
        <f>IF(N674="nulová",J674,0)</f>
        <v>0</v>
      </c>
      <c r="BI674" s="24" t="s">
        <v>77</v>
      </c>
      <c r="BJ674" s="186">
        <f>ROUND(I674*H674,2)</f>
        <v>0</v>
      </c>
      <c r="BK674" s="24" t="s">
        <v>168</v>
      </c>
      <c r="BL674" s="24" t="s">
        <v>742</v>
      </c>
    </row>
    <row r="675" spans="2:64" s="1" customFormat="1" ht="19">
      <c r="B675" s="41"/>
      <c r="C675" s="329"/>
      <c r="D675" s="337" t="s">
        <v>182</v>
      </c>
      <c r="E675" s="329"/>
      <c r="F675" s="346" t="s">
        <v>728</v>
      </c>
      <c r="G675" s="329"/>
      <c r="H675" s="405">
        <f>H656*1.02</f>
        <v>8.2620000000000005</v>
      </c>
      <c r="I675" s="204"/>
      <c r="L675" s="41"/>
      <c r="M675" s="205"/>
      <c r="N675" s="42"/>
      <c r="O675" s="42"/>
      <c r="P675" s="42"/>
      <c r="Q675" s="42"/>
      <c r="R675" s="42"/>
      <c r="S675" s="42"/>
      <c r="T675" s="70"/>
      <c r="U675" s="329"/>
      <c r="V675" s="329"/>
      <c r="AS675" s="24" t="s">
        <v>182</v>
      </c>
      <c r="AT675" s="24" t="s">
        <v>79</v>
      </c>
    </row>
    <row r="676" spans="2:64" s="1" customFormat="1" ht="25.5" customHeight="1">
      <c r="B676" s="174"/>
      <c r="C676" s="389">
        <v>96</v>
      </c>
      <c r="D676" s="389" t="s">
        <v>164</v>
      </c>
      <c r="E676" s="390" t="s">
        <v>744</v>
      </c>
      <c r="F676" s="391" t="s">
        <v>745</v>
      </c>
      <c r="G676" s="392" t="s">
        <v>746</v>
      </c>
      <c r="H676" s="393">
        <v>97.14</v>
      </c>
      <c r="I676" s="180"/>
      <c r="J676" s="181">
        <f>ROUND(I676*H676,2)</f>
        <v>0</v>
      </c>
      <c r="K676" s="177" t="s">
        <v>5</v>
      </c>
      <c r="L676" s="41"/>
      <c r="M676" s="182" t="s">
        <v>5</v>
      </c>
      <c r="N676" s="183" t="s">
        <v>40</v>
      </c>
      <c r="O676" s="42"/>
      <c r="P676" s="184">
        <f>O676*H676</f>
        <v>0</v>
      </c>
      <c r="Q676" s="184">
        <v>1.6800000000000001E-3</v>
      </c>
      <c r="R676" s="184">
        <f>Q676*H676</f>
        <v>0.16319520000000001</v>
      </c>
      <c r="S676" s="184">
        <v>0</v>
      </c>
      <c r="T676" s="185">
        <f>S676*H676</f>
        <v>0</v>
      </c>
      <c r="U676" s="329"/>
      <c r="V676" s="329"/>
      <c r="AQ676" s="24" t="s">
        <v>168</v>
      </c>
      <c r="AS676" s="24" t="s">
        <v>164</v>
      </c>
      <c r="AT676" s="24" t="s">
        <v>79</v>
      </c>
      <c r="AX676" s="24" t="s">
        <v>162</v>
      </c>
      <c r="BD676" s="186">
        <f>IF(N676="základní",J676,0)</f>
        <v>0</v>
      </c>
      <c r="BE676" s="186">
        <f>IF(N676="snížená",J676,0)</f>
        <v>0</v>
      </c>
      <c r="BF676" s="186">
        <f>IF(N676="zákl. přenesená",J676,0)</f>
        <v>0</v>
      </c>
      <c r="BG676" s="186">
        <f>IF(N676="sníž. přenesená",J676,0)</f>
        <v>0</v>
      </c>
      <c r="BH676" s="186">
        <f>IF(N676="nulová",J676,0)</f>
        <v>0</v>
      </c>
      <c r="BI676" s="24" t="s">
        <v>77</v>
      </c>
      <c r="BJ676" s="186">
        <f>ROUND(I676*H676,2)</f>
        <v>0</v>
      </c>
      <c r="BK676" s="24" t="s">
        <v>168</v>
      </c>
      <c r="BL676" s="24" t="s">
        <v>747</v>
      </c>
    </row>
    <row r="677" spans="2:64" s="1" customFormat="1" ht="57">
      <c r="B677" s="41"/>
      <c r="C677" s="329"/>
      <c r="D677" s="337" t="s">
        <v>182</v>
      </c>
      <c r="E677" s="329"/>
      <c r="F677" s="346" t="s">
        <v>748</v>
      </c>
      <c r="G677" s="329"/>
      <c r="H677" s="329"/>
      <c r="I677" s="204"/>
      <c r="L677" s="41"/>
      <c r="M677" s="205"/>
      <c r="N677" s="42"/>
      <c r="O677" s="42"/>
      <c r="P677" s="42"/>
      <c r="Q677" s="42"/>
      <c r="R677" s="42"/>
      <c r="S677" s="42"/>
      <c r="T677" s="70"/>
      <c r="U677" s="329"/>
      <c r="V677" s="329"/>
      <c r="AS677" s="24" t="s">
        <v>182</v>
      </c>
      <c r="AT677" s="24" t="s">
        <v>79</v>
      </c>
    </row>
    <row r="678" spans="2:64" s="11" customFormat="1">
      <c r="B678" s="187"/>
      <c r="C678" s="336"/>
      <c r="D678" s="337" t="s">
        <v>170</v>
      </c>
      <c r="E678" s="338" t="s">
        <v>5</v>
      </c>
      <c r="F678" s="339" t="s">
        <v>749</v>
      </c>
      <c r="G678" s="336"/>
      <c r="H678" s="340" t="s">
        <v>5</v>
      </c>
      <c r="I678" s="192"/>
      <c r="L678" s="187"/>
      <c r="M678" s="193"/>
      <c r="N678" s="194"/>
      <c r="O678" s="194"/>
      <c r="P678" s="194"/>
      <c r="Q678" s="194"/>
      <c r="R678" s="194"/>
      <c r="S678" s="194"/>
      <c r="T678" s="195"/>
      <c r="U678" s="336"/>
      <c r="V678" s="336"/>
      <c r="AS678" s="191" t="s">
        <v>170</v>
      </c>
      <c r="AT678" s="191" t="s">
        <v>79</v>
      </c>
      <c r="AU678" s="11" t="s">
        <v>77</v>
      </c>
      <c r="AV678" s="11" t="s">
        <v>33</v>
      </c>
      <c r="AW678" s="11" t="s">
        <v>69</v>
      </c>
      <c r="AX678" s="191" t="s">
        <v>162</v>
      </c>
    </row>
    <row r="679" spans="2:64" s="12" customFormat="1">
      <c r="B679" s="196"/>
      <c r="C679" s="341"/>
      <c r="D679" s="337" t="s">
        <v>170</v>
      </c>
      <c r="E679" s="347" t="s">
        <v>5</v>
      </c>
      <c r="F679" s="348" t="s">
        <v>750</v>
      </c>
      <c r="G679" s="341"/>
      <c r="H679" s="349">
        <v>1.5</v>
      </c>
      <c r="I679" s="198"/>
      <c r="L679" s="196"/>
      <c r="M679" s="199"/>
      <c r="N679" s="200"/>
      <c r="O679" s="200"/>
      <c r="P679" s="200"/>
      <c r="Q679" s="200"/>
      <c r="R679" s="200"/>
      <c r="S679" s="200"/>
      <c r="T679" s="201"/>
      <c r="U679" s="341"/>
      <c r="V679" s="341"/>
      <c r="AS679" s="202" t="s">
        <v>170</v>
      </c>
      <c r="AT679" s="202" t="s">
        <v>79</v>
      </c>
      <c r="AU679" s="12" t="s">
        <v>79</v>
      </c>
      <c r="AV679" s="12" t="s">
        <v>33</v>
      </c>
      <c r="AW679" s="12" t="s">
        <v>69</v>
      </c>
      <c r="AX679" s="202" t="s">
        <v>162</v>
      </c>
    </row>
    <row r="680" spans="2:64" s="12" customFormat="1">
      <c r="B680" s="196"/>
      <c r="C680" s="341"/>
      <c r="D680" s="337" t="s">
        <v>170</v>
      </c>
      <c r="E680" s="347" t="s">
        <v>5</v>
      </c>
      <c r="F680" s="348" t="s">
        <v>751</v>
      </c>
      <c r="G680" s="341"/>
      <c r="H680" s="349">
        <v>69.64</v>
      </c>
      <c r="I680" s="198"/>
      <c r="L680" s="196"/>
      <c r="M680" s="199"/>
      <c r="N680" s="200"/>
      <c r="O680" s="200"/>
      <c r="P680" s="200"/>
      <c r="Q680" s="200"/>
      <c r="R680" s="200"/>
      <c r="S680" s="200"/>
      <c r="T680" s="201"/>
      <c r="U680" s="341"/>
      <c r="V680" s="341"/>
      <c r="AS680" s="202" t="s">
        <v>170</v>
      </c>
      <c r="AT680" s="202" t="s">
        <v>79</v>
      </c>
      <c r="AU680" s="12" t="s">
        <v>79</v>
      </c>
      <c r="AV680" s="12" t="s">
        <v>33</v>
      </c>
      <c r="AW680" s="12" t="s">
        <v>69</v>
      </c>
      <c r="AX680" s="202" t="s">
        <v>162</v>
      </c>
    </row>
    <row r="681" spans="2:64" s="12" customFormat="1">
      <c r="B681" s="196"/>
      <c r="C681" s="341"/>
      <c r="D681" s="337" t="s">
        <v>170</v>
      </c>
      <c r="E681" s="347" t="s">
        <v>5</v>
      </c>
      <c r="F681" s="348" t="s">
        <v>752</v>
      </c>
      <c r="G681" s="341"/>
      <c r="H681" s="349">
        <v>0.6</v>
      </c>
      <c r="I681" s="198"/>
      <c r="L681" s="196"/>
      <c r="M681" s="199"/>
      <c r="N681" s="200"/>
      <c r="O681" s="200"/>
      <c r="P681" s="200"/>
      <c r="Q681" s="200"/>
      <c r="R681" s="200"/>
      <c r="S681" s="200"/>
      <c r="T681" s="201"/>
      <c r="U681" s="341"/>
      <c r="V681" s="341"/>
      <c r="AS681" s="202" t="s">
        <v>170</v>
      </c>
      <c r="AT681" s="202" t="s">
        <v>79</v>
      </c>
      <c r="AU681" s="12" t="s">
        <v>79</v>
      </c>
      <c r="AV681" s="12" t="s">
        <v>33</v>
      </c>
      <c r="AW681" s="12" t="s">
        <v>69</v>
      </c>
      <c r="AX681" s="202" t="s">
        <v>162</v>
      </c>
    </row>
    <row r="682" spans="2:64" s="12" customFormat="1">
      <c r="B682" s="196"/>
      <c r="C682" s="341"/>
      <c r="D682" s="337" t="s">
        <v>170</v>
      </c>
      <c r="E682" s="347" t="s">
        <v>5</v>
      </c>
      <c r="F682" s="348" t="s">
        <v>753</v>
      </c>
      <c r="G682" s="341"/>
      <c r="H682" s="349">
        <v>9.4</v>
      </c>
      <c r="I682" s="198"/>
      <c r="L682" s="196"/>
      <c r="M682" s="199"/>
      <c r="N682" s="200"/>
      <c r="O682" s="200"/>
      <c r="P682" s="200"/>
      <c r="Q682" s="200"/>
      <c r="R682" s="200"/>
      <c r="S682" s="200"/>
      <c r="T682" s="201"/>
      <c r="U682" s="341"/>
      <c r="V682" s="341"/>
      <c r="AS682" s="202" t="s">
        <v>170</v>
      </c>
      <c r="AT682" s="202" t="s">
        <v>79</v>
      </c>
      <c r="AU682" s="12" t="s">
        <v>79</v>
      </c>
      <c r="AV682" s="12" t="s">
        <v>33</v>
      </c>
      <c r="AW682" s="12" t="s">
        <v>69</v>
      </c>
      <c r="AX682" s="202" t="s">
        <v>162</v>
      </c>
    </row>
    <row r="683" spans="2:64" s="12" customFormat="1">
      <c r="B683" s="196"/>
      <c r="C683" s="341"/>
      <c r="D683" s="337" t="s">
        <v>170</v>
      </c>
      <c r="E683" s="347" t="s">
        <v>5</v>
      </c>
      <c r="F683" s="348" t="s">
        <v>754</v>
      </c>
      <c r="G683" s="341"/>
      <c r="H683" s="349">
        <v>6</v>
      </c>
      <c r="I683" s="198"/>
      <c r="L683" s="196"/>
      <c r="M683" s="199"/>
      <c r="N683" s="200"/>
      <c r="O683" s="200"/>
      <c r="P683" s="200"/>
      <c r="Q683" s="200"/>
      <c r="R683" s="200"/>
      <c r="S683" s="200"/>
      <c r="T683" s="201"/>
      <c r="U683" s="341"/>
      <c r="V683" s="341"/>
      <c r="AS683" s="202" t="s">
        <v>170</v>
      </c>
      <c r="AT683" s="202" t="s">
        <v>79</v>
      </c>
      <c r="AU683" s="12" t="s">
        <v>79</v>
      </c>
      <c r="AV683" s="12" t="s">
        <v>33</v>
      </c>
      <c r="AW683" s="12" t="s">
        <v>69</v>
      </c>
      <c r="AX683" s="202" t="s">
        <v>162</v>
      </c>
    </row>
    <row r="684" spans="2:64" s="12" customFormat="1">
      <c r="B684" s="196"/>
      <c r="C684" s="341"/>
      <c r="D684" s="337" t="s">
        <v>170</v>
      </c>
      <c r="E684" s="347" t="s">
        <v>5</v>
      </c>
      <c r="F684" s="348" t="s">
        <v>755</v>
      </c>
      <c r="G684" s="341"/>
      <c r="H684" s="349">
        <v>10</v>
      </c>
      <c r="I684" s="198"/>
      <c r="L684" s="196"/>
      <c r="M684" s="199"/>
      <c r="N684" s="200"/>
      <c r="O684" s="200"/>
      <c r="P684" s="200"/>
      <c r="Q684" s="200"/>
      <c r="R684" s="200"/>
      <c r="S684" s="200"/>
      <c r="T684" s="201"/>
      <c r="U684" s="341"/>
      <c r="V684" s="341"/>
      <c r="AS684" s="202" t="s">
        <v>170</v>
      </c>
      <c r="AT684" s="202" t="s">
        <v>79</v>
      </c>
      <c r="AU684" s="12" t="s">
        <v>79</v>
      </c>
      <c r="AV684" s="12" t="s">
        <v>33</v>
      </c>
      <c r="AW684" s="12" t="s">
        <v>69</v>
      </c>
      <c r="AX684" s="202" t="s">
        <v>162</v>
      </c>
    </row>
    <row r="685" spans="2:64" s="13" customFormat="1">
      <c r="B685" s="208"/>
      <c r="C685" s="350"/>
      <c r="D685" s="342" t="s">
        <v>170</v>
      </c>
      <c r="E685" s="351" t="s">
        <v>5</v>
      </c>
      <c r="F685" s="352" t="s">
        <v>192</v>
      </c>
      <c r="G685" s="350"/>
      <c r="H685" s="353">
        <v>97.14</v>
      </c>
      <c r="I685" s="209"/>
      <c r="L685" s="208"/>
      <c r="M685" s="210"/>
      <c r="N685" s="211"/>
      <c r="O685" s="211"/>
      <c r="P685" s="211"/>
      <c r="Q685" s="211"/>
      <c r="R685" s="211"/>
      <c r="S685" s="211"/>
      <c r="T685" s="212"/>
      <c r="U685" s="350"/>
      <c r="V685" s="350"/>
      <c r="AS685" s="213" t="s">
        <v>170</v>
      </c>
      <c r="AT685" s="213" t="s">
        <v>79</v>
      </c>
      <c r="AU685" s="13" t="s">
        <v>168</v>
      </c>
      <c r="AV685" s="13" t="s">
        <v>33</v>
      </c>
      <c r="AW685" s="13" t="s">
        <v>77</v>
      </c>
      <c r="AX685" s="213" t="s">
        <v>162</v>
      </c>
    </row>
    <row r="686" spans="2:64" s="1" customFormat="1" ht="16.5" customHeight="1">
      <c r="B686" s="394"/>
      <c r="C686" s="400">
        <v>97</v>
      </c>
      <c r="D686" s="400" t="s">
        <v>262</v>
      </c>
      <c r="E686" s="401" t="s">
        <v>757</v>
      </c>
      <c r="F686" s="402" t="s">
        <v>758</v>
      </c>
      <c r="G686" s="403" t="s">
        <v>284</v>
      </c>
      <c r="H686" s="404">
        <v>26.782</v>
      </c>
      <c r="I686" s="225"/>
      <c r="J686" s="226">
        <f>ROUND(I686*H686,2)</f>
        <v>0</v>
      </c>
      <c r="K686" s="222" t="s">
        <v>5</v>
      </c>
      <c r="L686" s="227"/>
      <c r="M686" s="228" t="s">
        <v>5</v>
      </c>
      <c r="N686" s="229" t="s">
        <v>40</v>
      </c>
      <c r="O686" s="42"/>
      <c r="P686" s="184">
        <f>O686*H686</f>
        <v>0</v>
      </c>
      <c r="Q686" s="184">
        <v>5.1000000000000004E-4</v>
      </c>
      <c r="R686" s="184">
        <f>Q686*H686</f>
        <v>1.365882E-2</v>
      </c>
      <c r="S686" s="184">
        <v>0</v>
      </c>
      <c r="T686" s="185">
        <f>S686*H686</f>
        <v>0</v>
      </c>
      <c r="U686" s="329"/>
      <c r="V686" s="329"/>
      <c r="AQ686" s="24" t="s">
        <v>213</v>
      </c>
      <c r="AS686" s="24" t="s">
        <v>262</v>
      </c>
      <c r="AT686" s="24" t="s">
        <v>79</v>
      </c>
      <c r="AX686" s="24" t="s">
        <v>162</v>
      </c>
      <c r="BD686" s="186">
        <f>IF(N686="základní",J686,0)</f>
        <v>0</v>
      </c>
      <c r="BE686" s="186">
        <f>IF(N686="snížená",J686,0)</f>
        <v>0</v>
      </c>
      <c r="BF686" s="186">
        <f>IF(N686="zákl. přenesená",J686,0)</f>
        <v>0</v>
      </c>
      <c r="BG686" s="186">
        <f>IF(N686="sníž. přenesená",J686,0)</f>
        <v>0</v>
      </c>
      <c r="BH686" s="186">
        <f>IF(N686="nulová",J686,0)</f>
        <v>0</v>
      </c>
      <c r="BI686" s="24" t="s">
        <v>77</v>
      </c>
      <c r="BJ686" s="186">
        <f>ROUND(I686*H686,2)</f>
        <v>0</v>
      </c>
      <c r="BK686" s="24" t="s">
        <v>168</v>
      </c>
      <c r="BL686" s="24" t="s">
        <v>759</v>
      </c>
    </row>
    <row r="687" spans="2:64" s="1" customFormat="1" ht="19">
      <c r="B687" s="41"/>
      <c r="C687" s="329"/>
      <c r="D687" s="337" t="s">
        <v>182</v>
      </c>
      <c r="E687" s="329"/>
      <c r="F687" s="346" t="s">
        <v>728</v>
      </c>
      <c r="G687" s="329"/>
      <c r="H687" s="329"/>
      <c r="I687" s="204"/>
      <c r="L687" s="41"/>
      <c r="M687" s="205"/>
      <c r="N687" s="42"/>
      <c r="O687" s="42"/>
      <c r="P687" s="42"/>
      <c r="Q687" s="42"/>
      <c r="R687" s="42"/>
      <c r="S687" s="42"/>
      <c r="T687" s="70"/>
      <c r="U687" s="329"/>
      <c r="V687" s="329"/>
      <c r="AS687" s="24" t="s">
        <v>182</v>
      </c>
      <c r="AT687" s="24" t="s">
        <v>79</v>
      </c>
    </row>
    <row r="688" spans="2:64" s="11" customFormat="1">
      <c r="B688" s="187"/>
      <c r="C688" s="336"/>
      <c r="D688" s="337" t="s">
        <v>170</v>
      </c>
      <c r="E688" s="338" t="s">
        <v>5</v>
      </c>
      <c r="F688" s="339" t="s">
        <v>749</v>
      </c>
      <c r="G688" s="336"/>
      <c r="H688" s="340" t="s">
        <v>5</v>
      </c>
      <c r="I688" s="192"/>
      <c r="L688" s="187"/>
      <c r="M688" s="193"/>
      <c r="N688" s="194"/>
      <c r="O688" s="194"/>
      <c r="P688" s="194"/>
      <c r="Q688" s="194"/>
      <c r="R688" s="194"/>
      <c r="S688" s="194"/>
      <c r="T688" s="195"/>
      <c r="U688" s="336"/>
      <c r="V688" s="336"/>
      <c r="AS688" s="191" t="s">
        <v>170</v>
      </c>
      <c r="AT688" s="191" t="s">
        <v>79</v>
      </c>
      <c r="AU688" s="11" t="s">
        <v>77</v>
      </c>
      <c r="AV688" s="11" t="s">
        <v>33</v>
      </c>
      <c r="AW688" s="11" t="s">
        <v>69</v>
      </c>
      <c r="AX688" s="191" t="s">
        <v>162</v>
      </c>
    </row>
    <row r="689" spans="2:64" s="12" customFormat="1">
      <c r="B689" s="196"/>
      <c r="C689" s="341"/>
      <c r="D689" s="337" t="s">
        <v>170</v>
      </c>
      <c r="E689" s="347" t="s">
        <v>5</v>
      </c>
      <c r="F689" s="348" t="s">
        <v>760</v>
      </c>
      <c r="G689" s="341"/>
      <c r="H689" s="349">
        <v>0.19900000000000001</v>
      </c>
      <c r="I689" s="198"/>
      <c r="L689" s="196"/>
      <c r="M689" s="199"/>
      <c r="N689" s="200"/>
      <c r="O689" s="200"/>
      <c r="P689" s="200"/>
      <c r="Q689" s="200"/>
      <c r="R689" s="200"/>
      <c r="S689" s="200"/>
      <c r="T689" s="201"/>
      <c r="U689" s="341"/>
      <c r="V689" s="341"/>
      <c r="AS689" s="202" t="s">
        <v>170</v>
      </c>
      <c r="AT689" s="202" t="s">
        <v>79</v>
      </c>
      <c r="AU689" s="12" t="s">
        <v>79</v>
      </c>
      <c r="AV689" s="12" t="s">
        <v>33</v>
      </c>
      <c r="AW689" s="12" t="s">
        <v>69</v>
      </c>
      <c r="AX689" s="202" t="s">
        <v>162</v>
      </c>
    </row>
    <row r="690" spans="2:64" s="12" customFormat="1">
      <c r="B690" s="196"/>
      <c r="C690" s="341"/>
      <c r="D690" s="337" t="s">
        <v>170</v>
      </c>
      <c r="E690" s="347" t="s">
        <v>5</v>
      </c>
      <c r="F690" s="348" t="s">
        <v>761</v>
      </c>
      <c r="G690" s="341"/>
      <c r="H690" s="349">
        <v>23.440999999999999</v>
      </c>
      <c r="I690" s="198"/>
      <c r="L690" s="196"/>
      <c r="M690" s="199"/>
      <c r="N690" s="200"/>
      <c r="O690" s="200"/>
      <c r="P690" s="200"/>
      <c r="Q690" s="200"/>
      <c r="R690" s="200"/>
      <c r="S690" s="200"/>
      <c r="T690" s="201"/>
      <c r="U690" s="341"/>
      <c r="V690" s="341"/>
      <c r="AS690" s="202" t="s">
        <v>170</v>
      </c>
      <c r="AT690" s="202" t="s">
        <v>79</v>
      </c>
      <c r="AU690" s="12" t="s">
        <v>79</v>
      </c>
      <c r="AV690" s="12" t="s">
        <v>33</v>
      </c>
      <c r="AW690" s="12" t="s">
        <v>69</v>
      </c>
      <c r="AX690" s="202" t="s">
        <v>162</v>
      </c>
    </row>
    <row r="691" spans="2:64" s="12" customFormat="1">
      <c r="B691" s="196"/>
      <c r="C691" s="341"/>
      <c r="D691" s="337" t="s">
        <v>170</v>
      </c>
      <c r="E691" s="347" t="s">
        <v>5</v>
      </c>
      <c r="F691" s="348" t="s">
        <v>762</v>
      </c>
      <c r="G691" s="341"/>
      <c r="H691" s="349">
        <v>6.0999999999999999E-2</v>
      </c>
      <c r="I691" s="198"/>
      <c r="L691" s="196"/>
      <c r="M691" s="199"/>
      <c r="N691" s="200"/>
      <c r="O691" s="200"/>
      <c r="P691" s="200"/>
      <c r="Q691" s="200"/>
      <c r="R691" s="200"/>
      <c r="S691" s="200"/>
      <c r="T691" s="201"/>
      <c r="U691" s="341"/>
      <c r="V691" s="341"/>
      <c r="AS691" s="202" t="s">
        <v>170</v>
      </c>
      <c r="AT691" s="202" t="s">
        <v>79</v>
      </c>
      <c r="AU691" s="12" t="s">
        <v>79</v>
      </c>
      <c r="AV691" s="12" t="s">
        <v>33</v>
      </c>
      <c r="AW691" s="12" t="s">
        <v>69</v>
      </c>
      <c r="AX691" s="202" t="s">
        <v>162</v>
      </c>
    </row>
    <row r="692" spans="2:64" s="12" customFormat="1">
      <c r="B692" s="196"/>
      <c r="C692" s="341"/>
      <c r="D692" s="337" t="s">
        <v>170</v>
      </c>
      <c r="E692" s="347" t="s">
        <v>5</v>
      </c>
      <c r="F692" s="348" t="s">
        <v>763</v>
      </c>
      <c r="G692" s="341"/>
      <c r="H692" s="349">
        <v>0.95899999999999996</v>
      </c>
      <c r="I692" s="198"/>
      <c r="L692" s="196"/>
      <c r="M692" s="199"/>
      <c r="N692" s="200"/>
      <c r="O692" s="200"/>
      <c r="P692" s="200"/>
      <c r="Q692" s="200"/>
      <c r="R692" s="200"/>
      <c r="S692" s="200"/>
      <c r="T692" s="201"/>
      <c r="U692" s="341"/>
      <c r="V692" s="341"/>
      <c r="AS692" s="202" t="s">
        <v>170</v>
      </c>
      <c r="AT692" s="202" t="s">
        <v>79</v>
      </c>
      <c r="AU692" s="12" t="s">
        <v>79</v>
      </c>
      <c r="AV692" s="12" t="s">
        <v>33</v>
      </c>
      <c r="AW692" s="12" t="s">
        <v>69</v>
      </c>
      <c r="AX692" s="202" t="s">
        <v>162</v>
      </c>
    </row>
    <row r="693" spans="2:64" s="12" customFormat="1">
      <c r="B693" s="196"/>
      <c r="C693" s="341"/>
      <c r="D693" s="337" t="s">
        <v>170</v>
      </c>
      <c r="E693" s="347" t="s">
        <v>5</v>
      </c>
      <c r="F693" s="348" t="s">
        <v>764</v>
      </c>
      <c r="G693" s="341"/>
      <c r="H693" s="349">
        <v>0.79600000000000004</v>
      </c>
      <c r="I693" s="198"/>
      <c r="L693" s="196"/>
      <c r="M693" s="199"/>
      <c r="N693" s="200"/>
      <c r="O693" s="200"/>
      <c r="P693" s="200"/>
      <c r="Q693" s="200"/>
      <c r="R693" s="200"/>
      <c r="S693" s="200"/>
      <c r="T693" s="201"/>
      <c r="U693" s="341"/>
      <c r="V693" s="341"/>
      <c r="AS693" s="202" t="s">
        <v>170</v>
      </c>
      <c r="AT693" s="202" t="s">
        <v>79</v>
      </c>
      <c r="AU693" s="12" t="s">
        <v>79</v>
      </c>
      <c r="AV693" s="12" t="s">
        <v>33</v>
      </c>
      <c r="AW693" s="12" t="s">
        <v>69</v>
      </c>
      <c r="AX693" s="202" t="s">
        <v>162</v>
      </c>
    </row>
    <row r="694" spans="2:64" s="12" customFormat="1">
      <c r="B694" s="196"/>
      <c r="C694" s="341"/>
      <c r="D694" s="337" t="s">
        <v>170</v>
      </c>
      <c r="E694" s="347" t="s">
        <v>5</v>
      </c>
      <c r="F694" s="348" t="s">
        <v>765</v>
      </c>
      <c r="G694" s="341"/>
      <c r="H694" s="349">
        <v>1.3260000000000001</v>
      </c>
      <c r="I694" s="198"/>
      <c r="L694" s="196"/>
      <c r="M694" s="199"/>
      <c r="N694" s="200"/>
      <c r="O694" s="200"/>
      <c r="P694" s="200"/>
      <c r="Q694" s="200"/>
      <c r="R694" s="200"/>
      <c r="S694" s="200"/>
      <c r="T694" s="201"/>
      <c r="U694" s="341"/>
      <c r="V694" s="341"/>
      <c r="AS694" s="202" t="s">
        <v>170</v>
      </c>
      <c r="AT694" s="202" t="s">
        <v>79</v>
      </c>
      <c r="AU694" s="12" t="s">
        <v>79</v>
      </c>
      <c r="AV694" s="12" t="s">
        <v>33</v>
      </c>
      <c r="AW694" s="12" t="s">
        <v>69</v>
      </c>
      <c r="AX694" s="202" t="s">
        <v>162</v>
      </c>
    </row>
    <row r="695" spans="2:64" s="13" customFormat="1">
      <c r="B695" s="208"/>
      <c r="C695" s="350"/>
      <c r="D695" s="342" t="s">
        <v>170</v>
      </c>
      <c r="E695" s="351" t="s">
        <v>5</v>
      </c>
      <c r="F695" s="352" t="s">
        <v>192</v>
      </c>
      <c r="G695" s="350"/>
      <c r="H695" s="353">
        <v>26.782</v>
      </c>
      <c r="I695" s="209"/>
      <c r="L695" s="208"/>
      <c r="M695" s="210"/>
      <c r="N695" s="211"/>
      <c r="O695" s="211"/>
      <c r="P695" s="211"/>
      <c r="Q695" s="211"/>
      <c r="R695" s="211"/>
      <c r="S695" s="211"/>
      <c r="T695" s="212"/>
      <c r="U695" s="350"/>
      <c r="V695" s="350"/>
      <c r="AS695" s="213" t="s">
        <v>170</v>
      </c>
      <c r="AT695" s="213" t="s">
        <v>79</v>
      </c>
      <c r="AU695" s="13" t="s">
        <v>168</v>
      </c>
      <c r="AV695" s="13" t="s">
        <v>33</v>
      </c>
      <c r="AW695" s="13" t="s">
        <v>77</v>
      </c>
      <c r="AX695" s="213" t="s">
        <v>162</v>
      </c>
    </row>
    <row r="696" spans="2:64" s="1" customFormat="1" ht="38.25" customHeight="1">
      <c r="B696" s="174"/>
      <c r="C696" s="389">
        <v>98</v>
      </c>
      <c r="D696" s="389" t="s">
        <v>164</v>
      </c>
      <c r="E696" s="390" t="s">
        <v>767</v>
      </c>
      <c r="F696" s="391" t="s">
        <v>768</v>
      </c>
      <c r="G696" s="392" t="s">
        <v>746</v>
      </c>
      <c r="H696" s="393">
        <v>22.24</v>
      </c>
      <c r="I696" s="180"/>
      <c r="J696" s="181">
        <f>ROUND(I696*H696,2)</f>
        <v>0</v>
      </c>
      <c r="K696" s="177" t="s">
        <v>5</v>
      </c>
      <c r="L696" s="41"/>
      <c r="M696" s="182" t="s">
        <v>5</v>
      </c>
      <c r="N696" s="183" t="s">
        <v>40</v>
      </c>
      <c r="O696" s="42"/>
      <c r="P696" s="184">
        <f>O696*H696</f>
        <v>0</v>
      </c>
      <c r="Q696" s="184">
        <v>1.6800000000000001E-3</v>
      </c>
      <c r="R696" s="184">
        <f>Q696*H696</f>
        <v>3.7363199999999999E-2</v>
      </c>
      <c r="S696" s="184">
        <v>0</v>
      </c>
      <c r="T696" s="185">
        <f>S696*H696</f>
        <v>0</v>
      </c>
      <c r="U696" s="329"/>
      <c r="V696" s="329"/>
      <c r="AQ696" s="24" t="s">
        <v>168</v>
      </c>
      <c r="AS696" s="24" t="s">
        <v>164</v>
      </c>
      <c r="AT696" s="24" t="s">
        <v>79</v>
      </c>
      <c r="AX696" s="24" t="s">
        <v>162</v>
      </c>
      <c r="BD696" s="186">
        <f>IF(N696="základní",J696,0)</f>
        <v>0</v>
      </c>
      <c r="BE696" s="186">
        <f>IF(N696="snížená",J696,0)</f>
        <v>0</v>
      </c>
      <c r="BF696" s="186">
        <f>IF(N696="zákl. přenesená",J696,0)</f>
        <v>0</v>
      </c>
      <c r="BG696" s="186">
        <f>IF(N696="sníž. přenesená",J696,0)</f>
        <v>0</v>
      </c>
      <c r="BH696" s="186">
        <f>IF(N696="nulová",J696,0)</f>
        <v>0</v>
      </c>
      <c r="BI696" s="24" t="s">
        <v>77</v>
      </c>
      <c r="BJ696" s="186">
        <f>ROUND(I696*H696,2)</f>
        <v>0</v>
      </c>
      <c r="BK696" s="24" t="s">
        <v>168</v>
      </c>
      <c r="BL696" s="24" t="s">
        <v>769</v>
      </c>
    </row>
    <row r="697" spans="2:64" s="1" customFormat="1" ht="57">
      <c r="B697" s="41"/>
      <c r="C697" s="329"/>
      <c r="D697" s="337" t="s">
        <v>182</v>
      </c>
      <c r="E697" s="329"/>
      <c r="F697" s="346" t="s">
        <v>748</v>
      </c>
      <c r="G697" s="329"/>
      <c r="H697" s="329"/>
      <c r="I697" s="204"/>
      <c r="L697" s="41"/>
      <c r="M697" s="205"/>
      <c r="N697" s="42"/>
      <c r="O697" s="42"/>
      <c r="P697" s="42"/>
      <c r="Q697" s="42"/>
      <c r="R697" s="42"/>
      <c r="S697" s="42"/>
      <c r="T697" s="70"/>
      <c r="U697" s="329"/>
      <c r="V697" s="329"/>
      <c r="AS697" s="24" t="s">
        <v>182</v>
      </c>
      <c r="AT697" s="24" t="s">
        <v>79</v>
      </c>
    </row>
    <row r="698" spans="2:64" s="12" customFormat="1">
      <c r="B698" s="196"/>
      <c r="C698" s="341"/>
      <c r="D698" s="337" t="s">
        <v>170</v>
      </c>
      <c r="E698" s="347" t="s">
        <v>5</v>
      </c>
      <c r="F698" s="348" t="s">
        <v>770</v>
      </c>
      <c r="G698" s="341"/>
      <c r="H698" s="349">
        <v>4.12</v>
      </c>
      <c r="I698" s="198"/>
      <c r="L698" s="196"/>
      <c r="M698" s="199"/>
      <c r="N698" s="200"/>
      <c r="O698" s="200"/>
      <c r="P698" s="200"/>
      <c r="Q698" s="200"/>
      <c r="R698" s="200"/>
      <c r="S698" s="200"/>
      <c r="T698" s="201"/>
      <c r="U698" s="341"/>
      <c r="V698" s="341"/>
      <c r="AS698" s="202" t="s">
        <v>170</v>
      </c>
      <c r="AT698" s="202" t="s">
        <v>79</v>
      </c>
      <c r="AU698" s="12" t="s">
        <v>79</v>
      </c>
      <c r="AV698" s="12" t="s">
        <v>33</v>
      </c>
      <c r="AW698" s="12" t="s">
        <v>69</v>
      </c>
      <c r="AX698" s="202" t="s">
        <v>162</v>
      </c>
    </row>
    <row r="699" spans="2:64" s="12" customFormat="1">
      <c r="B699" s="196"/>
      <c r="C699" s="341"/>
      <c r="D699" s="337" t="s">
        <v>170</v>
      </c>
      <c r="E699" s="347" t="s">
        <v>5</v>
      </c>
      <c r="F699" s="348" t="s">
        <v>771</v>
      </c>
      <c r="G699" s="341"/>
      <c r="H699" s="349">
        <v>0.3</v>
      </c>
      <c r="I699" s="198"/>
      <c r="L699" s="196"/>
      <c r="M699" s="199"/>
      <c r="N699" s="200"/>
      <c r="O699" s="200"/>
      <c r="P699" s="200"/>
      <c r="Q699" s="200"/>
      <c r="R699" s="200"/>
      <c r="S699" s="200"/>
      <c r="T699" s="201"/>
      <c r="U699" s="341"/>
      <c r="V699" s="341"/>
      <c r="AS699" s="202" t="s">
        <v>170</v>
      </c>
      <c r="AT699" s="202" t="s">
        <v>79</v>
      </c>
      <c r="AU699" s="12" t="s">
        <v>79</v>
      </c>
      <c r="AV699" s="12" t="s">
        <v>33</v>
      </c>
      <c r="AW699" s="12" t="s">
        <v>69</v>
      </c>
      <c r="AX699" s="202" t="s">
        <v>162</v>
      </c>
    </row>
    <row r="700" spans="2:64" s="12" customFormat="1">
      <c r="B700" s="196"/>
      <c r="C700" s="341"/>
      <c r="D700" s="337" t="s">
        <v>170</v>
      </c>
      <c r="E700" s="347" t="s">
        <v>5</v>
      </c>
      <c r="F700" s="348" t="s">
        <v>772</v>
      </c>
      <c r="G700" s="341"/>
      <c r="H700" s="349">
        <v>5.9</v>
      </c>
      <c r="I700" s="198"/>
      <c r="L700" s="196"/>
      <c r="M700" s="199"/>
      <c r="N700" s="200"/>
      <c r="O700" s="200"/>
      <c r="P700" s="200"/>
      <c r="Q700" s="200"/>
      <c r="R700" s="200"/>
      <c r="S700" s="200"/>
      <c r="T700" s="201"/>
      <c r="U700" s="341"/>
      <c r="V700" s="341"/>
      <c r="AS700" s="202" t="s">
        <v>170</v>
      </c>
      <c r="AT700" s="202" t="s">
        <v>79</v>
      </c>
      <c r="AU700" s="12" t="s">
        <v>79</v>
      </c>
      <c r="AV700" s="12" t="s">
        <v>33</v>
      </c>
      <c r="AW700" s="12" t="s">
        <v>69</v>
      </c>
      <c r="AX700" s="202" t="s">
        <v>162</v>
      </c>
    </row>
    <row r="701" spans="2:64" s="12" customFormat="1">
      <c r="B701" s="196"/>
      <c r="C701" s="341"/>
      <c r="D701" s="337" t="s">
        <v>170</v>
      </c>
      <c r="E701" s="347" t="s">
        <v>5</v>
      </c>
      <c r="F701" s="348" t="s">
        <v>752</v>
      </c>
      <c r="G701" s="341"/>
      <c r="H701" s="349">
        <v>0.6</v>
      </c>
      <c r="I701" s="198"/>
      <c r="L701" s="196"/>
      <c r="M701" s="199"/>
      <c r="N701" s="200"/>
      <c r="O701" s="200"/>
      <c r="P701" s="200"/>
      <c r="Q701" s="200"/>
      <c r="R701" s="200"/>
      <c r="S701" s="200"/>
      <c r="T701" s="201"/>
      <c r="U701" s="341"/>
      <c r="V701" s="341"/>
      <c r="AS701" s="202" t="s">
        <v>170</v>
      </c>
      <c r="AT701" s="202" t="s">
        <v>79</v>
      </c>
      <c r="AU701" s="12" t="s">
        <v>79</v>
      </c>
      <c r="AV701" s="12" t="s">
        <v>33</v>
      </c>
      <c r="AW701" s="12" t="s">
        <v>69</v>
      </c>
      <c r="AX701" s="202" t="s">
        <v>162</v>
      </c>
    </row>
    <row r="702" spans="2:64" s="12" customFormat="1">
      <c r="B702" s="196"/>
      <c r="C702" s="341"/>
      <c r="D702" s="337" t="s">
        <v>170</v>
      </c>
      <c r="E702" s="347" t="s">
        <v>5</v>
      </c>
      <c r="F702" s="348" t="s">
        <v>773</v>
      </c>
      <c r="G702" s="341"/>
      <c r="H702" s="349">
        <v>11.32</v>
      </c>
      <c r="I702" s="198"/>
      <c r="L702" s="196"/>
      <c r="M702" s="199"/>
      <c r="N702" s="200"/>
      <c r="O702" s="200"/>
      <c r="P702" s="200"/>
      <c r="Q702" s="200"/>
      <c r="R702" s="200"/>
      <c r="S702" s="200"/>
      <c r="T702" s="201"/>
      <c r="U702" s="341"/>
      <c r="V702" s="341"/>
      <c r="AS702" s="202" t="s">
        <v>170</v>
      </c>
      <c r="AT702" s="202" t="s">
        <v>79</v>
      </c>
      <c r="AU702" s="12" t="s">
        <v>79</v>
      </c>
      <c r="AV702" s="12" t="s">
        <v>33</v>
      </c>
      <c r="AW702" s="12" t="s">
        <v>69</v>
      </c>
      <c r="AX702" s="202" t="s">
        <v>162</v>
      </c>
    </row>
    <row r="703" spans="2:64" s="13" customFormat="1">
      <c r="B703" s="208"/>
      <c r="C703" s="350"/>
      <c r="D703" s="342" t="s">
        <v>170</v>
      </c>
      <c r="E703" s="351" t="s">
        <v>5</v>
      </c>
      <c r="F703" s="352" t="s">
        <v>192</v>
      </c>
      <c r="G703" s="350"/>
      <c r="H703" s="353">
        <v>22.24</v>
      </c>
      <c r="I703" s="209"/>
      <c r="L703" s="208"/>
      <c r="M703" s="210"/>
      <c r="N703" s="211"/>
      <c r="O703" s="211"/>
      <c r="P703" s="211"/>
      <c r="Q703" s="211"/>
      <c r="R703" s="211"/>
      <c r="S703" s="211"/>
      <c r="T703" s="212"/>
      <c r="U703" s="350"/>
      <c r="V703" s="350"/>
      <c r="AS703" s="213" t="s">
        <v>170</v>
      </c>
      <c r="AT703" s="213" t="s">
        <v>79</v>
      </c>
      <c r="AU703" s="13" t="s">
        <v>168</v>
      </c>
      <c r="AV703" s="13" t="s">
        <v>33</v>
      </c>
      <c r="AW703" s="13" t="s">
        <v>77</v>
      </c>
      <c r="AX703" s="213" t="s">
        <v>162</v>
      </c>
    </row>
    <row r="704" spans="2:64" s="1" customFormat="1" ht="16.5" customHeight="1">
      <c r="B704" s="174"/>
      <c r="C704" s="400">
        <v>99</v>
      </c>
      <c r="D704" s="400" t="s">
        <v>262</v>
      </c>
      <c r="E704" s="401" t="s">
        <v>775</v>
      </c>
      <c r="F704" s="402" t="s">
        <v>776</v>
      </c>
      <c r="G704" s="403" t="s">
        <v>284</v>
      </c>
      <c r="H704" s="404">
        <v>3.4119999999999999</v>
      </c>
      <c r="I704" s="225"/>
      <c r="J704" s="226">
        <f>ROUND(I704*H704,2)</f>
        <v>0</v>
      </c>
      <c r="K704" s="222" t="s">
        <v>5</v>
      </c>
      <c r="L704" s="227"/>
      <c r="M704" s="228" t="s">
        <v>5</v>
      </c>
      <c r="N704" s="229" t="s">
        <v>40</v>
      </c>
      <c r="O704" s="42"/>
      <c r="P704" s="184">
        <f>O704*H704</f>
        <v>0</v>
      </c>
      <c r="Q704" s="184">
        <v>6.0000000000000001E-3</v>
      </c>
      <c r="R704" s="184">
        <f>Q704*H704</f>
        <v>2.0472000000000001E-2</v>
      </c>
      <c r="S704" s="184">
        <v>0</v>
      </c>
      <c r="T704" s="185">
        <f>S704*H704</f>
        <v>0</v>
      </c>
      <c r="U704" s="329"/>
      <c r="V704" s="329"/>
      <c r="AQ704" s="24" t="s">
        <v>213</v>
      </c>
      <c r="AS704" s="24" t="s">
        <v>262</v>
      </c>
      <c r="AT704" s="24" t="s">
        <v>79</v>
      </c>
      <c r="AX704" s="24" t="s">
        <v>162</v>
      </c>
      <c r="BD704" s="186">
        <f>IF(N704="základní",J704,0)</f>
        <v>0</v>
      </c>
      <c r="BE704" s="186">
        <f>IF(N704="snížená",J704,0)</f>
        <v>0</v>
      </c>
      <c r="BF704" s="186">
        <f>IF(N704="zákl. přenesená",J704,0)</f>
        <v>0</v>
      </c>
      <c r="BG704" s="186">
        <f>IF(N704="sníž. přenesená",J704,0)</f>
        <v>0</v>
      </c>
      <c r="BH704" s="186">
        <f>IF(N704="nulová",J704,0)</f>
        <v>0</v>
      </c>
      <c r="BI704" s="24" t="s">
        <v>77</v>
      </c>
      <c r="BJ704" s="186">
        <f>ROUND(I704*H704,2)</f>
        <v>0</v>
      </c>
      <c r="BK704" s="24" t="s">
        <v>168</v>
      </c>
      <c r="BL704" s="24" t="s">
        <v>777</v>
      </c>
    </row>
    <row r="705" spans="2:64" s="12" customFormat="1">
      <c r="B705" s="196"/>
      <c r="C705" s="341"/>
      <c r="D705" s="337" t="s">
        <v>170</v>
      </c>
      <c r="E705" s="347" t="s">
        <v>5</v>
      </c>
      <c r="F705" s="348" t="s">
        <v>778</v>
      </c>
      <c r="G705" s="341"/>
      <c r="H705" s="349">
        <v>1.0089999999999999</v>
      </c>
      <c r="I705" s="198"/>
      <c r="L705" s="196"/>
      <c r="M705" s="199"/>
      <c r="N705" s="200"/>
      <c r="O705" s="200"/>
      <c r="P705" s="200"/>
      <c r="Q705" s="200"/>
      <c r="R705" s="200"/>
      <c r="S705" s="200"/>
      <c r="T705" s="201"/>
      <c r="U705" s="341"/>
      <c r="V705" s="341"/>
      <c r="AS705" s="202" t="s">
        <v>170</v>
      </c>
      <c r="AT705" s="202" t="s">
        <v>79</v>
      </c>
      <c r="AU705" s="12" t="s">
        <v>79</v>
      </c>
      <c r="AV705" s="12" t="s">
        <v>33</v>
      </c>
      <c r="AW705" s="12" t="s">
        <v>69</v>
      </c>
      <c r="AX705" s="202" t="s">
        <v>162</v>
      </c>
    </row>
    <row r="706" spans="2:64" s="12" customFormat="1">
      <c r="B706" s="196"/>
      <c r="C706" s="341"/>
      <c r="D706" s="337" t="s">
        <v>170</v>
      </c>
      <c r="E706" s="347" t="s">
        <v>5</v>
      </c>
      <c r="F706" s="348" t="s">
        <v>779</v>
      </c>
      <c r="G706" s="341"/>
      <c r="H706" s="349">
        <v>0.04</v>
      </c>
      <c r="I706" s="198"/>
      <c r="L706" s="196"/>
      <c r="M706" s="199"/>
      <c r="N706" s="200"/>
      <c r="O706" s="200"/>
      <c r="P706" s="200"/>
      <c r="Q706" s="200"/>
      <c r="R706" s="200"/>
      <c r="S706" s="200"/>
      <c r="T706" s="201"/>
      <c r="U706" s="341"/>
      <c r="V706" s="341"/>
      <c r="AS706" s="202" t="s">
        <v>170</v>
      </c>
      <c r="AT706" s="202" t="s">
        <v>79</v>
      </c>
      <c r="AU706" s="12" t="s">
        <v>79</v>
      </c>
      <c r="AV706" s="12" t="s">
        <v>33</v>
      </c>
      <c r="AW706" s="12" t="s">
        <v>69</v>
      </c>
      <c r="AX706" s="202" t="s">
        <v>162</v>
      </c>
    </row>
    <row r="707" spans="2:64" s="12" customFormat="1">
      <c r="B707" s="196"/>
      <c r="C707" s="341"/>
      <c r="D707" s="337" t="s">
        <v>170</v>
      </c>
      <c r="E707" s="347" t="s">
        <v>5</v>
      </c>
      <c r="F707" s="348" t="s">
        <v>780</v>
      </c>
      <c r="G707" s="341"/>
      <c r="H707" s="349">
        <v>0.78200000000000003</v>
      </c>
      <c r="I707" s="198"/>
      <c r="L707" s="196"/>
      <c r="M707" s="199"/>
      <c r="N707" s="200"/>
      <c r="O707" s="200"/>
      <c r="P707" s="200"/>
      <c r="Q707" s="200"/>
      <c r="R707" s="200"/>
      <c r="S707" s="200"/>
      <c r="T707" s="201"/>
      <c r="U707" s="341"/>
      <c r="V707" s="341"/>
      <c r="AS707" s="202" t="s">
        <v>170</v>
      </c>
      <c r="AT707" s="202" t="s">
        <v>79</v>
      </c>
      <c r="AU707" s="12" t="s">
        <v>79</v>
      </c>
      <c r="AV707" s="12" t="s">
        <v>33</v>
      </c>
      <c r="AW707" s="12" t="s">
        <v>69</v>
      </c>
      <c r="AX707" s="202" t="s">
        <v>162</v>
      </c>
    </row>
    <row r="708" spans="2:64" s="12" customFormat="1">
      <c r="B708" s="196"/>
      <c r="C708" s="341"/>
      <c r="D708" s="337" t="s">
        <v>170</v>
      </c>
      <c r="E708" s="347" t="s">
        <v>5</v>
      </c>
      <c r="F708" s="348" t="s">
        <v>781</v>
      </c>
      <c r="G708" s="341"/>
      <c r="H708" s="349">
        <v>0.08</v>
      </c>
      <c r="I708" s="198"/>
      <c r="L708" s="196"/>
      <c r="M708" s="199"/>
      <c r="N708" s="200"/>
      <c r="O708" s="200"/>
      <c r="P708" s="200"/>
      <c r="Q708" s="200"/>
      <c r="R708" s="200"/>
      <c r="S708" s="200"/>
      <c r="T708" s="201"/>
      <c r="U708" s="341"/>
      <c r="V708" s="341"/>
      <c r="AS708" s="202" t="s">
        <v>170</v>
      </c>
      <c r="AT708" s="202" t="s">
        <v>79</v>
      </c>
      <c r="AU708" s="12" t="s">
        <v>79</v>
      </c>
      <c r="AV708" s="12" t="s">
        <v>33</v>
      </c>
      <c r="AW708" s="12" t="s">
        <v>69</v>
      </c>
      <c r="AX708" s="202" t="s">
        <v>162</v>
      </c>
    </row>
    <row r="709" spans="2:64" s="12" customFormat="1">
      <c r="B709" s="196"/>
      <c r="C709" s="341"/>
      <c r="D709" s="337" t="s">
        <v>170</v>
      </c>
      <c r="E709" s="347" t="s">
        <v>5</v>
      </c>
      <c r="F709" s="348" t="s">
        <v>782</v>
      </c>
      <c r="G709" s="341"/>
      <c r="H709" s="349">
        <v>1.5009999999999999</v>
      </c>
      <c r="I709" s="198"/>
      <c r="L709" s="196"/>
      <c r="M709" s="199"/>
      <c r="N709" s="200"/>
      <c r="O709" s="200"/>
      <c r="P709" s="200"/>
      <c r="Q709" s="200"/>
      <c r="R709" s="200"/>
      <c r="S709" s="200"/>
      <c r="T709" s="201"/>
      <c r="U709" s="341"/>
      <c r="V709" s="341"/>
      <c r="AS709" s="202" t="s">
        <v>170</v>
      </c>
      <c r="AT709" s="202" t="s">
        <v>79</v>
      </c>
      <c r="AU709" s="12" t="s">
        <v>79</v>
      </c>
      <c r="AV709" s="12" t="s">
        <v>33</v>
      </c>
      <c r="AW709" s="12" t="s">
        <v>69</v>
      </c>
      <c r="AX709" s="202" t="s">
        <v>162</v>
      </c>
    </row>
    <row r="710" spans="2:64" s="13" customFormat="1">
      <c r="B710" s="208"/>
      <c r="C710" s="350"/>
      <c r="D710" s="342" t="s">
        <v>170</v>
      </c>
      <c r="E710" s="351" t="s">
        <v>5</v>
      </c>
      <c r="F710" s="352" t="s">
        <v>192</v>
      </c>
      <c r="G710" s="350"/>
      <c r="H710" s="353">
        <v>3.4119999999999999</v>
      </c>
      <c r="I710" s="209"/>
      <c r="L710" s="208"/>
      <c r="M710" s="210"/>
      <c r="N710" s="211"/>
      <c r="O710" s="211"/>
      <c r="P710" s="211"/>
      <c r="Q710" s="211"/>
      <c r="R710" s="211"/>
      <c r="S710" s="211"/>
      <c r="T710" s="212"/>
      <c r="U710" s="350"/>
      <c r="V710" s="350"/>
      <c r="AS710" s="213" t="s">
        <v>170</v>
      </c>
      <c r="AT710" s="213" t="s">
        <v>79</v>
      </c>
      <c r="AU710" s="13" t="s">
        <v>168</v>
      </c>
      <c r="AV710" s="13" t="s">
        <v>33</v>
      </c>
      <c r="AW710" s="13" t="s">
        <v>77</v>
      </c>
      <c r="AX710" s="213" t="s">
        <v>162</v>
      </c>
    </row>
    <row r="711" spans="2:64" s="1" customFormat="1" ht="16.5" customHeight="1">
      <c r="B711" s="394"/>
      <c r="C711" s="389">
        <v>100</v>
      </c>
      <c r="D711" s="389" t="s">
        <v>164</v>
      </c>
      <c r="E711" s="390" t="s">
        <v>784</v>
      </c>
      <c r="F711" s="391" t="s">
        <v>785</v>
      </c>
      <c r="G711" s="392" t="s">
        <v>284</v>
      </c>
      <c r="H711" s="393">
        <v>83.888999999999996</v>
      </c>
      <c r="I711" s="180"/>
      <c r="J711" s="181">
        <f>ROUND(I711*H711,2)</f>
        <v>0</v>
      </c>
      <c r="K711" s="177" t="s">
        <v>5</v>
      </c>
      <c r="L711" s="41"/>
      <c r="M711" s="182" t="s">
        <v>5</v>
      </c>
      <c r="N711" s="183" t="s">
        <v>40</v>
      </c>
      <c r="O711" s="42"/>
      <c r="P711" s="184">
        <f>O711*H711</f>
        <v>0</v>
      </c>
      <c r="Q711" s="184">
        <v>2.6800000000000001E-3</v>
      </c>
      <c r="R711" s="184">
        <f>Q711*H711</f>
        <v>0.22482252</v>
      </c>
      <c r="S711" s="184">
        <v>0</v>
      </c>
      <c r="T711" s="185">
        <f>S711*H711</f>
        <v>0</v>
      </c>
      <c r="U711" s="329"/>
      <c r="V711" s="329"/>
      <c r="AQ711" s="24" t="s">
        <v>168</v>
      </c>
      <c r="AS711" s="24" t="s">
        <v>164</v>
      </c>
      <c r="AT711" s="24" t="s">
        <v>79</v>
      </c>
      <c r="AX711" s="24" t="s">
        <v>162</v>
      </c>
      <c r="BD711" s="186">
        <f>IF(N711="základní",J711,0)</f>
        <v>0</v>
      </c>
      <c r="BE711" s="186">
        <f>IF(N711="snížená",J711,0)</f>
        <v>0</v>
      </c>
      <c r="BF711" s="186">
        <f>IF(N711="zákl. přenesená",J711,0)</f>
        <v>0</v>
      </c>
      <c r="BG711" s="186">
        <f>IF(N711="sníž. přenesená",J711,0)</f>
        <v>0</v>
      </c>
      <c r="BH711" s="186">
        <f>IF(N711="nulová",J711,0)</f>
        <v>0</v>
      </c>
      <c r="BI711" s="24" t="s">
        <v>77</v>
      </c>
      <c r="BJ711" s="186">
        <f>ROUND(I711*H711,2)</f>
        <v>0</v>
      </c>
      <c r="BK711" s="24" t="s">
        <v>168</v>
      </c>
      <c r="BL711" s="24" t="s">
        <v>786</v>
      </c>
    </row>
    <row r="712" spans="2:64" s="11" customFormat="1">
      <c r="B712" s="187"/>
      <c r="C712" s="336"/>
      <c r="D712" s="337" t="s">
        <v>170</v>
      </c>
      <c r="E712" s="338" t="s">
        <v>5</v>
      </c>
      <c r="F712" s="339" t="s">
        <v>703</v>
      </c>
      <c r="G712" s="336"/>
      <c r="H712" s="340" t="s">
        <v>5</v>
      </c>
      <c r="I712" s="192"/>
      <c r="L712" s="187"/>
      <c r="M712" s="193"/>
      <c r="N712" s="194"/>
      <c r="O712" s="194"/>
      <c r="P712" s="194"/>
      <c r="Q712" s="194"/>
      <c r="R712" s="194"/>
      <c r="S712" s="194"/>
      <c r="T712" s="195"/>
      <c r="U712" s="336"/>
      <c r="V712" s="336"/>
      <c r="AS712" s="191" t="s">
        <v>170</v>
      </c>
      <c r="AT712" s="191" t="s">
        <v>79</v>
      </c>
      <c r="AU712" s="11" t="s">
        <v>77</v>
      </c>
      <c r="AV712" s="11" t="s">
        <v>33</v>
      </c>
      <c r="AW712" s="11" t="s">
        <v>69</v>
      </c>
      <c r="AX712" s="191" t="s">
        <v>162</v>
      </c>
    </row>
    <row r="713" spans="2:64" s="11" customFormat="1">
      <c r="B713" s="187"/>
      <c r="C713" s="336"/>
      <c r="D713" s="337" t="s">
        <v>170</v>
      </c>
      <c r="E713" s="338" t="s">
        <v>5</v>
      </c>
      <c r="F713" s="339" t="s">
        <v>704</v>
      </c>
      <c r="G713" s="336"/>
      <c r="H713" s="340" t="s">
        <v>5</v>
      </c>
      <c r="I713" s="192"/>
      <c r="L713" s="187"/>
      <c r="M713" s="193"/>
      <c r="N713" s="194"/>
      <c r="O713" s="194"/>
      <c r="P713" s="194"/>
      <c r="Q713" s="194"/>
      <c r="R713" s="194"/>
      <c r="S713" s="194"/>
      <c r="T713" s="195"/>
      <c r="U713" s="336"/>
      <c r="V713" s="336"/>
      <c r="AS713" s="191" t="s">
        <v>170</v>
      </c>
      <c r="AT713" s="191" t="s">
        <v>79</v>
      </c>
      <c r="AU713" s="11" t="s">
        <v>77</v>
      </c>
      <c r="AV713" s="11" t="s">
        <v>33</v>
      </c>
      <c r="AW713" s="11" t="s">
        <v>69</v>
      </c>
      <c r="AX713" s="191" t="s">
        <v>162</v>
      </c>
    </row>
    <row r="714" spans="2:64" s="12" customFormat="1">
      <c r="B714" s="196"/>
      <c r="C714" s="341"/>
      <c r="D714" s="337" t="s">
        <v>170</v>
      </c>
      <c r="E714" s="347" t="s">
        <v>5</v>
      </c>
      <c r="F714" s="348" t="s">
        <v>705</v>
      </c>
      <c r="G714" s="341"/>
      <c r="H714" s="349">
        <v>0</v>
      </c>
      <c r="I714" s="198"/>
      <c r="L714" s="196"/>
      <c r="M714" s="199"/>
      <c r="N714" s="200"/>
      <c r="O714" s="200"/>
      <c r="P714" s="200"/>
      <c r="Q714" s="200"/>
      <c r="R714" s="200"/>
      <c r="S714" s="200"/>
      <c r="T714" s="201"/>
      <c r="U714" s="341"/>
      <c r="V714" s="341"/>
      <c r="AS714" s="202" t="s">
        <v>170</v>
      </c>
      <c r="AT714" s="202" t="s">
        <v>79</v>
      </c>
      <c r="AU714" s="12" t="s">
        <v>79</v>
      </c>
      <c r="AV714" s="12" t="s">
        <v>33</v>
      </c>
      <c r="AW714" s="12" t="s">
        <v>69</v>
      </c>
      <c r="AX714" s="202" t="s">
        <v>162</v>
      </c>
    </row>
    <row r="715" spans="2:64" s="11" customFormat="1">
      <c r="B715" s="187"/>
      <c r="C715" s="336"/>
      <c r="D715" s="337" t="s">
        <v>170</v>
      </c>
      <c r="E715" s="338" t="s">
        <v>5</v>
      </c>
      <c r="F715" s="339" t="s">
        <v>691</v>
      </c>
      <c r="G715" s="336"/>
      <c r="H715" s="340" t="s">
        <v>5</v>
      </c>
      <c r="I715" s="192"/>
      <c r="L715" s="187"/>
      <c r="M715" s="193"/>
      <c r="N715" s="194"/>
      <c r="O715" s="194"/>
      <c r="P715" s="194"/>
      <c r="Q715" s="194"/>
      <c r="R715" s="194"/>
      <c r="S715" s="194"/>
      <c r="T715" s="195"/>
      <c r="U715" s="336"/>
      <c r="V715" s="336"/>
      <c r="AS715" s="191" t="s">
        <v>170</v>
      </c>
      <c r="AT715" s="191" t="s">
        <v>79</v>
      </c>
      <c r="AU715" s="11" t="s">
        <v>77</v>
      </c>
      <c r="AV715" s="11" t="s">
        <v>33</v>
      </c>
      <c r="AW715" s="11" t="s">
        <v>69</v>
      </c>
      <c r="AX715" s="191" t="s">
        <v>162</v>
      </c>
    </row>
    <row r="716" spans="2:64" s="12" customFormat="1">
      <c r="B716" s="196"/>
      <c r="C716" s="341"/>
      <c r="D716" s="337" t="s">
        <v>170</v>
      </c>
      <c r="E716" s="347" t="s">
        <v>5</v>
      </c>
      <c r="F716" s="348" t="s">
        <v>706</v>
      </c>
      <c r="G716" s="341"/>
      <c r="H716" s="349">
        <v>0</v>
      </c>
      <c r="I716" s="198"/>
      <c r="L716" s="196"/>
      <c r="M716" s="199"/>
      <c r="N716" s="200"/>
      <c r="O716" s="200"/>
      <c r="P716" s="200"/>
      <c r="Q716" s="200"/>
      <c r="R716" s="200"/>
      <c r="S716" s="200"/>
      <c r="T716" s="201"/>
      <c r="U716" s="341"/>
      <c r="V716" s="341"/>
      <c r="AS716" s="202" t="s">
        <v>170</v>
      </c>
      <c r="AT716" s="202" t="s">
        <v>79</v>
      </c>
      <c r="AU716" s="12" t="s">
        <v>79</v>
      </c>
      <c r="AV716" s="12" t="s">
        <v>33</v>
      </c>
      <c r="AW716" s="12" t="s">
        <v>69</v>
      </c>
      <c r="AX716" s="202" t="s">
        <v>162</v>
      </c>
    </row>
    <row r="717" spans="2:64" s="11" customFormat="1">
      <c r="B717" s="187"/>
      <c r="C717" s="336"/>
      <c r="D717" s="337" t="s">
        <v>170</v>
      </c>
      <c r="E717" s="338" t="s">
        <v>5</v>
      </c>
      <c r="F717" s="339" t="s">
        <v>685</v>
      </c>
      <c r="G717" s="336"/>
      <c r="H717" s="340" t="s">
        <v>5</v>
      </c>
      <c r="I717" s="192"/>
      <c r="L717" s="187"/>
      <c r="M717" s="193"/>
      <c r="N717" s="194"/>
      <c r="O717" s="194"/>
      <c r="P717" s="194"/>
      <c r="Q717" s="194"/>
      <c r="R717" s="194"/>
      <c r="S717" s="194"/>
      <c r="T717" s="195"/>
      <c r="U717" s="336"/>
      <c r="V717" s="336"/>
      <c r="AS717" s="191" t="s">
        <v>170</v>
      </c>
      <c r="AT717" s="191" t="s">
        <v>79</v>
      </c>
      <c r="AU717" s="11" t="s">
        <v>77</v>
      </c>
      <c r="AV717" s="11" t="s">
        <v>33</v>
      </c>
      <c r="AW717" s="11" t="s">
        <v>69</v>
      </c>
      <c r="AX717" s="191" t="s">
        <v>162</v>
      </c>
    </row>
    <row r="718" spans="2:64" s="12" customFormat="1">
      <c r="B718" s="196"/>
      <c r="C718" s="341"/>
      <c r="D718" s="337" t="s">
        <v>170</v>
      </c>
      <c r="E718" s="347" t="s">
        <v>5</v>
      </c>
      <c r="F718" s="348" t="s">
        <v>707</v>
      </c>
      <c r="G718" s="341"/>
      <c r="H718" s="349">
        <v>0</v>
      </c>
      <c r="I718" s="198"/>
      <c r="L718" s="196"/>
      <c r="M718" s="199"/>
      <c r="N718" s="200"/>
      <c r="O718" s="200"/>
      <c r="P718" s="200"/>
      <c r="Q718" s="200"/>
      <c r="R718" s="200"/>
      <c r="S718" s="200"/>
      <c r="T718" s="201"/>
      <c r="U718" s="341"/>
      <c r="V718" s="341"/>
      <c r="AS718" s="202" t="s">
        <v>170</v>
      </c>
      <c r="AT718" s="202" t="s">
        <v>79</v>
      </c>
      <c r="AU718" s="12" t="s">
        <v>79</v>
      </c>
      <c r="AV718" s="12" t="s">
        <v>33</v>
      </c>
      <c r="AW718" s="12" t="s">
        <v>69</v>
      </c>
      <c r="AX718" s="202" t="s">
        <v>162</v>
      </c>
    </row>
    <row r="719" spans="2:64" s="14" customFormat="1">
      <c r="B719" s="214"/>
      <c r="C719" s="355"/>
      <c r="D719" s="337" t="s">
        <v>170</v>
      </c>
      <c r="E719" s="356" t="s">
        <v>5</v>
      </c>
      <c r="F719" s="357" t="s">
        <v>259</v>
      </c>
      <c r="G719" s="355"/>
      <c r="H719" s="358">
        <v>0</v>
      </c>
      <c r="I719" s="216"/>
      <c r="L719" s="214"/>
      <c r="M719" s="217"/>
      <c r="N719" s="218"/>
      <c r="O719" s="218"/>
      <c r="P719" s="218"/>
      <c r="Q719" s="218"/>
      <c r="R719" s="218"/>
      <c r="S719" s="218"/>
      <c r="T719" s="219"/>
      <c r="U719" s="355"/>
      <c r="V719" s="355"/>
      <c r="AS719" s="215" t="s">
        <v>170</v>
      </c>
      <c r="AT719" s="215" t="s">
        <v>79</v>
      </c>
      <c r="AU719" s="14" t="s">
        <v>178</v>
      </c>
      <c r="AV719" s="14" t="s">
        <v>33</v>
      </c>
      <c r="AW719" s="14" t="s">
        <v>69</v>
      </c>
      <c r="AX719" s="215" t="s">
        <v>162</v>
      </c>
    </row>
    <row r="720" spans="2:64" s="11" customFormat="1">
      <c r="B720" s="187"/>
      <c r="C720" s="336"/>
      <c r="D720" s="337" t="s">
        <v>170</v>
      </c>
      <c r="E720" s="338" t="s">
        <v>5</v>
      </c>
      <c r="F720" s="339" t="s">
        <v>708</v>
      </c>
      <c r="G720" s="336"/>
      <c r="H720" s="340" t="s">
        <v>5</v>
      </c>
      <c r="I720" s="192"/>
      <c r="L720" s="187"/>
      <c r="M720" s="193"/>
      <c r="N720" s="194"/>
      <c r="O720" s="194"/>
      <c r="P720" s="194"/>
      <c r="Q720" s="194"/>
      <c r="R720" s="194"/>
      <c r="S720" s="194"/>
      <c r="T720" s="195"/>
      <c r="U720" s="336"/>
      <c r="V720" s="336"/>
      <c r="AS720" s="191" t="s">
        <v>170</v>
      </c>
      <c r="AT720" s="191" t="s">
        <v>79</v>
      </c>
      <c r="AU720" s="11" t="s">
        <v>77</v>
      </c>
      <c r="AV720" s="11" t="s">
        <v>33</v>
      </c>
      <c r="AW720" s="11" t="s">
        <v>69</v>
      </c>
      <c r="AX720" s="191" t="s">
        <v>162</v>
      </c>
    </row>
    <row r="721" spans="2:50" s="12" customFormat="1">
      <c r="B721" s="196"/>
      <c r="C721" s="341"/>
      <c r="D721" s="337" t="s">
        <v>170</v>
      </c>
      <c r="E721" s="347" t="s">
        <v>5</v>
      </c>
      <c r="F721" s="348" t="s">
        <v>709</v>
      </c>
      <c r="G721" s="341"/>
      <c r="H721" s="349">
        <v>0</v>
      </c>
      <c r="I721" s="198"/>
      <c r="L721" s="196"/>
      <c r="M721" s="199"/>
      <c r="N721" s="200"/>
      <c r="O721" s="200"/>
      <c r="P721" s="200"/>
      <c r="Q721" s="200"/>
      <c r="R721" s="200"/>
      <c r="S721" s="200"/>
      <c r="T721" s="201"/>
      <c r="U721" s="341"/>
      <c r="V721" s="341"/>
      <c r="AS721" s="202" t="s">
        <v>170</v>
      </c>
      <c r="AT721" s="202" t="s">
        <v>79</v>
      </c>
      <c r="AU721" s="12" t="s">
        <v>79</v>
      </c>
      <c r="AV721" s="12" t="s">
        <v>33</v>
      </c>
      <c r="AW721" s="12" t="s">
        <v>69</v>
      </c>
      <c r="AX721" s="202" t="s">
        <v>162</v>
      </c>
    </row>
    <row r="722" spans="2:50" s="14" customFormat="1">
      <c r="B722" s="214"/>
      <c r="C722" s="355"/>
      <c r="D722" s="337" t="s">
        <v>170</v>
      </c>
      <c r="E722" s="356" t="s">
        <v>5</v>
      </c>
      <c r="F722" s="357" t="s">
        <v>259</v>
      </c>
      <c r="G722" s="355"/>
      <c r="H722" s="358">
        <v>0</v>
      </c>
      <c r="I722" s="216"/>
      <c r="L722" s="214"/>
      <c r="M722" s="217"/>
      <c r="N722" s="218"/>
      <c r="O722" s="218"/>
      <c r="P722" s="218"/>
      <c r="Q722" s="218"/>
      <c r="R722" s="218"/>
      <c r="S722" s="218"/>
      <c r="T722" s="219"/>
      <c r="U722" s="355"/>
      <c r="V722" s="355"/>
      <c r="AS722" s="215" t="s">
        <v>170</v>
      </c>
      <c r="AT722" s="215" t="s">
        <v>79</v>
      </c>
      <c r="AU722" s="14" t="s">
        <v>178</v>
      </c>
      <c r="AV722" s="14" t="s">
        <v>33</v>
      </c>
      <c r="AW722" s="14" t="s">
        <v>69</v>
      </c>
      <c r="AX722" s="215" t="s">
        <v>162</v>
      </c>
    </row>
    <row r="723" spans="2:50" s="11" customFormat="1">
      <c r="B723" s="187"/>
      <c r="C723" s="336"/>
      <c r="D723" s="337" t="s">
        <v>170</v>
      </c>
      <c r="E723" s="338" t="s">
        <v>5</v>
      </c>
      <c r="F723" s="339" t="s">
        <v>684</v>
      </c>
      <c r="G723" s="336"/>
      <c r="H723" s="340"/>
      <c r="I723" s="192"/>
      <c r="L723" s="187"/>
      <c r="M723" s="193"/>
      <c r="N723" s="194"/>
      <c r="O723" s="194"/>
      <c r="P723" s="194"/>
      <c r="Q723" s="194"/>
      <c r="R723" s="194"/>
      <c r="S723" s="194"/>
      <c r="T723" s="195"/>
      <c r="U723" s="336"/>
      <c r="V723" s="336"/>
      <c r="AS723" s="191" t="s">
        <v>170</v>
      </c>
      <c r="AT723" s="191" t="s">
        <v>79</v>
      </c>
      <c r="AU723" s="11" t="s">
        <v>77</v>
      </c>
      <c r="AV723" s="11" t="s">
        <v>33</v>
      </c>
      <c r="AW723" s="11" t="s">
        <v>69</v>
      </c>
      <c r="AX723" s="191" t="s">
        <v>162</v>
      </c>
    </row>
    <row r="724" spans="2:50" s="11" customFormat="1">
      <c r="B724" s="187"/>
      <c r="C724" s="336"/>
      <c r="D724" s="337" t="s">
        <v>170</v>
      </c>
      <c r="E724" s="338" t="s">
        <v>5</v>
      </c>
      <c r="F724" s="339" t="s">
        <v>685</v>
      </c>
      <c r="G724" s="336"/>
      <c r="H724" s="340" t="s">
        <v>5</v>
      </c>
      <c r="I724" s="192"/>
      <c r="L724" s="187"/>
      <c r="M724" s="193"/>
      <c r="N724" s="194"/>
      <c r="O724" s="194"/>
      <c r="P724" s="194"/>
      <c r="Q724" s="194"/>
      <c r="R724" s="194"/>
      <c r="S724" s="194"/>
      <c r="T724" s="195"/>
      <c r="U724" s="336"/>
      <c r="V724" s="336"/>
      <c r="AS724" s="191" t="s">
        <v>170</v>
      </c>
      <c r="AT724" s="191" t="s">
        <v>79</v>
      </c>
      <c r="AU724" s="11" t="s">
        <v>77</v>
      </c>
      <c r="AV724" s="11" t="s">
        <v>33</v>
      </c>
      <c r="AW724" s="11" t="s">
        <v>69</v>
      </c>
      <c r="AX724" s="191" t="s">
        <v>162</v>
      </c>
    </row>
    <row r="725" spans="2:50" s="12" customFormat="1">
      <c r="B725" s="196"/>
      <c r="C725" s="341"/>
      <c r="D725" s="337" t="s">
        <v>170</v>
      </c>
      <c r="E725" s="347" t="s">
        <v>5</v>
      </c>
      <c r="F725" s="348" t="s">
        <v>686</v>
      </c>
      <c r="G725" s="341"/>
      <c r="H725" s="349">
        <v>10.275</v>
      </c>
      <c r="I725" s="198"/>
      <c r="L725" s="196"/>
      <c r="M725" s="199"/>
      <c r="N725" s="200"/>
      <c r="O725" s="200"/>
      <c r="P725" s="200"/>
      <c r="Q725" s="200"/>
      <c r="R725" s="200"/>
      <c r="S725" s="200"/>
      <c r="T725" s="201"/>
      <c r="U725" s="341"/>
      <c r="V725" s="341"/>
      <c r="AS725" s="202" t="s">
        <v>170</v>
      </c>
      <c r="AT725" s="202" t="s">
        <v>79</v>
      </c>
      <c r="AU725" s="12" t="s">
        <v>79</v>
      </c>
      <c r="AV725" s="12" t="s">
        <v>33</v>
      </c>
      <c r="AW725" s="12" t="s">
        <v>69</v>
      </c>
      <c r="AX725" s="202" t="s">
        <v>162</v>
      </c>
    </row>
    <row r="726" spans="2:50" s="12" customFormat="1">
      <c r="B726" s="196"/>
      <c r="C726" s="341"/>
      <c r="D726" s="337" t="s">
        <v>170</v>
      </c>
      <c r="E726" s="347" t="s">
        <v>5</v>
      </c>
      <c r="F726" s="348" t="s">
        <v>687</v>
      </c>
      <c r="G726" s="341"/>
      <c r="H726" s="349">
        <v>16.835999999999999</v>
      </c>
      <c r="I726" s="198"/>
      <c r="L726" s="196"/>
      <c r="M726" s="199"/>
      <c r="N726" s="200"/>
      <c r="O726" s="200"/>
      <c r="P726" s="200"/>
      <c r="Q726" s="200"/>
      <c r="R726" s="200"/>
      <c r="S726" s="200"/>
      <c r="T726" s="201"/>
      <c r="U726" s="341"/>
      <c r="V726" s="341"/>
      <c r="AS726" s="202" t="s">
        <v>170</v>
      </c>
      <c r="AT726" s="202" t="s">
        <v>79</v>
      </c>
      <c r="AU726" s="12" t="s">
        <v>79</v>
      </c>
      <c r="AV726" s="12" t="s">
        <v>33</v>
      </c>
      <c r="AW726" s="12" t="s">
        <v>69</v>
      </c>
      <c r="AX726" s="202" t="s">
        <v>162</v>
      </c>
    </row>
    <row r="727" spans="2:50" s="14" customFormat="1">
      <c r="B727" s="214"/>
      <c r="C727" s="355"/>
      <c r="D727" s="337" t="s">
        <v>170</v>
      </c>
      <c r="E727" s="356" t="s">
        <v>5</v>
      </c>
      <c r="F727" s="357" t="s">
        <v>259</v>
      </c>
      <c r="G727" s="355"/>
      <c r="H727" s="358">
        <v>27.111000000000001</v>
      </c>
      <c r="I727" s="216"/>
      <c r="L727" s="214"/>
      <c r="M727" s="217"/>
      <c r="N727" s="218"/>
      <c r="O727" s="218"/>
      <c r="P727" s="218"/>
      <c r="Q727" s="218"/>
      <c r="R727" s="218"/>
      <c r="S727" s="218"/>
      <c r="T727" s="219"/>
      <c r="U727" s="355"/>
      <c r="V727" s="355"/>
      <c r="AS727" s="215" t="s">
        <v>170</v>
      </c>
      <c r="AT727" s="215" t="s">
        <v>79</v>
      </c>
      <c r="AU727" s="14" t="s">
        <v>178</v>
      </c>
      <c r="AV727" s="14" t="s">
        <v>33</v>
      </c>
      <c r="AW727" s="14" t="s">
        <v>69</v>
      </c>
      <c r="AX727" s="215" t="s">
        <v>162</v>
      </c>
    </row>
    <row r="728" spans="2:50" s="11" customFormat="1">
      <c r="B728" s="187"/>
      <c r="C728" s="336"/>
      <c r="D728" s="337" t="s">
        <v>170</v>
      </c>
      <c r="E728" s="338" t="s">
        <v>5</v>
      </c>
      <c r="F728" s="339" t="s">
        <v>688</v>
      </c>
      <c r="G728" s="336"/>
      <c r="H728" s="340" t="s">
        <v>5</v>
      </c>
      <c r="I728" s="192"/>
      <c r="L728" s="187"/>
      <c r="M728" s="193"/>
      <c r="N728" s="194"/>
      <c r="O728" s="194"/>
      <c r="P728" s="194"/>
      <c r="Q728" s="194"/>
      <c r="R728" s="194"/>
      <c r="S728" s="194"/>
      <c r="T728" s="195"/>
      <c r="U728" s="336"/>
      <c r="V728" s="336"/>
      <c r="AS728" s="191" t="s">
        <v>170</v>
      </c>
      <c r="AT728" s="191" t="s">
        <v>79</v>
      </c>
      <c r="AU728" s="11" t="s">
        <v>77</v>
      </c>
      <c r="AV728" s="11" t="s">
        <v>33</v>
      </c>
      <c r="AW728" s="11" t="s">
        <v>69</v>
      </c>
      <c r="AX728" s="191" t="s">
        <v>162</v>
      </c>
    </row>
    <row r="729" spans="2:50" s="11" customFormat="1">
      <c r="B729" s="187"/>
      <c r="C729" s="336"/>
      <c r="D729" s="337" t="s">
        <v>170</v>
      </c>
      <c r="E729" s="338" t="s">
        <v>5</v>
      </c>
      <c r="F729" s="339" t="s">
        <v>685</v>
      </c>
      <c r="G729" s="336"/>
      <c r="H729" s="340" t="s">
        <v>5</v>
      </c>
      <c r="I729" s="192"/>
      <c r="L729" s="187"/>
      <c r="M729" s="193"/>
      <c r="N729" s="194"/>
      <c r="O729" s="194"/>
      <c r="P729" s="194"/>
      <c r="Q729" s="194"/>
      <c r="R729" s="194"/>
      <c r="S729" s="194"/>
      <c r="T729" s="195"/>
      <c r="U729" s="336"/>
      <c r="V729" s="336"/>
      <c r="AS729" s="191" t="s">
        <v>170</v>
      </c>
      <c r="AT729" s="191" t="s">
        <v>79</v>
      </c>
      <c r="AU729" s="11" t="s">
        <v>77</v>
      </c>
      <c r="AV729" s="11" t="s">
        <v>33</v>
      </c>
      <c r="AW729" s="11" t="s">
        <v>69</v>
      </c>
      <c r="AX729" s="191" t="s">
        <v>162</v>
      </c>
    </row>
    <row r="730" spans="2:50" s="12" customFormat="1">
      <c r="B730" s="196"/>
      <c r="C730" s="341"/>
      <c r="D730" s="337" t="s">
        <v>170</v>
      </c>
      <c r="E730" s="347" t="s">
        <v>5</v>
      </c>
      <c r="F730" s="348" t="s">
        <v>689</v>
      </c>
      <c r="G730" s="341"/>
      <c r="H730" s="349">
        <v>6.585</v>
      </c>
      <c r="I730" s="198"/>
      <c r="L730" s="196"/>
      <c r="M730" s="199"/>
      <c r="N730" s="200"/>
      <c r="O730" s="200"/>
      <c r="P730" s="200"/>
      <c r="Q730" s="200"/>
      <c r="R730" s="200"/>
      <c r="S730" s="200"/>
      <c r="T730" s="201"/>
      <c r="U730" s="341"/>
      <c r="V730" s="341"/>
      <c r="AS730" s="202" t="s">
        <v>170</v>
      </c>
      <c r="AT730" s="202" t="s">
        <v>79</v>
      </c>
      <c r="AU730" s="12" t="s">
        <v>79</v>
      </c>
      <c r="AV730" s="12" t="s">
        <v>33</v>
      </c>
      <c r="AW730" s="12" t="s">
        <v>69</v>
      </c>
      <c r="AX730" s="202" t="s">
        <v>162</v>
      </c>
    </row>
    <row r="731" spans="2:50" s="12" customFormat="1">
      <c r="B731" s="196"/>
      <c r="C731" s="341"/>
      <c r="D731" s="337" t="s">
        <v>170</v>
      </c>
      <c r="E731" s="347" t="s">
        <v>5</v>
      </c>
      <c r="F731" s="348" t="s">
        <v>690</v>
      </c>
      <c r="G731" s="341"/>
      <c r="H731" s="349">
        <v>8.6999999999999993</v>
      </c>
      <c r="I731" s="198"/>
      <c r="L731" s="196"/>
      <c r="M731" s="199"/>
      <c r="N731" s="200"/>
      <c r="O731" s="200"/>
      <c r="P731" s="200"/>
      <c r="Q731" s="200"/>
      <c r="R731" s="200"/>
      <c r="S731" s="200"/>
      <c r="T731" s="201"/>
      <c r="U731" s="341"/>
      <c r="V731" s="341"/>
      <c r="AS731" s="202" t="s">
        <v>170</v>
      </c>
      <c r="AT731" s="202" t="s">
        <v>79</v>
      </c>
      <c r="AU731" s="12" t="s">
        <v>79</v>
      </c>
      <c r="AV731" s="12" t="s">
        <v>33</v>
      </c>
      <c r="AW731" s="12" t="s">
        <v>69</v>
      </c>
      <c r="AX731" s="202" t="s">
        <v>162</v>
      </c>
    </row>
    <row r="732" spans="2:50" s="11" customFormat="1">
      <c r="B732" s="187"/>
      <c r="C732" s="336"/>
      <c r="D732" s="337" t="s">
        <v>170</v>
      </c>
      <c r="E732" s="338" t="s">
        <v>5</v>
      </c>
      <c r="F732" s="339" t="s">
        <v>691</v>
      </c>
      <c r="G732" s="336"/>
      <c r="H732" s="340" t="s">
        <v>5</v>
      </c>
      <c r="I732" s="192"/>
      <c r="L732" s="187"/>
      <c r="M732" s="193"/>
      <c r="N732" s="194"/>
      <c r="O732" s="194"/>
      <c r="P732" s="194"/>
      <c r="Q732" s="194"/>
      <c r="R732" s="194"/>
      <c r="S732" s="194"/>
      <c r="T732" s="195"/>
      <c r="U732" s="336"/>
      <c r="V732" s="336"/>
      <c r="AS732" s="191" t="s">
        <v>170</v>
      </c>
      <c r="AT732" s="191" t="s">
        <v>79</v>
      </c>
      <c r="AU732" s="11" t="s">
        <v>77</v>
      </c>
      <c r="AV732" s="11" t="s">
        <v>33</v>
      </c>
      <c r="AW732" s="11" t="s">
        <v>69</v>
      </c>
      <c r="AX732" s="191" t="s">
        <v>162</v>
      </c>
    </row>
    <row r="733" spans="2:50" s="12" customFormat="1">
      <c r="B733" s="196"/>
      <c r="C733" s="341"/>
      <c r="D733" s="337" t="s">
        <v>170</v>
      </c>
      <c r="E733" s="347" t="s">
        <v>5</v>
      </c>
      <c r="F733" s="348" t="s">
        <v>692</v>
      </c>
      <c r="G733" s="341"/>
      <c r="H733" s="349">
        <v>3.7919999999999998</v>
      </c>
      <c r="I733" s="198"/>
      <c r="L733" s="196"/>
      <c r="M733" s="199"/>
      <c r="N733" s="200"/>
      <c r="O733" s="200"/>
      <c r="P733" s="200"/>
      <c r="Q733" s="200"/>
      <c r="R733" s="200"/>
      <c r="S733" s="200"/>
      <c r="T733" s="201"/>
      <c r="U733" s="341"/>
      <c r="V733" s="341"/>
      <c r="AS733" s="202" t="s">
        <v>170</v>
      </c>
      <c r="AT733" s="202" t="s">
        <v>79</v>
      </c>
      <c r="AU733" s="12" t="s">
        <v>79</v>
      </c>
      <c r="AV733" s="12" t="s">
        <v>33</v>
      </c>
      <c r="AW733" s="12" t="s">
        <v>69</v>
      </c>
      <c r="AX733" s="202" t="s">
        <v>162</v>
      </c>
    </row>
    <row r="734" spans="2:50" s="14" customFormat="1">
      <c r="B734" s="214"/>
      <c r="C734" s="355"/>
      <c r="D734" s="337" t="s">
        <v>170</v>
      </c>
      <c r="E734" s="356" t="s">
        <v>5</v>
      </c>
      <c r="F734" s="357" t="s">
        <v>259</v>
      </c>
      <c r="G734" s="355"/>
      <c r="H734" s="358">
        <v>19.077000000000002</v>
      </c>
      <c r="I734" s="216"/>
      <c r="L734" s="214"/>
      <c r="M734" s="217"/>
      <c r="N734" s="218"/>
      <c r="O734" s="218"/>
      <c r="P734" s="218"/>
      <c r="Q734" s="218"/>
      <c r="R734" s="218"/>
      <c r="S734" s="218"/>
      <c r="T734" s="219"/>
      <c r="U734" s="355"/>
      <c r="V734" s="355"/>
      <c r="AS734" s="215" t="s">
        <v>170</v>
      </c>
      <c r="AT734" s="215" t="s">
        <v>79</v>
      </c>
      <c r="AU734" s="14" t="s">
        <v>178</v>
      </c>
      <c r="AV734" s="14" t="s">
        <v>33</v>
      </c>
      <c r="AW734" s="14" t="s">
        <v>69</v>
      </c>
      <c r="AX734" s="215" t="s">
        <v>162</v>
      </c>
    </row>
    <row r="735" spans="2:50" s="11" customFormat="1">
      <c r="B735" s="187"/>
      <c r="C735" s="336"/>
      <c r="D735" s="337" t="s">
        <v>170</v>
      </c>
      <c r="E735" s="338" t="s">
        <v>5</v>
      </c>
      <c r="F735" s="339" t="s">
        <v>738</v>
      </c>
      <c r="G735" s="336"/>
      <c r="H735" s="340" t="s">
        <v>5</v>
      </c>
      <c r="I735" s="192"/>
      <c r="L735" s="187"/>
      <c r="M735" s="193"/>
      <c r="N735" s="194"/>
      <c r="O735" s="194"/>
      <c r="P735" s="194"/>
      <c r="Q735" s="194"/>
      <c r="R735" s="194"/>
      <c r="S735" s="194"/>
      <c r="T735" s="195"/>
      <c r="U735" s="336"/>
      <c r="V735" s="336"/>
      <c r="AS735" s="191" t="s">
        <v>170</v>
      </c>
      <c r="AT735" s="191" t="s">
        <v>79</v>
      </c>
      <c r="AU735" s="11" t="s">
        <v>77</v>
      </c>
      <c r="AV735" s="11" t="s">
        <v>33</v>
      </c>
      <c r="AW735" s="11" t="s">
        <v>69</v>
      </c>
      <c r="AX735" s="191" t="s">
        <v>162</v>
      </c>
    </row>
    <row r="736" spans="2:50" s="11" customFormat="1">
      <c r="B736" s="187"/>
      <c r="C736" s="336"/>
      <c r="D736" s="337" t="s">
        <v>170</v>
      </c>
      <c r="E736" s="338" t="s">
        <v>5</v>
      </c>
      <c r="F736" s="339" t="s">
        <v>691</v>
      </c>
      <c r="G736" s="336"/>
      <c r="H736" s="340" t="s">
        <v>5</v>
      </c>
      <c r="I736" s="192"/>
      <c r="L736" s="187"/>
      <c r="M736" s="193"/>
      <c r="N736" s="194"/>
      <c r="O736" s="194"/>
      <c r="P736" s="194"/>
      <c r="Q736" s="194"/>
      <c r="R736" s="194"/>
      <c r="S736" s="194"/>
      <c r="T736" s="195"/>
      <c r="U736" s="336"/>
      <c r="V736" s="336"/>
      <c r="AS736" s="191" t="s">
        <v>170</v>
      </c>
      <c r="AT736" s="191" t="s">
        <v>79</v>
      </c>
      <c r="AU736" s="11" t="s">
        <v>77</v>
      </c>
      <c r="AV736" s="11" t="s">
        <v>33</v>
      </c>
      <c r="AW736" s="11" t="s">
        <v>69</v>
      </c>
      <c r="AX736" s="191" t="s">
        <v>162</v>
      </c>
    </row>
    <row r="737" spans="2:64" s="12" customFormat="1">
      <c r="B737" s="196"/>
      <c r="C737" s="341"/>
      <c r="D737" s="337" t="s">
        <v>170</v>
      </c>
      <c r="E737" s="347" t="s">
        <v>5</v>
      </c>
      <c r="F737" s="348" t="s">
        <v>438</v>
      </c>
      <c r="G737" s="341"/>
      <c r="H737" s="349">
        <v>8.1</v>
      </c>
      <c r="I737" s="198"/>
      <c r="L737" s="196"/>
      <c r="M737" s="199"/>
      <c r="N737" s="200"/>
      <c r="O737" s="200"/>
      <c r="P737" s="200"/>
      <c r="Q737" s="200"/>
      <c r="R737" s="200"/>
      <c r="S737" s="200"/>
      <c r="T737" s="201"/>
      <c r="U737" s="341"/>
      <c r="V737" s="341"/>
      <c r="AS737" s="202" t="s">
        <v>170</v>
      </c>
      <c r="AT737" s="202" t="s">
        <v>79</v>
      </c>
      <c r="AU737" s="12" t="s">
        <v>79</v>
      </c>
      <c r="AV737" s="12" t="s">
        <v>33</v>
      </c>
      <c r="AW737" s="12" t="s">
        <v>69</v>
      </c>
      <c r="AX737" s="202" t="s">
        <v>162</v>
      </c>
    </row>
    <row r="738" spans="2:64" s="14" customFormat="1">
      <c r="B738" s="214"/>
      <c r="C738" s="355"/>
      <c r="D738" s="337" t="s">
        <v>170</v>
      </c>
      <c r="E738" s="356" t="s">
        <v>5</v>
      </c>
      <c r="F738" s="357" t="s">
        <v>259</v>
      </c>
      <c r="G738" s="355"/>
      <c r="H738" s="358">
        <v>8.1</v>
      </c>
      <c r="I738" s="216"/>
      <c r="L738" s="214"/>
      <c r="M738" s="217"/>
      <c r="N738" s="218"/>
      <c r="O738" s="218"/>
      <c r="P738" s="218"/>
      <c r="Q738" s="218"/>
      <c r="R738" s="218"/>
      <c r="S738" s="218"/>
      <c r="T738" s="219"/>
      <c r="U738" s="355"/>
      <c r="V738" s="355"/>
      <c r="AS738" s="215" t="s">
        <v>170</v>
      </c>
      <c r="AT738" s="215" t="s">
        <v>79</v>
      </c>
      <c r="AU738" s="14" t="s">
        <v>178</v>
      </c>
      <c r="AV738" s="14" t="s">
        <v>33</v>
      </c>
      <c r="AW738" s="14" t="s">
        <v>69</v>
      </c>
      <c r="AX738" s="215" t="s">
        <v>162</v>
      </c>
    </row>
    <row r="739" spans="2:64" s="12" customFormat="1">
      <c r="B739" s="196"/>
      <c r="C739" s="341"/>
      <c r="D739" s="337" t="s">
        <v>170</v>
      </c>
      <c r="E739" s="347" t="s">
        <v>5</v>
      </c>
      <c r="F739" s="348" t="s">
        <v>787</v>
      </c>
      <c r="G739" s="341"/>
      <c r="H739" s="349">
        <v>0.19500000000000001</v>
      </c>
      <c r="I739" s="198"/>
      <c r="L739" s="196"/>
      <c r="M739" s="199"/>
      <c r="N739" s="200"/>
      <c r="O739" s="200"/>
      <c r="P739" s="200"/>
      <c r="Q739" s="200"/>
      <c r="R739" s="200"/>
      <c r="S739" s="200"/>
      <c r="T739" s="201"/>
      <c r="U739" s="341"/>
      <c r="V739" s="341"/>
      <c r="AS739" s="202" t="s">
        <v>170</v>
      </c>
      <c r="AT739" s="202" t="s">
        <v>79</v>
      </c>
      <c r="AU739" s="12" t="s">
        <v>79</v>
      </c>
      <c r="AV739" s="12" t="s">
        <v>33</v>
      </c>
      <c r="AW739" s="12" t="s">
        <v>69</v>
      </c>
      <c r="AX739" s="202" t="s">
        <v>162</v>
      </c>
    </row>
    <row r="740" spans="2:64" s="12" customFormat="1">
      <c r="B740" s="196"/>
      <c r="C740" s="341"/>
      <c r="D740" s="337" t="s">
        <v>170</v>
      </c>
      <c r="E740" s="347" t="s">
        <v>5</v>
      </c>
      <c r="F740" s="348" t="s">
        <v>788</v>
      </c>
      <c r="G740" s="341"/>
      <c r="H740" s="349">
        <v>22.981000000000002</v>
      </c>
      <c r="I740" s="198"/>
      <c r="L740" s="196"/>
      <c r="M740" s="199"/>
      <c r="N740" s="200"/>
      <c r="O740" s="200"/>
      <c r="P740" s="200"/>
      <c r="Q740" s="200"/>
      <c r="R740" s="200"/>
      <c r="S740" s="200"/>
      <c r="T740" s="201"/>
      <c r="U740" s="341"/>
      <c r="V740" s="341"/>
      <c r="AS740" s="202" t="s">
        <v>170</v>
      </c>
      <c r="AT740" s="202" t="s">
        <v>79</v>
      </c>
      <c r="AU740" s="12" t="s">
        <v>79</v>
      </c>
      <c r="AV740" s="12" t="s">
        <v>33</v>
      </c>
      <c r="AW740" s="12" t="s">
        <v>69</v>
      </c>
      <c r="AX740" s="202" t="s">
        <v>162</v>
      </c>
    </row>
    <row r="741" spans="2:64" s="12" customFormat="1">
      <c r="B741" s="196"/>
      <c r="C741" s="341"/>
      <c r="D741" s="337" t="s">
        <v>170</v>
      </c>
      <c r="E741" s="347" t="s">
        <v>5</v>
      </c>
      <c r="F741" s="348" t="s">
        <v>789</v>
      </c>
      <c r="G741" s="341"/>
      <c r="H741" s="349">
        <v>0.06</v>
      </c>
      <c r="I741" s="198"/>
      <c r="L741" s="196"/>
      <c r="M741" s="199"/>
      <c r="N741" s="200"/>
      <c r="O741" s="200"/>
      <c r="P741" s="200"/>
      <c r="Q741" s="200"/>
      <c r="R741" s="200"/>
      <c r="S741" s="200"/>
      <c r="T741" s="201"/>
      <c r="U741" s="341"/>
      <c r="V741" s="341"/>
      <c r="AS741" s="202" t="s">
        <v>170</v>
      </c>
      <c r="AT741" s="202" t="s">
        <v>79</v>
      </c>
      <c r="AU741" s="12" t="s">
        <v>79</v>
      </c>
      <c r="AV741" s="12" t="s">
        <v>33</v>
      </c>
      <c r="AW741" s="12" t="s">
        <v>69</v>
      </c>
      <c r="AX741" s="202" t="s">
        <v>162</v>
      </c>
    </row>
    <row r="742" spans="2:64" s="12" customFormat="1">
      <c r="B742" s="196"/>
      <c r="C742" s="341"/>
      <c r="D742" s="337" t="s">
        <v>170</v>
      </c>
      <c r="E742" s="347" t="s">
        <v>5</v>
      </c>
      <c r="F742" s="348" t="s">
        <v>790</v>
      </c>
      <c r="G742" s="341"/>
      <c r="H742" s="349">
        <v>0.94</v>
      </c>
      <c r="I742" s="198"/>
      <c r="L742" s="196"/>
      <c r="M742" s="199"/>
      <c r="N742" s="200"/>
      <c r="O742" s="200"/>
      <c r="P742" s="200"/>
      <c r="Q742" s="200"/>
      <c r="R742" s="200"/>
      <c r="S742" s="200"/>
      <c r="T742" s="201"/>
      <c r="U742" s="341"/>
      <c r="V742" s="341"/>
      <c r="AS742" s="202" t="s">
        <v>170</v>
      </c>
      <c r="AT742" s="202" t="s">
        <v>79</v>
      </c>
      <c r="AU742" s="12" t="s">
        <v>79</v>
      </c>
      <c r="AV742" s="12" t="s">
        <v>33</v>
      </c>
      <c r="AW742" s="12" t="s">
        <v>69</v>
      </c>
      <c r="AX742" s="202" t="s">
        <v>162</v>
      </c>
    </row>
    <row r="743" spans="2:64" s="12" customFormat="1">
      <c r="B743" s="196"/>
      <c r="C743" s="341"/>
      <c r="D743" s="337" t="s">
        <v>170</v>
      </c>
      <c r="E743" s="347" t="s">
        <v>5</v>
      </c>
      <c r="F743" s="348" t="s">
        <v>791</v>
      </c>
      <c r="G743" s="341"/>
      <c r="H743" s="349">
        <v>0.98899999999999999</v>
      </c>
      <c r="I743" s="198"/>
      <c r="L743" s="196"/>
      <c r="M743" s="199"/>
      <c r="N743" s="200"/>
      <c r="O743" s="200"/>
      <c r="P743" s="200"/>
      <c r="Q743" s="200"/>
      <c r="R743" s="200"/>
      <c r="S743" s="200"/>
      <c r="T743" s="201"/>
      <c r="U743" s="341"/>
      <c r="V743" s="341"/>
      <c r="AS743" s="202" t="s">
        <v>170</v>
      </c>
      <c r="AT743" s="202" t="s">
        <v>79</v>
      </c>
      <c r="AU743" s="12" t="s">
        <v>79</v>
      </c>
      <c r="AV743" s="12" t="s">
        <v>33</v>
      </c>
      <c r="AW743" s="12" t="s">
        <v>69</v>
      </c>
      <c r="AX743" s="202" t="s">
        <v>162</v>
      </c>
    </row>
    <row r="744" spans="2:64" s="12" customFormat="1">
      <c r="B744" s="196"/>
      <c r="C744" s="341"/>
      <c r="D744" s="337" t="s">
        <v>170</v>
      </c>
      <c r="E744" s="347" t="s">
        <v>5</v>
      </c>
      <c r="F744" s="348" t="s">
        <v>792</v>
      </c>
      <c r="G744" s="341"/>
      <c r="H744" s="349">
        <v>0.78</v>
      </c>
      <c r="I744" s="198"/>
      <c r="L744" s="196"/>
      <c r="M744" s="199"/>
      <c r="N744" s="200"/>
      <c r="O744" s="200"/>
      <c r="P744" s="200"/>
      <c r="Q744" s="200"/>
      <c r="R744" s="200"/>
      <c r="S744" s="200"/>
      <c r="T744" s="201"/>
      <c r="U744" s="341"/>
      <c r="V744" s="341"/>
      <c r="AS744" s="202" t="s">
        <v>170</v>
      </c>
      <c r="AT744" s="202" t="s">
        <v>79</v>
      </c>
      <c r="AU744" s="12" t="s">
        <v>79</v>
      </c>
      <c r="AV744" s="12" t="s">
        <v>33</v>
      </c>
      <c r="AW744" s="12" t="s">
        <v>69</v>
      </c>
      <c r="AX744" s="202" t="s">
        <v>162</v>
      </c>
    </row>
    <row r="745" spans="2:64" s="12" customFormat="1">
      <c r="B745" s="196"/>
      <c r="C745" s="341"/>
      <c r="D745" s="337" t="s">
        <v>170</v>
      </c>
      <c r="E745" s="347" t="s">
        <v>5</v>
      </c>
      <c r="F745" s="348" t="s">
        <v>793</v>
      </c>
      <c r="G745" s="341"/>
      <c r="H745" s="349">
        <v>1.3</v>
      </c>
      <c r="I745" s="198"/>
      <c r="L745" s="196"/>
      <c r="M745" s="199"/>
      <c r="N745" s="200"/>
      <c r="O745" s="200"/>
      <c r="P745" s="200"/>
      <c r="Q745" s="200"/>
      <c r="R745" s="200"/>
      <c r="S745" s="200"/>
      <c r="T745" s="201"/>
      <c r="U745" s="341"/>
      <c r="V745" s="341"/>
      <c r="AS745" s="202" t="s">
        <v>170</v>
      </c>
      <c r="AT745" s="202" t="s">
        <v>79</v>
      </c>
      <c r="AU745" s="12" t="s">
        <v>79</v>
      </c>
      <c r="AV745" s="12" t="s">
        <v>33</v>
      </c>
      <c r="AW745" s="12" t="s">
        <v>69</v>
      </c>
      <c r="AX745" s="202" t="s">
        <v>162</v>
      </c>
    </row>
    <row r="746" spans="2:64" s="12" customFormat="1">
      <c r="B746" s="196"/>
      <c r="C746" s="341"/>
      <c r="D746" s="337" t="s">
        <v>170</v>
      </c>
      <c r="E746" s="347" t="s">
        <v>5</v>
      </c>
      <c r="F746" s="348" t="s">
        <v>794</v>
      </c>
      <c r="G746" s="341"/>
      <c r="H746" s="349">
        <v>3.9E-2</v>
      </c>
      <c r="I746" s="198"/>
      <c r="L746" s="196"/>
      <c r="M746" s="199"/>
      <c r="N746" s="200"/>
      <c r="O746" s="200"/>
      <c r="P746" s="200"/>
      <c r="Q746" s="200"/>
      <c r="R746" s="200"/>
      <c r="S746" s="200"/>
      <c r="T746" s="201"/>
      <c r="U746" s="341"/>
      <c r="V746" s="341"/>
      <c r="AS746" s="202" t="s">
        <v>170</v>
      </c>
      <c r="AT746" s="202" t="s">
        <v>79</v>
      </c>
      <c r="AU746" s="12" t="s">
        <v>79</v>
      </c>
      <c r="AV746" s="12" t="s">
        <v>33</v>
      </c>
      <c r="AW746" s="12" t="s">
        <v>69</v>
      </c>
      <c r="AX746" s="202" t="s">
        <v>162</v>
      </c>
    </row>
    <row r="747" spans="2:64" s="12" customFormat="1">
      <c r="B747" s="196"/>
      <c r="C747" s="341"/>
      <c r="D747" s="337" t="s">
        <v>170</v>
      </c>
      <c r="E747" s="347" t="s">
        <v>5</v>
      </c>
      <c r="F747" s="348" t="s">
        <v>795</v>
      </c>
      <c r="G747" s="341"/>
      <c r="H747" s="349">
        <v>0.76700000000000002</v>
      </c>
      <c r="I747" s="198"/>
      <c r="L747" s="196"/>
      <c r="M747" s="199"/>
      <c r="N747" s="200"/>
      <c r="O747" s="200"/>
      <c r="P747" s="200"/>
      <c r="Q747" s="200"/>
      <c r="R747" s="200"/>
      <c r="S747" s="200"/>
      <c r="T747" s="201"/>
      <c r="U747" s="341"/>
      <c r="V747" s="341"/>
      <c r="AS747" s="202" t="s">
        <v>170</v>
      </c>
      <c r="AT747" s="202" t="s">
        <v>79</v>
      </c>
      <c r="AU747" s="12" t="s">
        <v>79</v>
      </c>
      <c r="AV747" s="12" t="s">
        <v>33</v>
      </c>
      <c r="AW747" s="12" t="s">
        <v>69</v>
      </c>
      <c r="AX747" s="202" t="s">
        <v>162</v>
      </c>
    </row>
    <row r="748" spans="2:64" s="12" customFormat="1">
      <c r="B748" s="196"/>
      <c r="C748" s="341"/>
      <c r="D748" s="337" t="s">
        <v>170</v>
      </c>
      <c r="E748" s="347" t="s">
        <v>5</v>
      </c>
      <c r="F748" s="348" t="s">
        <v>796</v>
      </c>
      <c r="G748" s="341"/>
      <c r="H748" s="349">
        <v>7.8E-2</v>
      </c>
      <c r="I748" s="198"/>
      <c r="L748" s="196"/>
      <c r="M748" s="199"/>
      <c r="N748" s="200"/>
      <c r="O748" s="200"/>
      <c r="P748" s="200"/>
      <c r="Q748" s="200"/>
      <c r="R748" s="200"/>
      <c r="S748" s="200"/>
      <c r="T748" s="201"/>
      <c r="U748" s="341"/>
      <c r="V748" s="341"/>
      <c r="AS748" s="202" t="s">
        <v>170</v>
      </c>
      <c r="AT748" s="202" t="s">
        <v>79</v>
      </c>
      <c r="AU748" s="12" t="s">
        <v>79</v>
      </c>
      <c r="AV748" s="12" t="s">
        <v>33</v>
      </c>
      <c r="AW748" s="12" t="s">
        <v>69</v>
      </c>
      <c r="AX748" s="202" t="s">
        <v>162</v>
      </c>
    </row>
    <row r="749" spans="2:64" s="12" customFormat="1">
      <c r="B749" s="196"/>
      <c r="C749" s="341"/>
      <c r="D749" s="337" t="s">
        <v>170</v>
      </c>
      <c r="E749" s="347" t="s">
        <v>5</v>
      </c>
      <c r="F749" s="348" t="s">
        <v>797</v>
      </c>
      <c r="G749" s="341"/>
      <c r="H749" s="349">
        <v>1.472</v>
      </c>
      <c r="I749" s="198"/>
      <c r="L749" s="196"/>
      <c r="M749" s="199"/>
      <c r="N749" s="200"/>
      <c r="O749" s="200"/>
      <c r="P749" s="200"/>
      <c r="Q749" s="200"/>
      <c r="R749" s="200"/>
      <c r="S749" s="200"/>
      <c r="T749" s="201"/>
      <c r="U749" s="341"/>
      <c r="V749" s="341"/>
      <c r="AS749" s="202" t="s">
        <v>170</v>
      </c>
      <c r="AT749" s="202" t="s">
        <v>79</v>
      </c>
      <c r="AU749" s="12" t="s">
        <v>79</v>
      </c>
      <c r="AV749" s="12" t="s">
        <v>33</v>
      </c>
      <c r="AW749" s="12" t="s">
        <v>69</v>
      </c>
      <c r="AX749" s="202" t="s">
        <v>162</v>
      </c>
    </row>
    <row r="750" spans="2:64" s="14" customFormat="1">
      <c r="B750" s="214"/>
      <c r="C750" s="355"/>
      <c r="D750" s="337" t="s">
        <v>170</v>
      </c>
      <c r="E750" s="356" t="s">
        <v>5</v>
      </c>
      <c r="F750" s="357" t="s">
        <v>259</v>
      </c>
      <c r="G750" s="355"/>
      <c r="H750" s="358">
        <v>29.600999999999999</v>
      </c>
      <c r="I750" s="216"/>
      <c r="L750" s="214"/>
      <c r="M750" s="217"/>
      <c r="N750" s="218"/>
      <c r="O750" s="218"/>
      <c r="P750" s="218"/>
      <c r="Q750" s="218"/>
      <c r="R750" s="218"/>
      <c r="S750" s="218"/>
      <c r="T750" s="219"/>
      <c r="U750" s="355"/>
      <c r="V750" s="355"/>
      <c r="AS750" s="215" t="s">
        <v>170</v>
      </c>
      <c r="AT750" s="215" t="s">
        <v>79</v>
      </c>
      <c r="AU750" s="14" t="s">
        <v>178</v>
      </c>
      <c r="AV750" s="14" t="s">
        <v>33</v>
      </c>
      <c r="AW750" s="14" t="s">
        <v>69</v>
      </c>
      <c r="AX750" s="215" t="s">
        <v>162</v>
      </c>
    </row>
    <row r="751" spans="2:64" s="13" customFormat="1">
      <c r="B751" s="208"/>
      <c r="C751" s="350"/>
      <c r="D751" s="342" t="s">
        <v>170</v>
      </c>
      <c r="E751" s="351" t="s">
        <v>5</v>
      </c>
      <c r="F751" s="352" t="s">
        <v>192</v>
      </c>
      <c r="G751" s="350"/>
      <c r="H751" s="353">
        <f>H750+H738+H734+H727</f>
        <v>83.88900000000001</v>
      </c>
      <c r="I751" s="209"/>
      <c r="L751" s="208"/>
      <c r="M751" s="210"/>
      <c r="N751" s="211"/>
      <c r="O751" s="211"/>
      <c r="P751" s="211"/>
      <c r="Q751" s="211"/>
      <c r="R751" s="211"/>
      <c r="S751" s="211"/>
      <c r="T751" s="212"/>
      <c r="U751" s="350"/>
      <c r="V751" s="350"/>
      <c r="AS751" s="213" t="s">
        <v>170</v>
      </c>
      <c r="AT751" s="213" t="s">
        <v>79</v>
      </c>
      <c r="AU751" s="13" t="s">
        <v>168</v>
      </c>
      <c r="AV751" s="13" t="s">
        <v>33</v>
      </c>
      <c r="AW751" s="13" t="s">
        <v>77</v>
      </c>
      <c r="AX751" s="213" t="s">
        <v>162</v>
      </c>
    </row>
    <row r="752" spans="2:64" s="1" customFormat="1" ht="16.5" customHeight="1">
      <c r="B752" s="174"/>
      <c r="C752" s="378">
        <v>101</v>
      </c>
      <c r="D752" s="378" t="s">
        <v>164</v>
      </c>
      <c r="E752" s="379" t="s">
        <v>799</v>
      </c>
      <c r="F752" s="380" t="s">
        <v>800</v>
      </c>
      <c r="G752" s="381" t="s">
        <v>284</v>
      </c>
      <c r="H752" s="382">
        <v>0</v>
      </c>
      <c r="I752" s="180"/>
      <c r="J752" s="181">
        <f>ROUND(I752*H752,2)</f>
        <v>0</v>
      </c>
      <c r="K752" s="177" t="s">
        <v>5</v>
      </c>
      <c r="L752" s="41"/>
      <c r="M752" s="182" t="s">
        <v>5</v>
      </c>
      <c r="N752" s="183" t="s">
        <v>40</v>
      </c>
      <c r="O752" s="42"/>
      <c r="P752" s="184">
        <f>O752*H752</f>
        <v>0</v>
      </c>
      <c r="Q752" s="184">
        <v>2.6800000000000001E-3</v>
      </c>
      <c r="R752" s="184">
        <f>Q752*H752</f>
        <v>0</v>
      </c>
      <c r="S752" s="184">
        <v>0</v>
      </c>
      <c r="T752" s="185">
        <f>S752*H752</f>
        <v>0</v>
      </c>
      <c r="U752" s="329"/>
      <c r="V752" s="329"/>
      <c r="AQ752" s="24" t="s">
        <v>168</v>
      </c>
      <c r="AS752" s="24" t="s">
        <v>164</v>
      </c>
      <c r="AT752" s="24" t="s">
        <v>79</v>
      </c>
      <c r="AX752" s="24" t="s">
        <v>162</v>
      </c>
      <c r="BD752" s="186">
        <f>IF(N752="základní",J752,0)</f>
        <v>0</v>
      </c>
      <c r="BE752" s="186">
        <f>IF(N752="snížená",J752,0)</f>
        <v>0</v>
      </c>
      <c r="BF752" s="186">
        <f>IF(N752="zákl. přenesená",J752,0)</f>
        <v>0</v>
      </c>
      <c r="BG752" s="186">
        <f>IF(N752="sníž. přenesená",J752,0)</f>
        <v>0</v>
      </c>
      <c r="BH752" s="186">
        <f>IF(N752="nulová",J752,0)</f>
        <v>0</v>
      </c>
      <c r="BI752" s="24" t="s">
        <v>77</v>
      </c>
      <c r="BJ752" s="186">
        <f>ROUND(I752*H752,2)</f>
        <v>0</v>
      </c>
      <c r="BK752" s="24" t="s">
        <v>168</v>
      </c>
      <c r="BL752" s="24" t="s">
        <v>801</v>
      </c>
    </row>
    <row r="753" spans="2:64" s="11" customFormat="1">
      <c r="B753" s="187"/>
      <c r="C753" s="336"/>
      <c r="D753" s="337" t="s">
        <v>170</v>
      </c>
      <c r="E753" s="338" t="s">
        <v>5</v>
      </c>
      <c r="F753" s="339" t="s">
        <v>715</v>
      </c>
      <c r="G753" s="336"/>
      <c r="H753" s="340" t="s">
        <v>5</v>
      </c>
      <c r="I753" s="192"/>
      <c r="L753" s="187"/>
      <c r="M753" s="193"/>
      <c r="N753" s="194"/>
      <c r="O753" s="194"/>
      <c r="P753" s="194"/>
      <c r="Q753" s="194"/>
      <c r="R753" s="194"/>
      <c r="S753" s="194"/>
      <c r="T753" s="195"/>
      <c r="U753" s="336"/>
      <c r="V753" s="336"/>
      <c r="AS753" s="191" t="s">
        <v>170</v>
      </c>
      <c r="AT753" s="191" t="s">
        <v>79</v>
      </c>
      <c r="AU753" s="11" t="s">
        <v>77</v>
      </c>
      <c r="AV753" s="11" t="s">
        <v>33</v>
      </c>
      <c r="AW753" s="11" t="s">
        <v>69</v>
      </c>
      <c r="AX753" s="191" t="s">
        <v>162</v>
      </c>
    </row>
    <row r="754" spans="2:64" s="11" customFormat="1">
      <c r="B754" s="187"/>
      <c r="C754" s="336"/>
      <c r="D754" s="337" t="s">
        <v>170</v>
      </c>
      <c r="E754" s="338" t="s">
        <v>5</v>
      </c>
      <c r="F754" s="339" t="s">
        <v>704</v>
      </c>
      <c r="G754" s="336"/>
      <c r="H754" s="340" t="s">
        <v>5</v>
      </c>
      <c r="I754" s="192"/>
      <c r="L754" s="187"/>
      <c r="M754" s="193"/>
      <c r="N754" s="194"/>
      <c r="O754" s="194"/>
      <c r="P754" s="194"/>
      <c r="Q754" s="194"/>
      <c r="R754" s="194"/>
      <c r="S754" s="194"/>
      <c r="T754" s="195"/>
      <c r="U754" s="336"/>
      <c r="V754" s="336"/>
      <c r="AS754" s="191" t="s">
        <v>170</v>
      </c>
      <c r="AT754" s="191" t="s">
        <v>79</v>
      </c>
      <c r="AU754" s="11" t="s">
        <v>77</v>
      </c>
      <c r="AV754" s="11" t="s">
        <v>33</v>
      </c>
      <c r="AW754" s="11" t="s">
        <v>69</v>
      </c>
      <c r="AX754" s="191" t="s">
        <v>162</v>
      </c>
    </row>
    <row r="755" spans="2:64" s="12" customFormat="1">
      <c r="B755" s="196"/>
      <c r="C755" s="341"/>
      <c r="D755" s="337" t="s">
        <v>170</v>
      </c>
      <c r="E755" s="347" t="s">
        <v>5</v>
      </c>
      <c r="F755" s="348" t="s">
        <v>802</v>
      </c>
      <c r="G755" s="341"/>
      <c r="H755" s="349">
        <v>6.843</v>
      </c>
      <c r="I755" s="198"/>
      <c r="L755" s="196"/>
      <c r="M755" s="199"/>
      <c r="N755" s="200"/>
      <c r="O755" s="200"/>
      <c r="P755" s="200"/>
      <c r="Q755" s="200"/>
      <c r="R755" s="200"/>
      <c r="S755" s="200"/>
      <c r="T755" s="201"/>
      <c r="U755" s="341"/>
      <c r="V755" s="341"/>
      <c r="AS755" s="202" t="s">
        <v>170</v>
      </c>
      <c r="AT755" s="202" t="s">
        <v>79</v>
      </c>
      <c r="AU755" s="12" t="s">
        <v>79</v>
      </c>
      <c r="AV755" s="12" t="s">
        <v>33</v>
      </c>
      <c r="AW755" s="12" t="s">
        <v>69</v>
      </c>
      <c r="AX755" s="202" t="s">
        <v>162</v>
      </c>
    </row>
    <row r="756" spans="2:64" s="11" customFormat="1">
      <c r="B756" s="187"/>
      <c r="C756" s="336"/>
      <c r="D756" s="337" t="s">
        <v>170</v>
      </c>
      <c r="E756" s="338" t="s">
        <v>5</v>
      </c>
      <c r="F756" s="339" t="s">
        <v>685</v>
      </c>
      <c r="G756" s="336"/>
      <c r="H756" s="340" t="s">
        <v>5</v>
      </c>
      <c r="I756" s="192"/>
      <c r="L756" s="187"/>
      <c r="M756" s="193"/>
      <c r="N756" s="194"/>
      <c r="O756" s="194"/>
      <c r="P756" s="194"/>
      <c r="Q756" s="194"/>
      <c r="R756" s="194"/>
      <c r="S756" s="194"/>
      <c r="T756" s="195"/>
      <c r="U756" s="336"/>
      <c r="V756" s="336"/>
      <c r="AS756" s="191" t="s">
        <v>170</v>
      </c>
      <c r="AT756" s="191" t="s">
        <v>79</v>
      </c>
      <c r="AU756" s="11" t="s">
        <v>77</v>
      </c>
      <c r="AV756" s="11" t="s">
        <v>33</v>
      </c>
      <c r="AW756" s="11" t="s">
        <v>69</v>
      </c>
      <c r="AX756" s="191" t="s">
        <v>162</v>
      </c>
    </row>
    <row r="757" spans="2:64" s="12" customFormat="1">
      <c r="B757" s="196"/>
      <c r="C757" s="341"/>
      <c r="D757" s="337" t="s">
        <v>170</v>
      </c>
      <c r="E757" s="347" t="s">
        <v>5</v>
      </c>
      <c r="F757" s="348" t="s">
        <v>803</v>
      </c>
      <c r="G757" s="341"/>
      <c r="H757" s="349">
        <v>4.6079999999999997</v>
      </c>
      <c r="I757" s="198"/>
      <c r="L757" s="196"/>
      <c r="M757" s="199"/>
      <c r="N757" s="200"/>
      <c r="O757" s="200"/>
      <c r="P757" s="200"/>
      <c r="Q757" s="200"/>
      <c r="R757" s="200"/>
      <c r="S757" s="200"/>
      <c r="T757" s="201"/>
      <c r="U757" s="341"/>
      <c r="V757" s="341"/>
      <c r="AS757" s="202" t="s">
        <v>170</v>
      </c>
      <c r="AT757" s="202" t="s">
        <v>79</v>
      </c>
      <c r="AU757" s="12" t="s">
        <v>79</v>
      </c>
      <c r="AV757" s="12" t="s">
        <v>33</v>
      </c>
      <c r="AW757" s="12" t="s">
        <v>69</v>
      </c>
      <c r="AX757" s="202" t="s">
        <v>162</v>
      </c>
    </row>
    <row r="758" spans="2:64" s="12" customFormat="1">
      <c r="B758" s="196"/>
      <c r="C758" s="341"/>
      <c r="D758" s="337" t="s">
        <v>170</v>
      </c>
      <c r="E758" s="347" t="s">
        <v>5</v>
      </c>
      <c r="F758" s="348" t="s">
        <v>804</v>
      </c>
      <c r="G758" s="341"/>
      <c r="H758" s="349">
        <v>0.183</v>
      </c>
      <c r="I758" s="198"/>
      <c r="L758" s="196"/>
      <c r="M758" s="199"/>
      <c r="N758" s="200"/>
      <c r="O758" s="200"/>
      <c r="P758" s="200"/>
      <c r="Q758" s="200"/>
      <c r="R758" s="200"/>
      <c r="S758" s="200"/>
      <c r="T758" s="201"/>
      <c r="U758" s="341"/>
      <c r="V758" s="341"/>
      <c r="AS758" s="202" t="s">
        <v>170</v>
      </c>
      <c r="AT758" s="202" t="s">
        <v>79</v>
      </c>
      <c r="AU758" s="12" t="s">
        <v>79</v>
      </c>
      <c r="AV758" s="12" t="s">
        <v>33</v>
      </c>
      <c r="AW758" s="12" t="s">
        <v>69</v>
      </c>
      <c r="AX758" s="202" t="s">
        <v>162</v>
      </c>
    </row>
    <row r="759" spans="2:64" s="12" customFormat="1">
      <c r="B759" s="196"/>
      <c r="C759" s="341"/>
      <c r="D759" s="337" t="s">
        <v>170</v>
      </c>
      <c r="E759" s="347" t="s">
        <v>5</v>
      </c>
      <c r="F759" s="348" t="s">
        <v>805</v>
      </c>
      <c r="G759" s="341"/>
      <c r="H759" s="349">
        <v>0.74099999999999999</v>
      </c>
      <c r="I759" s="198"/>
      <c r="L759" s="196"/>
      <c r="M759" s="199"/>
      <c r="N759" s="200"/>
      <c r="O759" s="200"/>
      <c r="P759" s="200"/>
      <c r="Q759" s="200"/>
      <c r="R759" s="200"/>
      <c r="S759" s="200"/>
      <c r="T759" s="201"/>
      <c r="U759" s="341"/>
      <c r="V759" s="341"/>
      <c r="AS759" s="202" t="s">
        <v>170</v>
      </c>
      <c r="AT759" s="202" t="s">
        <v>79</v>
      </c>
      <c r="AU759" s="12" t="s">
        <v>79</v>
      </c>
      <c r="AV759" s="12" t="s">
        <v>33</v>
      </c>
      <c r="AW759" s="12" t="s">
        <v>69</v>
      </c>
      <c r="AX759" s="202" t="s">
        <v>162</v>
      </c>
    </row>
    <row r="760" spans="2:64" s="12" customFormat="1">
      <c r="B760" s="196"/>
      <c r="C760" s="341"/>
      <c r="D760" s="337" t="s">
        <v>170</v>
      </c>
      <c r="E760" s="347" t="s">
        <v>5</v>
      </c>
      <c r="F760" s="348" t="s">
        <v>720</v>
      </c>
      <c r="G760" s="341"/>
      <c r="H760" s="349">
        <v>1.0920000000000001</v>
      </c>
      <c r="I760" s="198"/>
      <c r="L760" s="196"/>
      <c r="M760" s="199"/>
      <c r="N760" s="200"/>
      <c r="O760" s="200"/>
      <c r="P760" s="200"/>
      <c r="Q760" s="200"/>
      <c r="R760" s="200"/>
      <c r="S760" s="200"/>
      <c r="T760" s="201"/>
      <c r="U760" s="341"/>
      <c r="V760" s="341"/>
      <c r="AS760" s="202" t="s">
        <v>170</v>
      </c>
      <c r="AT760" s="202" t="s">
        <v>79</v>
      </c>
      <c r="AU760" s="12" t="s">
        <v>79</v>
      </c>
      <c r="AV760" s="12" t="s">
        <v>33</v>
      </c>
      <c r="AW760" s="12" t="s">
        <v>69</v>
      </c>
      <c r="AX760" s="202" t="s">
        <v>162</v>
      </c>
    </row>
    <row r="761" spans="2:64" s="11" customFormat="1">
      <c r="B761" s="187"/>
      <c r="C761" s="336"/>
      <c r="D761" s="337" t="s">
        <v>170</v>
      </c>
      <c r="E761" s="338" t="s">
        <v>5</v>
      </c>
      <c r="F761" s="339" t="s">
        <v>721</v>
      </c>
      <c r="G761" s="336"/>
      <c r="H761" s="340" t="s">
        <v>5</v>
      </c>
      <c r="I761" s="192"/>
      <c r="L761" s="187"/>
      <c r="M761" s="193"/>
      <c r="N761" s="194"/>
      <c r="O761" s="194"/>
      <c r="P761" s="194"/>
      <c r="Q761" s="194"/>
      <c r="R761" s="194"/>
      <c r="S761" s="194"/>
      <c r="T761" s="195"/>
      <c r="U761" s="336"/>
      <c r="V761" s="336"/>
      <c r="AS761" s="191" t="s">
        <v>170</v>
      </c>
      <c r="AT761" s="191" t="s">
        <v>79</v>
      </c>
      <c r="AU761" s="11" t="s">
        <v>77</v>
      </c>
      <c r="AV761" s="11" t="s">
        <v>33</v>
      </c>
      <c r="AW761" s="11" t="s">
        <v>69</v>
      </c>
      <c r="AX761" s="191" t="s">
        <v>162</v>
      </c>
    </row>
    <row r="762" spans="2:64" s="12" customFormat="1">
      <c r="B762" s="196"/>
      <c r="C762" s="341"/>
      <c r="D762" s="337" t="s">
        <v>170</v>
      </c>
      <c r="E762" s="347" t="s">
        <v>5</v>
      </c>
      <c r="F762" s="348" t="s">
        <v>806</v>
      </c>
      <c r="G762" s="341"/>
      <c r="H762" s="349">
        <v>0.61399999999999999</v>
      </c>
      <c r="I762" s="198"/>
      <c r="L762" s="196"/>
      <c r="M762" s="199"/>
      <c r="N762" s="200"/>
      <c r="O762" s="200"/>
      <c r="P762" s="200"/>
      <c r="Q762" s="200"/>
      <c r="R762" s="200"/>
      <c r="S762" s="200"/>
      <c r="T762" s="201"/>
      <c r="U762" s="341"/>
      <c r="V762" s="341"/>
      <c r="AS762" s="202" t="s">
        <v>170</v>
      </c>
      <c r="AT762" s="202" t="s">
        <v>79</v>
      </c>
      <c r="AU762" s="12" t="s">
        <v>79</v>
      </c>
      <c r="AV762" s="12" t="s">
        <v>33</v>
      </c>
      <c r="AW762" s="12" t="s">
        <v>69</v>
      </c>
      <c r="AX762" s="202" t="s">
        <v>162</v>
      </c>
    </row>
    <row r="763" spans="2:64" s="13" customFormat="1">
      <c r="B763" s="208"/>
      <c r="C763" s="350"/>
      <c r="D763" s="342" t="s">
        <v>170</v>
      </c>
      <c r="E763" s="351" t="s">
        <v>5</v>
      </c>
      <c r="F763" s="352" t="s">
        <v>192</v>
      </c>
      <c r="G763" s="350"/>
      <c r="H763" s="353">
        <v>14.081</v>
      </c>
      <c r="I763" s="209"/>
      <c r="L763" s="208"/>
      <c r="M763" s="210"/>
      <c r="N763" s="211"/>
      <c r="O763" s="211"/>
      <c r="P763" s="211"/>
      <c r="Q763" s="211"/>
      <c r="R763" s="211"/>
      <c r="S763" s="211"/>
      <c r="T763" s="212"/>
      <c r="U763" s="350"/>
      <c r="V763" s="350"/>
      <c r="AS763" s="213" t="s">
        <v>170</v>
      </c>
      <c r="AT763" s="213" t="s">
        <v>79</v>
      </c>
      <c r="AU763" s="13" t="s">
        <v>168</v>
      </c>
      <c r="AV763" s="13" t="s">
        <v>33</v>
      </c>
      <c r="AW763" s="13" t="s">
        <v>77</v>
      </c>
      <c r="AX763" s="213" t="s">
        <v>162</v>
      </c>
    </row>
    <row r="764" spans="2:64" s="1" customFormat="1" ht="25.5" customHeight="1">
      <c r="B764" s="174"/>
      <c r="C764" s="389">
        <v>102</v>
      </c>
      <c r="D764" s="389" t="s">
        <v>164</v>
      </c>
      <c r="E764" s="390" t="s">
        <v>808</v>
      </c>
      <c r="F764" s="391" t="s">
        <v>809</v>
      </c>
      <c r="G764" s="392" t="s">
        <v>284</v>
      </c>
      <c r="H764" s="393">
        <v>1543.4159999999999</v>
      </c>
      <c r="I764" s="180"/>
      <c r="J764" s="181">
        <f>ROUND(I764*H764,2)</f>
        <v>0</v>
      </c>
      <c r="K764" s="177" t="s">
        <v>5</v>
      </c>
      <c r="L764" s="41"/>
      <c r="M764" s="182" t="s">
        <v>5</v>
      </c>
      <c r="N764" s="183" t="s">
        <v>40</v>
      </c>
      <c r="O764" s="42"/>
      <c r="P764" s="184">
        <f>O764*H764</f>
        <v>0</v>
      </c>
      <c r="Q764" s="184">
        <v>1.2E-4</v>
      </c>
      <c r="R764" s="184">
        <f>Q764*H764</f>
        <v>0.18520992</v>
      </c>
      <c r="S764" s="184">
        <v>0</v>
      </c>
      <c r="T764" s="185">
        <f>S764*H764</f>
        <v>0</v>
      </c>
      <c r="U764" s="329"/>
      <c r="V764" s="329"/>
      <c r="AQ764" s="24" t="s">
        <v>168</v>
      </c>
      <c r="AS764" s="24" t="s">
        <v>164</v>
      </c>
      <c r="AT764" s="24" t="s">
        <v>79</v>
      </c>
      <c r="AX764" s="24" t="s">
        <v>162</v>
      </c>
      <c r="BD764" s="186">
        <f>IF(N764="základní",J764,0)</f>
        <v>0</v>
      </c>
      <c r="BE764" s="186">
        <f>IF(N764="snížená",J764,0)</f>
        <v>0</v>
      </c>
      <c r="BF764" s="186">
        <f>IF(N764="zákl. přenesená",J764,0)</f>
        <v>0</v>
      </c>
      <c r="BG764" s="186">
        <f>IF(N764="sníž. přenesená",J764,0)</f>
        <v>0</v>
      </c>
      <c r="BH764" s="186">
        <f>IF(N764="nulová",J764,0)</f>
        <v>0</v>
      </c>
      <c r="BI764" s="24" t="s">
        <v>77</v>
      </c>
      <c r="BJ764" s="186">
        <f>ROUND(I764*H764,2)</f>
        <v>0</v>
      </c>
      <c r="BK764" s="24" t="s">
        <v>168</v>
      </c>
      <c r="BL764" s="24" t="s">
        <v>810</v>
      </c>
    </row>
    <row r="765" spans="2:64" s="11" customFormat="1">
      <c r="B765" s="187"/>
      <c r="C765" s="336"/>
      <c r="D765" s="337" t="s">
        <v>170</v>
      </c>
      <c r="E765" s="338" t="s">
        <v>5</v>
      </c>
      <c r="F765" s="339" t="s">
        <v>811</v>
      </c>
      <c r="G765" s="336"/>
      <c r="H765" s="340" t="s">
        <v>5</v>
      </c>
      <c r="I765" s="192"/>
      <c r="L765" s="187"/>
      <c r="M765" s="193"/>
      <c r="N765" s="194"/>
      <c r="O765" s="194"/>
      <c r="P765" s="194"/>
      <c r="Q765" s="194"/>
      <c r="R765" s="194"/>
      <c r="S765" s="194"/>
      <c r="T765" s="195"/>
      <c r="U765" s="336"/>
      <c r="V765" s="336"/>
      <c r="AS765" s="191" t="s">
        <v>170</v>
      </c>
      <c r="AT765" s="191" t="s">
        <v>79</v>
      </c>
      <c r="AU765" s="11" t="s">
        <v>77</v>
      </c>
      <c r="AV765" s="11" t="s">
        <v>33</v>
      </c>
      <c r="AW765" s="11" t="s">
        <v>69</v>
      </c>
      <c r="AX765" s="191" t="s">
        <v>162</v>
      </c>
    </row>
    <row r="766" spans="2:64" s="12" customFormat="1">
      <c r="B766" s="196"/>
      <c r="C766" s="341"/>
      <c r="D766" s="337" t="s">
        <v>170</v>
      </c>
      <c r="E766" s="347" t="s">
        <v>5</v>
      </c>
      <c r="F766" s="348" t="s">
        <v>812</v>
      </c>
      <c r="G766" s="341"/>
      <c r="H766" s="349">
        <v>33.095999999999997</v>
      </c>
      <c r="I766" s="198"/>
      <c r="L766" s="196"/>
      <c r="M766" s="199"/>
      <c r="N766" s="200"/>
      <c r="O766" s="200"/>
      <c r="P766" s="200"/>
      <c r="Q766" s="200"/>
      <c r="R766" s="200"/>
      <c r="S766" s="200"/>
      <c r="T766" s="201"/>
      <c r="U766" s="341"/>
      <c r="V766" s="341"/>
      <c r="AS766" s="202" t="s">
        <v>170</v>
      </c>
      <c r="AT766" s="202" t="s">
        <v>79</v>
      </c>
      <c r="AU766" s="12" t="s">
        <v>79</v>
      </c>
      <c r="AV766" s="12" t="s">
        <v>33</v>
      </c>
      <c r="AW766" s="12" t="s">
        <v>69</v>
      </c>
      <c r="AX766" s="202" t="s">
        <v>162</v>
      </c>
    </row>
    <row r="767" spans="2:64" s="12" customFormat="1">
      <c r="B767" s="196"/>
      <c r="C767" s="341"/>
      <c r="D767" s="337" t="s">
        <v>170</v>
      </c>
      <c r="E767" s="347" t="s">
        <v>5</v>
      </c>
      <c r="F767" s="348" t="s">
        <v>813</v>
      </c>
      <c r="G767" s="341"/>
      <c r="H767" s="349">
        <v>17.600000000000001</v>
      </c>
      <c r="I767" s="198"/>
      <c r="L767" s="196"/>
      <c r="M767" s="199"/>
      <c r="N767" s="200"/>
      <c r="O767" s="200"/>
      <c r="P767" s="200"/>
      <c r="Q767" s="200"/>
      <c r="R767" s="200"/>
      <c r="S767" s="200"/>
      <c r="T767" s="201"/>
      <c r="U767" s="341"/>
      <c r="V767" s="341"/>
      <c r="AS767" s="202" t="s">
        <v>170</v>
      </c>
      <c r="AT767" s="202" t="s">
        <v>79</v>
      </c>
      <c r="AU767" s="12" t="s">
        <v>79</v>
      </c>
      <c r="AV767" s="12" t="s">
        <v>33</v>
      </c>
      <c r="AW767" s="12" t="s">
        <v>69</v>
      </c>
      <c r="AX767" s="202" t="s">
        <v>162</v>
      </c>
    </row>
    <row r="768" spans="2:64" s="11" customFormat="1">
      <c r="B768" s="187"/>
      <c r="C768" s="336"/>
      <c r="D768" s="337" t="s">
        <v>170</v>
      </c>
      <c r="E768" s="338" t="s">
        <v>5</v>
      </c>
      <c r="F768" s="339" t="s">
        <v>814</v>
      </c>
      <c r="G768" s="336"/>
      <c r="H768" s="340" t="s">
        <v>5</v>
      </c>
      <c r="I768" s="192"/>
      <c r="L768" s="187"/>
      <c r="M768" s="193"/>
      <c r="N768" s="194"/>
      <c r="O768" s="194"/>
      <c r="P768" s="194"/>
      <c r="Q768" s="194"/>
      <c r="R768" s="194"/>
      <c r="S768" s="194"/>
      <c r="T768" s="195"/>
      <c r="U768" s="336"/>
      <c r="V768" s="336"/>
      <c r="AS768" s="191" t="s">
        <v>170</v>
      </c>
      <c r="AT768" s="191" t="s">
        <v>79</v>
      </c>
      <c r="AU768" s="11" t="s">
        <v>77</v>
      </c>
      <c r="AV768" s="11" t="s">
        <v>33</v>
      </c>
      <c r="AW768" s="11" t="s">
        <v>69</v>
      </c>
      <c r="AX768" s="191" t="s">
        <v>162</v>
      </c>
    </row>
    <row r="769" spans="1:64" s="12" customFormat="1">
      <c r="B769" s="196"/>
      <c r="C769" s="341"/>
      <c r="D769" s="337" t="s">
        <v>170</v>
      </c>
      <c r="E769" s="347" t="s">
        <v>5</v>
      </c>
      <c r="F769" s="348" t="s">
        <v>4838</v>
      </c>
      <c r="G769" s="341"/>
      <c r="H769" s="349">
        <v>1492.72</v>
      </c>
      <c r="I769" s="198"/>
      <c r="L769" s="196"/>
      <c r="M769" s="199"/>
      <c r="N769" s="200"/>
      <c r="O769" s="200"/>
      <c r="P769" s="200"/>
      <c r="Q769" s="200"/>
      <c r="R769" s="200"/>
      <c r="S769" s="200"/>
      <c r="T769" s="201"/>
      <c r="U769" s="341"/>
      <c r="V769" s="341"/>
      <c r="AS769" s="202" t="s">
        <v>170</v>
      </c>
      <c r="AT769" s="202" t="s">
        <v>79</v>
      </c>
      <c r="AU769" s="12" t="s">
        <v>79</v>
      </c>
      <c r="AV769" s="12" t="s">
        <v>33</v>
      </c>
      <c r="AW769" s="12" t="s">
        <v>69</v>
      </c>
      <c r="AX769" s="202" t="s">
        <v>162</v>
      </c>
    </row>
    <row r="770" spans="1:64" s="13" customFormat="1">
      <c r="B770" s="208"/>
      <c r="C770" s="350"/>
      <c r="D770" s="342" t="s">
        <v>170</v>
      </c>
      <c r="E770" s="351" t="s">
        <v>5</v>
      </c>
      <c r="F770" s="352" t="s">
        <v>192</v>
      </c>
      <c r="G770" s="350"/>
      <c r="H770" s="353">
        <f>SUM(H766:H769)</f>
        <v>1543.4159999999999</v>
      </c>
      <c r="I770" s="209"/>
      <c r="L770" s="208"/>
      <c r="M770" s="210"/>
      <c r="N770" s="211"/>
      <c r="O770" s="211"/>
      <c r="P770" s="211"/>
      <c r="Q770" s="211"/>
      <c r="R770" s="211"/>
      <c r="S770" s="211"/>
      <c r="T770" s="212"/>
      <c r="U770" s="350"/>
      <c r="V770" s="350"/>
      <c r="AS770" s="213" t="s">
        <v>170</v>
      </c>
      <c r="AT770" s="213" t="s">
        <v>79</v>
      </c>
      <c r="AU770" s="13" t="s">
        <v>168</v>
      </c>
      <c r="AV770" s="13" t="s">
        <v>33</v>
      </c>
      <c r="AW770" s="13" t="s">
        <v>77</v>
      </c>
      <c r="AX770" s="213" t="s">
        <v>162</v>
      </c>
    </row>
    <row r="771" spans="1:64" s="1" customFormat="1" ht="25.5" customHeight="1">
      <c r="A771" s="405"/>
      <c r="B771" s="394"/>
      <c r="C771" s="389">
        <v>103</v>
      </c>
      <c r="D771" s="389" t="s">
        <v>164</v>
      </c>
      <c r="E771" s="390" t="s">
        <v>816</v>
      </c>
      <c r="F771" s="391" t="s">
        <v>817</v>
      </c>
      <c r="G771" s="392" t="s">
        <v>167</v>
      </c>
      <c r="H771" s="393">
        <v>70.436000000000007</v>
      </c>
      <c r="I771" s="180"/>
      <c r="J771" s="181">
        <f>ROUND(I771*H771,2)</f>
        <v>0</v>
      </c>
      <c r="K771" s="177" t="s">
        <v>5</v>
      </c>
      <c r="L771" s="41"/>
      <c r="M771" s="182" t="s">
        <v>5</v>
      </c>
      <c r="N771" s="183" t="s">
        <v>40</v>
      </c>
      <c r="O771" s="42"/>
      <c r="P771" s="184">
        <f>O771*H771</f>
        <v>0</v>
      </c>
      <c r="Q771" s="184">
        <v>2.45329</v>
      </c>
      <c r="R771" s="184">
        <f>Q771*H771</f>
        <v>172.79993444000002</v>
      </c>
      <c r="S771" s="184">
        <v>0</v>
      </c>
      <c r="T771" s="185">
        <f>S771*H771</f>
        <v>0</v>
      </c>
      <c r="U771" s="329"/>
      <c r="V771" s="329"/>
      <c r="AQ771" s="24" t="s">
        <v>168</v>
      </c>
      <c r="AS771" s="24" t="s">
        <v>164</v>
      </c>
      <c r="AT771" s="24" t="s">
        <v>79</v>
      </c>
      <c r="AX771" s="24" t="s">
        <v>162</v>
      </c>
      <c r="BD771" s="186">
        <f>IF(N771="základní",J771,0)</f>
        <v>0</v>
      </c>
      <c r="BE771" s="186">
        <f>IF(N771="snížená",J771,0)</f>
        <v>0</v>
      </c>
      <c r="BF771" s="186">
        <f>IF(N771="zákl. přenesená",J771,0)</f>
        <v>0</v>
      </c>
      <c r="BG771" s="186">
        <f>IF(N771="sníž. přenesená",J771,0)</f>
        <v>0</v>
      </c>
      <c r="BH771" s="186">
        <f>IF(N771="nulová",J771,0)</f>
        <v>0</v>
      </c>
      <c r="BI771" s="24" t="s">
        <v>77</v>
      </c>
      <c r="BJ771" s="186">
        <f>ROUND(I771*H771,2)</f>
        <v>0</v>
      </c>
      <c r="BK771" s="24" t="s">
        <v>168</v>
      </c>
      <c r="BL771" s="24" t="s">
        <v>818</v>
      </c>
    </row>
    <row r="772" spans="1:64" s="1" customFormat="1" ht="19">
      <c r="B772" s="41"/>
      <c r="C772" s="329"/>
      <c r="D772" s="337" t="s">
        <v>182</v>
      </c>
      <c r="E772" s="329"/>
      <c r="F772" s="346" t="s">
        <v>819</v>
      </c>
      <c r="G772" s="329"/>
      <c r="H772" s="329"/>
      <c r="I772" s="204"/>
      <c r="L772" s="41"/>
      <c r="M772" s="205"/>
      <c r="N772" s="42"/>
      <c r="O772" s="42"/>
      <c r="P772" s="42"/>
      <c r="Q772" s="42"/>
      <c r="R772" s="42"/>
      <c r="S772" s="42"/>
      <c r="T772" s="70"/>
      <c r="U772" s="329"/>
      <c r="V772" s="329"/>
      <c r="AS772" s="24" t="s">
        <v>182</v>
      </c>
      <c r="AT772" s="24" t="s">
        <v>79</v>
      </c>
    </row>
    <row r="773" spans="1:64" s="11" customFormat="1">
      <c r="B773" s="187"/>
      <c r="C773" s="336"/>
      <c r="D773" s="337" t="s">
        <v>170</v>
      </c>
      <c r="E773" s="338" t="s">
        <v>5</v>
      </c>
      <c r="F773" s="339" t="s">
        <v>820</v>
      </c>
      <c r="G773" s="336"/>
      <c r="H773" s="340" t="s">
        <v>5</v>
      </c>
      <c r="I773" s="192"/>
      <c r="L773" s="187"/>
      <c r="M773" s="193"/>
      <c r="N773" s="194"/>
      <c r="O773" s="194"/>
      <c r="P773" s="194"/>
      <c r="Q773" s="194"/>
      <c r="R773" s="194"/>
      <c r="S773" s="194"/>
      <c r="T773" s="195"/>
      <c r="U773" s="336"/>
      <c r="V773" s="336"/>
      <c r="AS773" s="191" t="s">
        <v>170</v>
      </c>
      <c r="AT773" s="191" t="s">
        <v>79</v>
      </c>
      <c r="AU773" s="11" t="s">
        <v>77</v>
      </c>
      <c r="AV773" s="11" t="s">
        <v>33</v>
      </c>
      <c r="AW773" s="11" t="s">
        <v>69</v>
      </c>
      <c r="AX773" s="191" t="s">
        <v>162</v>
      </c>
    </row>
    <row r="774" spans="1:64" s="12" customFormat="1">
      <c r="B774" s="196"/>
      <c r="C774" s="341"/>
      <c r="D774" s="337" t="s">
        <v>170</v>
      </c>
      <c r="E774" s="347" t="s">
        <v>5</v>
      </c>
      <c r="F774" s="348" t="s">
        <v>4839</v>
      </c>
      <c r="G774" s="341"/>
      <c r="H774" s="349">
        <v>18.282</v>
      </c>
      <c r="I774" s="198"/>
      <c r="L774" s="196"/>
      <c r="M774" s="199"/>
      <c r="N774" s="200"/>
      <c r="O774" s="200"/>
      <c r="P774" s="200"/>
      <c r="Q774" s="200"/>
      <c r="R774" s="200"/>
      <c r="S774" s="200"/>
      <c r="T774" s="201"/>
      <c r="U774" s="341"/>
      <c r="V774" s="341"/>
      <c r="AS774" s="202" t="s">
        <v>170</v>
      </c>
      <c r="AT774" s="202" t="s">
        <v>79</v>
      </c>
      <c r="AU774" s="12" t="s">
        <v>79</v>
      </c>
      <c r="AV774" s="12" t="s">
        <v>33</v>
      </c>
      <c r="AW774" s="12" t="s">
        <v>69</v>
      </c>
      <c r="AX774" s="202" t="s">
        <v>162</v>
      </c>
    </row>
    <row r="775" spans="1:64" s="12" customFormat="1">
      <c r="B775" s="196"/>
      <c r="C775" s="341"/>
      <c r="D775" s="337" t="s">
        <v>170</v>
      </c>
      <c r="E775" s="347" t="s">
        <v>5</v>
      </c>
      <c r="F775" s="348" t="s">
        <v>821</v>
      </c>
      <c r="G775" s="341"/>
      <c r="H775" s="349">
        <v>1.7769999999999999</v>
      </c>
      <c r="I775" s="198"/>
      <c r="L775" s="196"/>
      <c r="M775" s="199"/>
      <c r="N775" s="200"/>
      <c r="O775" s="200"/>
      <c r="P775" s="200"/>
      <c r="Q775" s="200"/>
      <c r="R775" s="200"/>
      <c r="S775" s="200"/>
      <c r="T775" s="201"/>
      <c r="U775" s="341"/>
      <c r="V775" s="341"/>
      <c r="AS775" s="202" t="s">
        <v>170</v>
      </c>
      <c r="AT775" s="202" t="s">
        <v>79</v>
      </c>
      <c r="AU775" s="12" t="s">
        <v>79</v>
      </c>
      <c r="AV775" s="12" t="s">
        <v>33</v>
      </c>
      <c r="AW775" s="12" t="s">
        <v>69</v>
      </c>
      <c r="AX775" s="202" t="s">
        <v>162</v>
      </c>
    </row>
    <row r="776" spans="1:64" s="12" customFormat="1">
      <c r="B776" s="196"/>
      <c r="C776" s="341"/>
      <c r="D776" s="337" t="s">
        <v>170</v>
      </c>
      <c r="E776" s="347" t="s">
        <v>5</v>
      </c>
      <c r="F776" s="348" t="s">
        <v>822</v>
      </c>
      <c r="G776" s="341"/>
      <c r="H776" s="349">
        <v>23.669</v>
      </c>
      <c r="I776" s="198"/>
      <c r="L776" s="196"/>
      <c r="M776" s="199"/>
      <c r="N776" s="200"/>
      <c r="O776" s="200"/>
      <c r="P776" s="200"/>
      <c r="Q776" s="200"/>
      <c r="R776" s="200"/>
      <c r="S776" s="200"/>
      <c r="T776" s="201"/>
      <c r="U776" s="341"/>
      <c r="V776" s="341"/>
      <c r="AS776" s="202" t="s">
        <v>170</v>
      </c>
      <c r="AT776" s="202" t="s">
        <v>79</v>
      </c>
      <c r="AU776" s="12" t="s">
        <v>79</v>
      </c>
      <c r="AV776" s="12" t="s">
        <v>33</v>
      </c>
      <c r="AW776" s="12" t="s">
        <v>69</v>
      </c>
      <c r="AX776" s="202" t="s">
        <v>162</v>
      </c>
    </row>
    <row r="777" spans="1:64" s="12" customFormat="1">
      <c r="B777" s="196"/>
      <c r="C777" s="341"/>
      <c r="D777" s="337" t="s">
        <v>170</v>
      </c>
      <c r="E777" s="347" t="s">
        <v>5</v>
      </c>
      <c r="F777" s="348" t="s">
        <v>823</v>
      </c>
      <c r="G777" s="341"/>
      <c r="H777" s="349">
        <v>0.48599999999999999</v>
      </c>
      <c r="I777" s="198"/>
      <c r="L777" s="196"/>
      <c r="M777" s="199"/>
      <c r="N777" s="200"/>
      <c r="O777" s="200"/>
      <c r="P777" s="200"/>
      <c r="Q777" s="200"/>
      <c r="R777" s="200"/>
      <c r="S777" s="200"/>
      <c r="T777" s="201"/>
      <c r="U777" s="341"/>
      <c r="V777" s="341"/>
      <c r="AS777" s="202" t="s">
        <v>170</v>
      </c>
      <c r="AT777" s="202" t="s">
        <v>79</v>
      </c>
      <c r="AU777" s="12" t="s">
        <v>79</v>
      </c>
      <c r="AV777" s="12" t="s">
        <v>33</v>
      </c>
      <c r="AW777" s="12" t="s">
        <v>69</v>
      </c>
      <c r="AX777" s="202" t="s">
        <v>162</v>
      </c>
    </row>
    <row r="778" spans="1:64" s="12" customFormat="1">
      <c r="B778" s="196"/>
      <c r="C778" s="341"/>
      <c r="D778" s="337" t="s">
        <v>170</v>
      </c>
      <c r="E778" s="347" t="s">
        <v>5</v>
      </c>
      <c r="F778" s="348" t="s">
        <v>824</v>
      </c>
      <c r="G778" s="341"/>
      <c r="H778" s="349">
        <v>1.133</v>
      </c>
      <c r="I778" s="198"/>
      <c r="L778" s="196"/>
      <c r="M778" s="199"/>
      <c r="N778" s="200"/>
      <c r="O778" s="200"/>
      <c r="P778" s="200"/>
      <c r="Q778" s="200"/>
      <c r="R778" s="200"/>
      <c r="S778" s="200"/>
      <c r="T778" s="201"/>
      <c r="U778" s="341"/>
      <c r="V778" s="341"/>
      <c r="AS778" s="202" t="s">
        <v>170</v>
      </c>
      <c r="AT778" s="202" t="s">
        <v>79</v>
      </c>
      <c r="AU778" s="12" t="s">
        <v>79</v>
      </c>
      <c r="AV778" s="12" t="s">
        <v>33</v>
      </c>
      <c r="AW778" s="12" t="s">
        <v>69</v>
      </c>
      <c r="AX778" s="202" t="s">
        <v>162</v>
      </c>
    </row>
    <row r="779" spans="1:64" s="12" customFormat="1">
      <c r="B779" s="196"/>
      <c r="C779" s="341"/>
      <c r="D779" s="337" t="s">
        <v>170</v>
      </c>
      <c r="E779" s="347" t="s">
        <v>5</v>
      </c>
      <c r="F779" s="348" t="s">
        <v>825</v>
      </c>
      <c r="G779" s="341"/>
      <c r="H779" s="349">
        <v>3.2120000000000002</v>
      </c>
      <c r="I779" s="198"/>
      <c r="L779" s="196"/>
      <c r="M779" s="199"/>
      <c r="N779" s="200"/>
      <c r="O779" s="200"/>
      <c r="P779" s="200"/>
      <c r="Q779" s="200"/>
      <c r="R779" s="200"/>
      <c r="S779" s="200"/>
      <c r="T779" s="201"/>
      <c r="U779" s="341"/>
      <c r="V779" s="341"/>
      <c r="AS779" s="202" t="s">
        <v>170</v>
      </c>
      <c r="AT779" s="202" t="s">
        <v>79</v>
      </c>
      <c r="AU779" s="12" t="s">
        <v>79</v>
      </c>
      <c r="AV779" s="12" t="s">
        <v>33</v>
      </c>
      <c r="AW779" s="12" t="s">
        <v>69</v>
      </c>
      <c r="AX779" s="202" t="s">
        <v>162</v>
      </c>
    </row>
    <row r="780" spans="1:64" s="12" customFormat="1">
      <c r="B780" s="196"/>
      <c r="C780" s="341"/>
      <c r="D780" s="337" t="s">
        <v>170</v>
      </c>
      <c r="E780" s="347" t="s">
        <v>5</v>
      </c>
      <c r="F780" s="348" t="s">
        <v>826</v>
      </c>
      <c r="G780" s="341"/>
      <c r="H780" s="349">
        <v>6.7000000000000004E-2</v>
      </c>
      <c r="I780" s="198"/>
      <c r="L780" s="196"/>
      <c r="M780" s="199"/>
      <c r="N780" s="200"/>
      <c r="O780" s="200"/>
      <c r="P780" s="200"/>
      <c r="Q780" s="200"/>
      <c r="R780" s="200"/>
      <c r="S780" s="200"/>
      <c r="T780" s="201"/>
      <c r="U780" s="341"/>
      <c r="V780" s="341"/>
      <c r="AS780" s="202" t="s">
        <v>170</v>
      </c>
      <c r="AT780" s="202" t="s">
        <v>79</v>
      </c>
      <c r="AU780" s="12" t="s">
        <v>79</v>
      </c>
      <c r="AV780" s="12" t="s">
        <v>33</v>
      </c>
      <c r="AW780" s="12" t="s">
        <v>69</v>
      </c>
      <c r="AX780" s="202" t="s">
        <v>162</v>
      </c>
    </row>
    <row r="781" spans="1:64" s="12" customFormat="1">
      <c r="B781" s="196"/>
      <c r="C781" s="341"/>
      <c r="D781" s="337" t="s">
        <v>170</v>
      </c>
      <c r="E781" s="347" t="s">
        <v>5</v>
      </c>
      <c r="F781" s="348" t="s">
        <v>827</v>
      </c>
      <c r="G781" s="341"/>
      <c r="H781" s="349">
        <v>21.81</v>
      </c>
      <c r="I781" s="198"/>
      <c r="L781" s="196"/>
      <c r="M781" s="199"/>
      <c r="N781" s="200"/>
      <c r="O781" s="200"/>
      <c r="P781" s="200"/>
      <c r="Q781" s="200"/>
      <c r="R781" s="200"/>
      <c r="S781" s="200"/>
      <c r="T781" s="201"/>
      <c r="U781" s="341"/>
      <c r="V781" s="341"/>
      <c r="AS781" s="202" t="s">
        <v>170</v>
      </c>
      <c r="AT781" s="202" t="s">
        <v>79</v>
      </c>
      <c r="AU781" s="12" t="s">
        <v>79</v>
      </c>
      <c r="AV781" s="12" t="s">
        <v>33</v>
      </c>
      <c r="AW781" s="12" t="s">
        <v>69</v>
      </c>
      <c r="AX781" s="202" t="s">
        <v>162</v>
      </c>
    </row>
    <row r="782" spans="1:64" s="13" customFormat="1">
      <c r="B782" s="208"/>
      <c r="C782" s="350"/>
      <c r="D782" s="342" t="s">
        <v>170</v>
      </c>
      <c r="E782" s="351" t="s">
        <v>5</v>
      </c>
      <c r="F782" s="352" t="s">
        <v>192</v>
      </c>
      <c r="G782" s="350"/>
      <c r="H782" s="353">
        <f>SUM(H774:H781)</f>
        <v>70.436000000000007</v>
      </c>
      <c r="I782" s="209"/>
      <c r="L782" s="208"/>
      <c r="M782" s="210"/>
      <c r="N782" s="211"/>
      <c r="O782" s="211"/>
      <c r="P782" s="211"/>
      <c r="Q782" s="211"/>
      <c r="R782" s="211"/>
      <c r="S782" s="211"/>
      <c r="T782" s="212"/>
      <c r="U782" s="350"/>
      <c r="V782" s="350"/>
      <c r="AS782" s="213" t="s">
        <v>170</v>
      </c>
      <c r="AT782" s="213" t="s">
        <v>79</v>
      </c>
      <c r="AU782" s="13" t="s">
        <v>168</v>
      </c>
      <c r="AV782" s="13" t="s">
        <v>33</v>
      </c>
      <c r="AW782" s="13" t="s">
        <v>77</v>
      </c>
      <c r="AX782" s="213" t="s">
        <v>162</v>
      </c>
    </row>
    <row r="783" spans="1:64" s="1" customFormat="1" ht="25.5" customHeight="1">
      <c r="B783" s="174"/>
      <c r="C783" s="331">
        <v>104</v>
      </c>
      <c r="D783" s="331" t="s">
        <v>164</v>
      </c>
      <c r="E783" s="332" t="s">
        <v>829</v>
      </c>
      <c r="F783" s="333" t="s">
        <v>830</v>
      </c>
      <c r="G783" s="334" t="s">
        <v>167</v>
      </c>
      <c r="H783" s="335">
        <v>12.744</v>
      </c>
      <c r="I783" s="180"/>
      <c r="J783" s="181">
        <f>ROUND(I783*H783,2)</f>
        <v>0</v>
      </c>
      <c r="K783" s="177" t="s">
        <v>5</v>
      </c>
      <c r="L783" s="41"/>
      <c r="M783" s="182" t="s">
        <v>5</v>
      </c>
      <c r="N783" s="183" t="s">
        <v>40</v>
      </c>
      <c r="O783" s="42"/>
      <c r="P783" s="184">
        <f>O783*H783</f>
        <v>0</v>
      </c>
      <c r="Q783" s="184">
        <v>2.45329</v>
      </c>
      <c r="R783" s="184">
        <f>Q783*H783</f>
        <v>31.26472776</v>
      </c>
      <c r="S783" s="184">
        <v>0</v>
      </c>
      <c r="T783" s="185">
        <f>S783*H783</f>
        <v>0</v>
      </c>
      <c r="U783" s="329"/>
      <c r="V783" s="329"/>
      <c r="AQ783" s="24" t="s">
        <v>168</v>
      </c>
      <c r="AS783" s="24" t="s">
        <v>164</v>
      </c>
      <c r="AT783" s="24" t="s">
        <v>79</v>
      </c>
      <c r="AX783" s="24" t="s">
        <v>162</v>
      </c>
      <c r="BD783" s="186">
        <f>IF(N783="základní",J783,0)</f>
        <v>0</v>
      </c>
      <c r="BE783" s="186">
        <f>IF(N783="snížená",J783,0)</f>
        <v>0</v>
      </c>
      <c r="BF783" s="186">
        <f>IF(N783="zákl. přenesená",J783,0)</f>
        <v>0</v>
      </c>
      <c r="BG783" s="186">
        <f>IF(N783="sníž. přenesená",J783,0)</f>
        <v>0</v>
      </c>
      <c r="BH783" s="186">
        <f>IF(N783="nulová",J783,0)</f>
        <v>0</v>
      </c>
      <c r="BI783" s="24" t="s">
        <v>77</v>
      </c>
      <c r="BJ783" s="186">
        <f>ROUND(I783*H783,2)</f>
        <v>0</v>
      </c>
      <c r="BK783" s="24" t="s">
        <v>168</v>
      </c>
      <c r="BL783" s="24" t="s">
        <v>831</v>
      </c>
    </row>
    <row r="784" spans="1:64" s="1" customFormat="1" ht="19">
      <c r="B784" s="41"/>
      <c r="C784" s="329"/>
      <c r="D784" s="337" t="s">
        <v>182</v>
      </c>
      <c r="E784" s="329"/>
      <c r="F784" s="346" t="s">
        <v>819</v>
      </c>
      <c r="G784" s="329"/>
      <c r="H784" s="329"/>
      <c r="I784" s="204"/>
      <c r="L784" s="41"/>
      <c r="M784" s="205"/>
      <c r="N784" s="42"/>
      <c r="O784" s="42"/>
      <c r="P784" s="42"/>
      <c r="Q784" s="42"/>
      <c r="R784" s="42"/>
      <c r="S784" s="42"/>
      <c r="T784" s="70"/>
      <c r="U784" s="329"/>
      <c r="V784" s="329"/>
      <c r="AS784" s="24" t="s">
        <v>182</v>
      </c>
      <c r="AT784" s="24" t="s">
        <v>79</v>
      </c>
    </row>
    <row r="785" spans="2:64" s="11" customFormat="1">
      <c r="B785" s="187"/>
      <c r="C785" s="336"/>
      <c r="D785" s="337" t="s">
        <v>170</v>
      </c>
      <c r="E785" s="338" t="s">
        <v>5</v>
      </c>
      <c r="F785" s="339" t="s">
        <v>820</v>
      </c>
      <c r="G785" s="336"/>
      <c r="H785" s="340" t="s">
        <v>5</v>
      </c>
      <c r="I785" s="192"/>
      <c r="L785" s="187"/>
      <c r="M785" s="193"/>
      <c r="N785" s="194"/>
      <c r="O785" s="194"/>
      <c r="P785" s="194"/>
      <c r="Q785" s="194"/>
      <c r="R785" s="194"/>
      <c r="S785" s="194"/>
      <c r="T785" s="195"/>
      <c r="U785" s="336"/>
      <c r="V785" s="336"/>
      <c r="AS785" s="191" t="s">
        <v>170</v>
      </c>
      <c r="AT785" s="191" t="s">
        <v>79</v>
      </c>
      <c r="AU785" s="11" t="s">
        <v>77</v>
      </c>
      <c r="AV785" s="11" t="s">
        <v>33</v>
      </c>
      <c r="AW785" s="11" t="s">
        <v>69</v>
      </c>
      <c r="AX785" s="191" t="s">
        <v>162</v>
      </c>
    </row>
    <row r="786" spans="2:64" s="12" customFormat="1">
      <c r="B786" s="196"/>
      <c r="C786" s="341"/>
      <c r="D786" s="342" t="s">
        <v>170</v>
      </c>
      <c r="E786" s="343" t="s">
        <v>5</v>
      </c>
      <c r="F786" s="344" t="s">
        <v>832</v>
      </c>
      <c r="G786" s="341"/>
      <c r="H786" s="345">
        <v>12.744</v>
      </c>
      <c r="I786" s="198"/>
      <c r="L786" s="196"/>
      <c r="M786" s="199"/>
      <c r="N786" s="200"/>
      <c r="O786" s="200"/>
      <c r="P786" s="200"/>
      <c r="Q786" s="200"/>
      <c r="R786" s="200"/>
      <c r="S786" s="200"/>
      <c r="T786" s="201"/>
      <c r="U786" s="341"/>
      <c r="V786" s="341"/>
      <c r="AS786" s="202" t="s">
        <v>170</v>
      </c>
      <c r="AT786" s="202" t="s">
        <v>79</v>
      </c>
      <c r="AU786" s="12" t="s">
        <v>79</v>
      </c>
      <c r="AV786" s="12" t="s">
        <v>33</v>
      </c>
      <c r="AW786" s="12" t="s">
        <v>77</v>
      </c>
      <c r="AX786" s="202" t="s">
        <v>162</v>
      </c>
    </row>
    <row r="787" spans="2:64" s="1" customFormat="1" ht="25.5" customHeight="1">
      <c r="B787" s="174"/>
      <c r="C787" s="331">
        <v>105</v>
      </c>
      <c r="D787" s="331" t="s">
        <v>164</v>
      </c>
      <c r="E787" s="332" t="s">
        <v>834</v>
      </c>
      <c r="F787" s="333" t="s">
        <v>835</v>
      </c>
      <c r="G787" s="334" t="s">
        <v>167</v>
      </c>
      <c r="H787" s="335">
        <f>H797</f>
        <v>164.86719999999997</v>
      </c>
      <c r="I787" s="180"/>
      <c r="J787" s="181">
        <f>ROUND(I787*H787,2)</f>
        <v>0</v>
      </c>
      <c r="K787" s="177" t="s">
        <v>5</v>
      </c>
      <c r="L787" s="41"/>
      <c r="M787" s="182" t="s">
        <v>5</v>
      </c>
      <c r="N787" s="183" t="s">
        <v>40</v>
      </c>
      <c r="O787" s="42"/>
      <c r="P787" s="184">
        <f>O787*H787</f>
        <v>0</v>
      </c>
      <c r="Q787" s="184">
        <v>2.45329</v>
      </c>
      <c r="R787" s="184">
        <f>Q787*H787</f>
        <v>404.46705308799994</v>
      </c>
      <c r="S787" s="184">
        <v>0</v>
      </c>
      <c r="T787" s="185">
        <f>S787*H787</f>
        <v>0</v>
      </c>
      <c r="U787" s="329"/>
      <c r="V787" s="329"/>
      <c r="AQ787" s="24" t="s">
        <v>168</v>
      </c>
      <c r="AS787" s="24" t="s">
        <v>164</v>
      </c>
      <c r="AT787" s="24" t="s">
        <v>79</v>
      </c>
      <c r="AX787" s="24" t="s">
        <v>162</v>
      </c>
      <c r="BD787" s="186">
        <f>IF(N787="základní",J787,0)</f>
        <v>0</v>
      </c>
      <c r="BE787" s="186">
        <f>IF(N787="snížená",J787,0)</f>
        <v>0</v>
      </c>
      <c r="BF787" s="186">
        <f>IF(N787="zákl. přenesená",J787,0)</f>
        <v>0</v>
      </c>
      <c r="BG787" s="186">
        <f>IF(N787="sníž. přenesená",J787,0)</f>
        <v>0</v>
      </c>
      <c r="BH787" s="186">
        <f>IF(N787="nulová",J787,0)</f>
        <v>0</v>
      </c>
      <c r="BI787" s="24" t="s">
        <v>77</v>
      </c>
      <c r="BJ787" s="186">
        <f>ROUND(I787*H787,2)</f>
        <v>0</v>
      </c>
      <c r="BK787" s="24" t="s">
        <v>168</v>
      </c>
      <c r="BL787" s="24" t="s">
        <v>836</v>
      </c>
    </row>
    <row r="788" spans="2:64" s="11" customFormat="1">
      <c r="B788" s="187"/>
      <c r="C788" s="336"/>
      <c r="D788" s="337" t="s">
        <v>170</v>
      </c>
      <c r="E788" s="338" t="s">
        <v>5</v>
      </c>
      <c r="F788" s="339" t="s">
        <v>820</v>
      </c>
      <c r="G788" s="336"/>
      <c r="H788" s="340" t="s">
        <v>5</v>
      </c>
      <c r="I788" s="192"/>
      <c r="L788" s="187"/>
      <c r="M788" s="193"/>
      <c r="N788" s="194"/>
      <c r="O788" s="194"/>
      <c r="P788" s="194"/>
      <c r="Q788" s="194"/>
      <c r="R788" s="194"/>
      <c r="S788" s="194"/>
      <c r="T788" s="195"/>
      <c r="U788" s="336"/>
      <c r="V788" s="336"/>
      <c r="AS788" s="191" t="s">
        <v>170</v>
      </c>
      <c r="AT788" s="191" t="s">
        <v>79</v>
      </c>
      <c r="AU788" s="11" t="s">
        <v>77</v>
      </c>
      <c r="AV788" s="11" t="s">
        <v>33</v>
      </c>
      <c r="AW788" s="11" t="s">
        <v>69</v>
      </c>
      <c r="AX788" s="191" t="s">
        <v>162</v>
      </c>
    </row>
    <row r="789" spans="2:64" s="12" customFormat="1">
      <c r="B789" s="196"/>
      <c r="C789" s="341"/>
      <c r="D789" s="337" t="s">
        <v>170</v>
      </c>
      <c r="E789" s="347" t="s">
        <v>5</v>
      </c>
      <c r="F789" s="348" t="s">
        <v>837</v>
      </c>
      <c r="G789" s="341"/>
      <c r="H789" s="349">
        <v>11.991</v>
      </c>
      <c r="I789" s="198"/>
      <c r="L789" s="196"/>
      <c r="M789" s="199"/>
      <c r="N789" s="200"/>
      <c r="O789" s="200"/>
      <c r="P789" s="200"/>
      <c r="Q789" s="200"/>
      <c r="R789" s="200"/>
      <c r="S789" s="200"/>
      <c r="T789" s="201"/>
      <c r="U789" s="341"/>
      <c r="V789" s="341"/>
      <c r="AS789" s="202" t="s">
        <v>170</v>
      </c>
      <c r="AT789" s="202" t="s">
        <v>79</v>
      </c>
      <c r="AU789" s="12" t="s">
        <v>79</v>
      </c>
      <c r="AV789" s="12" t="s">
        <v>33</v>
      </c>
      <c r="AW789" s="12" t="s">
        <v>69</v>
      </c>
      <c r="AX789" s="202" t="s">
        <v>162</v>
      </c>
    </row>
    <row r="790" spans="2:64" s="11" customFormat="1">
      <c r="B790" s="187"/>
      <c r="C790" s="336"/>
      <c r="D790" s="337" t="s">
        <v>170</v>
      </c>
      <c r="E790" s="338" t="s">
        <v>5</v>
      </c>
      <c r="F790" s="339" t="s">
        <v>838</v>
      </c>
      <c r="G790" s="336"/>
      <c r="H790" s="340" t="s">
        <v>5</v>
      </c>
      <c r="I790" s="192"/>
      <c r="L790" s="187"/>
      <c r="M790" s="193"/>
      <c r="N790" s="194"/>
      <c r="O790" s="194"/>
      <c r="P790" s="194"/>
      <c r="Q790" s="194"/>
      <c r="R790" s="194"/>
      <c r="S790" s="194"/>
      <c r="T790" s="195"/>
      <c r="U790" s="336"/>
      <c r="V790" s="336"/>
      <c r="AS790" s="191" t="s">
        <v>170</v>
      </c>
      <c r="AT790" s="191" t="s">
        <v>79</v>
      </c>
      <c r="AU790" s="11" t="s">
        <v>77</v>
      </c>
      <c r="AV790" s="11" t="s">
        <v>33</v>
      </c>
      <c r="AW790" s="11" t="s">
        <v>69</v>
      </c>
      <c r="AX790" s="191" t="s">
        <v>162</v>
      </c>
    </row>
    <row r="791" spans="2:64" s="12" customFormat="1">
      <c r="B791" s="196"/>
      <c r="C791" s="341"/>
      <c r="D791" s="337" t="s">
        <v>170</v>
      </c>
      <c r="E791" s="347" t="s">
        <v>5</v>
      </c>
      <c r="F791" s="348" t="s">
        <v>4840</v>
      </c>
      <c r="G791" s="341"/>
      <c r="H791" s="349">
        <v>147.83699999999999</v>
      </c>
      <c r="I791" s="198"/>
      <c r="L791" s="196"/>
      <c r="M791" s="199"/>
      <c r="N791" s="200"/>
      <c r="O791" s="200"/>
      <c r="P791" s="200"/>
      <c r="Q791" s="200"/>
      <c r="R791" s="200"/>
      <c r="S791" s="200"/>
      <c r="T791" s="201"/>
      <c r="U791" s="341"/>
      <c r="V791" s="341"/>
      <c r="AS791" s="202" t="s">
        <v>170</v>
      </c>
      <c r="AT791" s="202" t="s">
        <v>79</v>
      </c>
      <c r="AU791" s="12" t="s">
        <v>79</v>
      </c>
      <c r="AV791" s="12" t="s">
        <v>33</v>
      </c>
      <c r="AW791" s="12" t="s">
        <v>69</v>
      </c>
      <c r="AX791" s="202" t="s">
        <v>162</v>
      </c>
    </row>
    <row r="792" spans="2:64" s="12" customFormat="1">
      <c r="B792" s="196"/>
      <c r="C792" s="341"/>
      <c r="D792" s="337" t="s">
        <v>170</v>
      </c>
      <c r="E792" s="347" t="s">
        <v>5</v>
      </c>
      <c r="F792" s="348" t="s">
        <v>839</v>
      </c>
      <c r="G792" s="341"/>
      <c r="H792" s="349">
        <v>0.21199999999999999</v>
      </c>
      <c r="I792" s="198"/>
      <c r="L792" s="196"/>
      <c r="M792" s="199"/>
      <c r="N792" s="200"/>
      <c r="O792" s="200"/>
      <c r="P792" s="200"/>
      <c r="Q792" s="200"/>
      <c r="R792" s="200"/>
      <c r="S792" s="200"/>
      <c r="T792" s="201"/>
      <c r="U792" s="341"/>
      <c r="V792" s="341"/>
      <c r="AS792" s="202" t="s">
        <v>170</v>
      </c>
      <c r="AT792" s="202" t="s">
        <v>79</v>
      </c>
      <c r="AU792" s="12" t="s">
        <v>79</v>
      </c>
      <c r="AV792" s="12" t="s">
        <v>33</v>
      </c>
      <c r="AW792" s="12" t="s">
        <v>69</v>
      </c>
      <c r="AX792" s="202" t="s">
        <v>162</v>
      </c>
    </row>
    <row r="793" spans="2:64" s="12" customFormat="1">
      <c r="B793" s="196"/>
      <c r="C793" s="341"/>
      <c r="D793" s="337" t="s">
        <v>170</v>
      </c>
      <c r="E793" s="347" t="s">
        <v>5</v>
      </c>
      <c r="F793" s="348" t="s">
        <v>840</v>
      </c>
      <c r="G793" s="341"/>
      <c r="H793" s="349">
        <v>3.8119999999999998</v>
      </c>
      <c r="I793" s="198"/>
      <c r="L793" s="196"/>
      <c r="M793" s="199"/>
      <c r="N793" s="200"/>
      <c r="O793" s="200"/>
      <c r="P793" s="200"/>
      <c r="Q793" s="200"/>
      <c r="R793" s="200"/>
      <c r="S793" s="200"/>
      <c r="T793" s="201"/>
      <c r="U793" s="341"/>
      <c r="V793" s="341"/>
      <c r="AS793" s="202" t="s">
        <v>170</v>
      </c>
      <c r="AT793" s="202" t="s">
        <v>79</v>
      </c>
      <c r="AU793" s="12" t="s">
        <v>79</v>
      </c>
      <c r="AV793" s="12" t="s">
        <v>33</v>
      </c>
      <c r="AW793" s="12" t="s">
        <v>69</v>
      </c>
      <c r="AX793" s="202" t="s">
        <v>162</v>
      </c>
    </row>
    <row r="794" spans="2:64" s="12" customFormat="1">
      <c r="B794" s="196"/>
      <c r="C794" s="341"/>
      <c r="D794" s="337" t="s">
        <v>170</v>
      </c>
      <c r="E794" s="347" t="s">
        <v>5</v>
      </c>
      <c r="F794" s="348" t="s">
        <v>841</v>
      </c>
      <c r="G794" s="341"/>
      <c r="H794" s="349">
        <v>0.86399999999999999</v>
      </c>
      <c r="I794" s="198"/>
      <c r="L794" s="196"/>
      <c r="M794" s="199"/>
      <c r="N794" s="200"/>
      <c r="O794" s="200"/>
      <c r="P794" s="200"/>
      <c r="Q794" s="200"/>
      <c r="R794" s="200"/>
      <c r="S794" s="200"/>
      <c r="T794" s="201"/>
      <c r="U794" s="341"/>
      <c r="V794" s="341"/>
      <c r="AS794" s="202" t="s">
        <v>170</v>
      </c>
      <c r="AT794" s="202" t="s">
        <v>79</v>
      </c>
      <c r="AU794" s="12" t="s">
        <v>79</v>
      </c>
      <c r="AV794" s="12" t="s">
        <v>33</v>
      </c>
      <c r="AW794" s="12" t="s">
        <v>69</v>
      </c>
      <c r="AX794" s="202" t="s">
        <v>162</v>
      </c>
    </row>
    <row r="795" spans="2:64" s="11" customFormat="1">
      <c r="B795" s="187"/>
      <c r="C795" s="336"/>
      <c r="D795" s="337" t="s">
        <v>170</v>
      </c>
      <c r="E795" s="338" t="s">
        <v>5</v>
      </c>
      <c r="F795" s="370" t="s">
        <v>4797</v>
      </c>
      <c r="G795" s="336"/>
      <c r="H795" s="340" t="s">
        <v>5</v>
      </c>
      <c r="I795" s="192"/>
      <c r="L795" s="187"/>
      <c r="M795" s="193"/>
      <c r="N795" s="194"/>
      <c r="O795" s="194"/>
      <c r="P795" s="194"/>
      <c r="Q795" s="194"/>
      <c r="R795" s="194"/>
      <c r="S795" s="194"/>
      <c r="T795" s="195"/>
      <c r="U795" s="336"/>
      <c r="V795" s="336"/>
      <c r="AS795" s="191" t="s">
        <v>170</v>
      </c>
      <c r="AT795" s="191" t="s">
        <v>79</v>
      </c>
      <c r="AU795" s="11" t="s">
        <v>77</v>
      </c>
      <c r="AV795" s="11" t="s">
        <v>33</v>
      </c>
      <c r="AW795" s="11" t="s">
        <v>69</v>
      </c>
      <c r="AX795" s="191" t="s">
        <v>162</v>
      </c>
    </row>
    <row r="796" spans="2:64" s="12" customFormat="1">
      <c r="B796" s="196"/>
      <c r="C796" s="341"/>
      <c r="D796" s="337" t="s">
        <v>170</v>
      </c>
      <c r="E796" s="347" t="s">
        <v>5</v>
      </c>
      <c r="F796" s="348" t="s">
        <v>4798</v>
      </c>
      <c r="G796" s="341"/>
      <c r="H796" s="349">
        <f>0.14*1.2*1.2-0.14*0.6*0.6</f>
        <v>0.1512</v>
      </c>
      <c r="I796" s="198"/>
      <c r="L796" s="196"/>
      <c r="M796" s="199"/>
      <c r="N796" s="200"/>
      <c r="O796" s="200"/>
      <c r="P796" s="200"/>
      <c r="Q796" s="200"/>
      <c r="R796" s="200"/>
      <c r="S796" s="200"/>
      <c r="T796" s="201"/>
      <c r="U796" s="341"/>
      <c r="V796" s="341"/>
      <c r="AS796" s="202" t="s">
        <v>170</v>
      </c>
      <c r="AT796" s="202" t="s">
        <v>79</v>
      </c>
      <c r="AU796" s="12" t="s">
        <v>79</v>
      </c>
      <c r="AV796" s="12" t="s">
        <v>33</v>
      </c>
      <c r="AW796" s="12" t="s">
        <v>69</v>
      </c>
      <c r="AX796" s="202" t="s">
        <v>162</v>
      </c>
    </row>
    <row r="797" spans="2:64" s="13" customFormat="1">
      <c r="B797" s="208"/>
      <c r="C797" s="350"/>
      <c r="D797" s="342" t="s">
        <v>170</v>
      </c>
      <c r="E797" s="351" t="s">
        <v>5</v>
      </c>
      <c r="F797" s="352" t="s">
        <v>192</v>
      </c>
      <c r="G797" s="350"/>
      <c r="H797" s="353">
        <f>SUM(H789:H796)</f>
        <v>164.86719999999997</v>
      </c>
      <c r="I797" s="209"/>
      <c r="L797" s="208"/>
      <c r="M797" s="210"/>
      <c r="N797" s="211"/>
      <c r="O797" s="211"/>
      <c r="P797" s="211"/>
      <c r="Q797" s="211"/>
      <c r="R797" s="211"/>
      <c r="S797" s="211"/>
      <c r="T797" s="212"/>
      <c r="U797" s="350"/>
      <c r="V797" s="350"/>
      <c r="AS797" s="213" t="s">
        <v>170</v>
      </c>
      <c r="AT797" s="213" t="s">
        <v>79</v>
      </c>
      <c r="AU797" s="13" t="s">
        <v>168</v>
      </c>
      <c r="AV797" s="13" t="s">
        <v>33</v>
      </c>
      <c r="AW797" s="13" t="s">
        <v>77</v>
      </c>
      <c r="AX797" s="213" t="s">
        <v>162</v>
      </c>
    </row>
    <row r="798" spans="2:64" s="1" customFormat="1" ht="25.5" customHeight="1">
      <c r="B798" s="394"/>
      <c r="C798" s="389">
        <v>106</v>
      </c>
      <c r="D798" s="389" t="s">
        <v>164</v>
      </c>
      <c r="E798" s="390" t="s">
        <v>843</v>
      </c>
      <c r="F798" s="391" t="s">
        <v>844</v>
      </c>
      <c r="G798" s="392" t="s">
        <v>167</v>
      </c>
      <c r="H798" s="393">
        <v>70.436000000000007</v>
      </c>
      <c r="I798" s="180"/>
      <c r="J798" s="181">
        <f>ROUND(I798*H798,2)</f>
        <v>0</v>
      </c>
      <c r="K798" s="177" t="s">
        <v>5</v>
      </c>
      <c r="L798" s="41"/>
      <c r="M798" s="182" t="s">
        <v>5</v>
      </c>
      <c r="N798" s="183" t="s">
        <v>40</v>
      </c>
      <c r="O798" s="42"/>
      <c r="P798" s="184">
        <f>O798*H798</f>
        <v>0</v>
      </c>
      <c r="Q798" s="184">
        <v>0</v>
      </c>
      <c r="R798" s="184">
        <f>Q798*H798</f>
        <v>0</v>
      </c>
      <c r="S798" s="184">
        <v>0</v>
      </c>
      <c r="T798" s="185">
        <f>S798*H798</f>
        <v>0</v>
      </c>
      <c r="U798" s="329"/>
      <c r="V798" s="329"/>
      <c r="AQ798" s="24" t="s">
        <v>168</v>
      </c>
      <c r="AS798" s="24" t="s">
        <v>164</v>
      </c>
      <c r="AT798" s="24" t="s">
        <v>79</v>
      </c>
      <c r="AX798" s="24" t="s">
        <v>162</v>
      </c>
      <c r="BD798" s="186">
        <f>IF(N798="základní",J798,0)</f>
        <v>0</v>
      </c>
      <c r="BE798" s="186">
        <f>IF(N798="snížená",J798,0)</f>
        <v>0</v>
      </c>
      <c r="BF798" s="186">
        <f>IF(N798="zákl. přenesená",J798,0)</f>
        <v>0</v>
      </c>
      <c r="BG798" s="186">
        <f>IF(N798="sníž. přenesená",J798,0)</f>
        <v>0</v>
      </c>
      <c r="BH798" s="186">
        <f>IF(N798="nulová",J798,0)</f>
        <v>0</v>
      </c>
      <c r="BI798" s="24" t="s">
        <v>77</v>
      </c>
      <c r="BJ798" s="186">
        <f>ROUND(I798*H798,2)</f>
        <v>0</v>
      </c>
      <c r="BK798" s="24" t="s">
        <v>168</v>
      </c>
      <c r="BL798" s="24" t="s">
        <v>845</v>
      </c>
    </row>
    <row r="799" spans="2:64" s="1" customFormat="1" ht="25.5" customHeight="1">
      <c r="B799" s="174"/>
      <c r="C799" s="331">
        <f>C798+1</f>
        <v>107</v>
      </c>
      <c r="D799" s="331" t="s">
        <v>164</v>
      </c>
      <c r="E799" s="332" t="s">
        <v>847</v>
      </c>
      <c r="F799" s="333" t="s">
        <v>848</v>
      </c>
      <c r="G799" s="334" t="s">
        <v>167</v>
      </c>
      <c r="H799" s="335">
        <v>12.744</v>
      </c>
      <c r="I799" s="180"/>
      <c r="J799" s="181">
        <f>ROUND(I799*H799,2)</f>
        <v>0</v>
      </c>
      <c r="K799" s="177" t="s">
        <v>5</v>
      </c>
      <c r="L799" s="41"/>
      <c r="M799" s="182" t="s">
        <v>5</v>
      </c>
      <c r="N799" s="183" t="s">
        <v>40</v>
      </c>
      <c r="O799" s="42"/>
      <c r="P799" s="184">
        <f>O799*H799</f>
        <v>0</v>
      </c>
      <c r="Q799" s="184">
        <v>0</v>
      </c>
      <c r="R799" s="184">
        <f>Q799*H799</f>
        <v>0</v>
      </c>
      <c r="S799" s="184">
        <v>0</v>
      </c>
      <c r="T799" s="185">
        <f>S799*H799</f>
        <v>0</v>
      </c>
      <c r="U799" s="329"/>
      <c r="V799" s="329"/>
      <c r="AQ799" s="24" t="s">
        <v>168</v>
      </c>
      <c r="AS799" s="24" t="s">
        <v>164</v>
      </c>
      <c r="AT799" s="24" t="s">
        <v>79</v>
      </c>
      <c r="AX799" s="24" t="s">
        <v>162</v>
      </c>
      <c r="BD799" s="186">
        <f>IF(N799="základní",J799,0)</f>
        <v>0</v>
      </c>
      <c r="BE799" s="186">
        <f>IF(N799="snížená",J799,0)</f>
        <v>0</v>
      </c>
      <c r="BF799" s="186">
        <f>IF(N799="zákl. přenesená",J799,0)</f>
        <v>0</v>
      </c>
      <c r="BG799" s="186">
        <f>IF(N799="sníž. přenesená",J799,0)</f>
        <v>0</v>
      </c>
      <c r="BH799" s="186">
        <f>IF(N799="nulová",J799,0)</f>
        <v>0</v>
      </c>
      <c r="BI799" s="24" t="s">
        <v>77</v>
      </c>
      <c r="BJ799" s="186">
        <f>ROUND(I799*H799,2)</f>
        <v>0</v>
      </c>
      <c r="BK799" s="24" t="s">
        <v>168</v>
      </c>
      <c r="BL799" s="24" t="s">
        <v>849</v>
      </c>
    </row>
    <row r="800" spans="2:64" s="1" customFormat="1" ht="25.5" customHeight="1">
      <c r="B800" s="174"/>
      <c r="C800" s="331">
        <f t="shared" ref="C800:C801" si="0">C799+1</f>
        <v>108</v>
      </c>
      <c r="D800" s="331" t="s">
        <v>164</v>
      </c>
      <c r="E800" s="332" t="s">
        <v>851</v>
      </c>
      <c r="F800" s="333" t="s">
        <v>852</v>
      </c>
      <c r="G800" s="334" t="s">
        <v>167</v>
      </c>
      <c r="H800" s="335">
        <f>H787</f>
        <v>164.86719999999997</v>
      </c>
      <c r="I800" s="180"/>
      <c r="J800" s="181">
        <f>ROUND(I800*H800,2)</f>
        <v>0</v>
      </c>
      <c r="K800" s="177" t="s">
        <v>5</v>
      </c>
      <c r="L800" s="41"/>
      <c r="M800" s="182" t="s">
        <v>5</v>
      </c>
      <c r="N800" s="183" t="s">
        <v>40</v>
      </c>
      <c r="O800" s="42"/>
      <c r="P800" s="184">
        <f>O800*H800</f>
        <v>0</v>
      </c>
      <c r="Q800" s="184">
        <v>0</v>
      </c>
      <c r="R800" s="184">
        <f>Q800*H800</f>
        <v>0</v>
      </c>
      <c r="S800" s="184">
        <v>0</v>
      </c>
      <c r="T800" s="185">
        <f>S800*H800</f>
        <v>0</v>
      </c>
      <c r="U800" s="329"/>
      <c r="V800" s="329"/>
      <c r="AQ800" s="24" t="s">
        <v>168</v>
      </c>
      <c r="AS800" s="24" t="s">
        <v>164</v>
      </c>
      <c r="AT800" s="24" t="s">
        <v>79</v>
      </c>
      <c r="AX800" s="24" t="s">
        <v>162</v>
      </c>
      <c r="BD800" s="186">
        <f>IF(N800="základní",J800,0)</f>
        <v>0</v>
      </c>
      <c r="BE800" s="186">
        <f>IF(N800="snížená",J800,0)</f>
        <v>0</v>
      </c>
      <c r="BF800" s="186">
        <f>IF(N800="zákl. přenesená",J800,0)</f>
        <v>0</v>
      </c>
      <c r="BG800" s="186">
        <f>IF(N800="sníž. přenesená",J800,0)</f>
        <v>0</v>
      </c>
      <c r="BH800" s="186">
        <f>IF(N800="nulová",J800,0)</f>
        <v>0</v>
      </c>
      <c r="BI800" s="24" t="s">
        <v>77</v>
      </c>
      <c r="BJ800" s="186">
        <f>ROUND(I800*H800,2)</f>
        <v>0</v>
      </c>
      <c r="BK800" s="24" t="s">
        <v>168</v>
      </c>
      <c r="BL800" s="24" t="s">
        <v>853</v>
      </c>
    </row>
    <row r="801" spans="1:64" s="1" customFormat="1" ht="38.25" customHeight="1">
      <c r="A801" s="405"/>
      <c r="B801" s="394"/>
      <c r="C801" s="389">
        <f t="shared" si="0"/>
        <v>109</v>
      </c>
      <c r="D801" s="389" t="s">
        <v>164</v>
      </c>
      <c r="E801" s="390" t="s">
        <v>855</v>
      </c>
      <c r="F801" s="391" t="s">
        <v>856</v>
      </c>
      <c r="G801" s="392" t="s">
        <v>167</v>
      </c>
      <c r="H801" s="393">
        <v>69.95</v>
      </c>
      <c r="I801" s="180"/>
      <c r="J801" s="181">
        <f>ROUND(I801*H801,2)</f>
        <v>0</v>
      </c>
      <c r="K801" s="177" t="s">
        <v>5</v>
      </c>
      <c r="L801" s="41"/>
      <c r="M801" s="182" t="s">
        <v>5</v>
      </c>
      <c r="N801" s="183" t="s">
        <v>40</v>
      </c>
      <c r="O801" s="42"/>
      <c r="P801" s="184">
        <f>O801*H801</f>
        <v>0</v>
      </c>
      <c r="Q801" s="184">
        <v>0</v>
      </c>
      <c r="R801" s="184">
        <f>Q801*H801</f>
        <v>0</v>
      </c>
      <c r="S801" s="184">
        <v>0</v>
      </c>
      <c r="T801" s="185">
        <f>S801*H801</f>
        <v>0</v>
      </c>
      <c r="U801" s="329"/>
      <c r="V801" s="329"/>
      <c r="AQ801" s="24" t="s">
        <v>168</v>
      </c>
      <c r="AS801" s="24" t="s">
        <v>164</v>
      </c>
      <c r="AT801" s="24" t="s">
        <v>79</v>
      </c>
      <c r="AX801" s="24" t="s">
        <v>162</v>
      </c>
      <c r="BD801" s="186">
        <f>IF(N801="základní",J801,0)</f>
        <v>0</v>
      </c>
      <c r="BE801" s="186">
        <f>IF(N801="snížená",J801,0)</f>
        <v>0</v>
      </c>
      <c r="BF801" s="186">
        <f>IF(N801="zákl. přenesená",J801,0)</f>
        <v>0</v>
      </c>
      <c r="BG801" s="186">
        <f>IF(N801="sníž. přenesená",J801,0)</f>
        <v>0</v>
      </c>
      <c r="BH801" s="186">
        <f>IF(N801="nulová",J801,0)</f>
        <v>0</v>
      </c>
      <c r="BI801" s="24" t="s">
        <v>77</v>
      </c>
      <c r="BJ801" s="186">
        <f>ROUND(I801*H801,2)</f>
        <v>0</v>
      </c>
      <c r="BK801" s="24" t="s">
        <v>168</v>
      </c>
      <c r="BL801" s="24" t="s">
        <v>857</v>
      </c>
    </row>
    <row r="802" spans="1:64" s="11" customFormat="1">
      <c r="B802" s="187"/>
      <c r="C802" s="336"/>
      <c r="D802" s="337" t="s">
        <v>170</v>
      </c>
      <c r="E802" s="338" t="s">
        <v>5</v>
      </c>
      <c r="F802" s="339" t="s">
        <v>820</v>
      </c>
      <c r="G802" s="336"/>
      <c r="H802" s="340" t="s">
        <v>5</v>
      </c>
      <c r="I802" s="192"/>
      <c r="L802" s="187"/>
      <c r="M802" s="193"/>
      <c r="N802" s="194"/>
      <c r="O802" s="194"/>
      <c r="P802" s="194"/>
      <c r="Q802" s="194"/>
      <c r="R802" s="194"/>
      <c r="S802" s="194"/>
      <c r="T802" s="195"/>
      <c r="U802" s="336"/>
      <c r="V802" s="336"/>
      <c r="AS802" s="191" t="s">
        <v>170</v>
      </c>
      <c r="AT802" s="191" t="s">
        <v>79</v>
      </c>
      <c r="AU802" s="11" t="s">
        <v>77</v>
      </c>
      <c r="AV802" s="11" t="s">
        <v>33</v>
      </c>
      <c r="AW802" s="11" t="s">
        <v>69</v>
      </c>
      <c r="AX802" s="191" t="s">
        <v>162</v>
      </c>
    </row>
    <row r="803" spans="1:64" s="12" customFormat="1">
      <c r="B803" s="196"/>
      <c r="C803" s="341"/>
      <c r="D803" s="337" t="s">
        <v>170</v>
      </c>
      <c r="E803" s="347" t="s">
        <v>5</v>
      </c>
      <c r="F803" s="348" t="s">
        <v>4839</v>
      </c>
      <c r="G803" s="341"/>
      <c r="H803" s="349">
        <v>18.282</v>
      </c>
      <c r="I803" s="198"/>
      <c r="L803" s="196"/>
      <c r="M803" s="199"/>
      <c r="N803" s="200"/>
      <c r="O803" s="200"/>
      <c r="P803" s="200"/>
      <c r="Q803" s="200"/>
      <c r="R803" s="200"/>
      <c r="S803" s="200"/>
      <c r="T803" s="201"/>
      <c r="U803" s="341"/>
      <c r="V803" s="341"/>
      <c r="AS803" s="202" t="s">
        <v>170</v>
      </c>
      <c r="AT803" s="202" t="s">
        <v>79</v>
      </c>
      <c r="AU803" s="12" t="s">
        <v>79</v>
      </c>
      <c r="AV803" s="12" t="s">
        <v>33</v>
      </c>
      <c r="AW803" s="12" t="s">
        <v>69</v>
      </c>
      <c r="AX803" s="202" t="s">
        <v>162</v>
      </c>
    </row>
    <row r="804" spans="1:64" s="12" customFormat="1">
      <c r="B804" s="196"/>
      <c r="C804" s="341"/>
      <c r="D804" s="337" t="s">
        <v>170</v>
      </c>
      <c r="E804" s="347" t="s">
        <v>5</v>
      </c>
      <c r="F804" s="348" t="s">
        <v>821</v>
      </c>
      <c r="G804" s="341"/>
      <c r="H804" s="349">
        <v>1.7769999999999999</v>
      </c>
      <c r="I804" s="198"/>
      <c r="L804" s="196"/>
      <c r="M804" s="199"/>
      <c r="N804" s="200"/>
      <c r="O804" s="200"/>
      <c r="P804" s="200"/>
      <c r="Q804" s="200"/>
      <c r="R804" s="200"/>
      <c r="S804" s="200"/>
      <c r="T804" s="201"/>
      <c r="U804" s="341"/>
      <c r="V804" s="341"/>
      <c r="AS804" s="202" t="s">
        <v>170</v>
      </c>
      <c r="AT804" s="202" t="s">
        <v>79</v>
      </c>
      <c r="AU804" s="12" t="s">
        <v>79</v>
      </c>
      <c r="AV804" s="12" t="s">
        <v>33</v>
      </c>
      <c r="AW804" s="12" t="s">
        <v>69</v>
      </c>
      <c r="AX804" s="202" t="s">
        <v>162</v>
      </c>
    </row>
    <row r="805" spans="1:64" s="12" customFormat="1">
      <c r="B805" s="196"/>
      <c r="C805" s="341"/>
      <c r="D805" s="337" t="s">
        <v>170</v>
      </c>
      <c r="E805" s="347" t="s">
        <v>5</v>
      </c>
      <c r="F805" s="348" t="s">
        <v>822</v>
      </c>
      <c r="G805" s="341"/>
      <c r="H805" s="349">
        <v>23.669</v>
      </c>
      <c r="I805" s="198"/>
      <c r="L805" s="196"/>
      <c r="M805" s="199"/>
      <c r="N805" s="200"/>
      <c r="O805" s="200"/>
      <c r="P805" s="200"/>
      <c r="Q805" s="200"/>
      <c r="R805" s="200"/>
      <c r="S805" s="200"/>
      <c r="T805" s="201"/>
      <c r="U805" s="341"/>
      <c r="V805" s="341"/>
      <c r="AS805" s="202" t="s">
        <v>170</v>
      </c>
      <c r="AT805" s="202" t="s">
        <v>79</v>
      </c>
      <c r="AU805" s="12" t="s">
        <v>79</v>
      </c>
      <c r="AV805" s="12" t="s">
        <v>33</v>
      </c>
      <c r="AW805" s="12" t="s">
        <v>69</v>
      </c>
      <c r="AX805" s="202" t="s">
        <v>162</v>
      </c>
    </row>
    <row r="806" spans="1:64" s="12" customFormat="1">
      <c r="B806" s="196"/>
      <c r="C806" s="341"/>
      <c r="D806" s="337" t="s">
        <v>170</v>
      </c>
      <c r="E806" s="347" t="s">
        <v>5</v>
      </c>
      <c r="F806" s="348" t="s">
        <v>824</v>
      </c>
      <c r="G806" s="341"/>
      <c r="H806" s="349">
        <v>1.133</v>
      </c>
      <c r="I806" s="198"/>
      <c r="L806" s="196"/>
      <c r="M806" s="199"/>
      <c r="N806" s="200"/>
      <c r="O806" s="200"/>
      <c r="P806" s="200"/>
      <c r="Q806" s="200"/>
      <c r="R806" s="200"/>
      <c r="S806" s="200"/>
      <c r="T806" s="201"/>
      <c r="U806" s="341"/>
      <c r="V806" s="341"/>
      <c r="AS806" s="202" t="s">
        <v>170</v>
      </c>
      <c r="AT806" s="202" t="s">
        <v>79</v>
      </c>
      <c r="AU806" s="12" t="s">
        <v>79</v>
      </c>
      <c r="AV806" s="12" t="s">
        <v>33</v>
      </c>
      <c r="AW806" s="12" t="s">
        <v>69</v>
      </c>
      <c r="AX806" s="202" t="s">
        <v>162</v>
      </c>
    </row>
    <row r="807" spans="1:64" s="12" customFormat="1">
      <c r="B807" s="196"/>
      <c r="C807" s="341"/>
      <c r="D807" s="337" t="s">
        <v>170</v>
      </c>
      <c r="E807" s="347" t="s">
        <v>5</v>
      </c>
      <c r="F807" s="348" t="s">
        <v>825</v>
      </c>
      <c r="G807" s="341"/>
      <c r="H807" s="349">
        <v>3.2120000000000002</v>
      </c>
      <c r="I807" s="198"/>
      <c r="L807" s="196"/>
      <c r="M807" s="199"/>
      <c r="N807" s="200"/>
      <c r="O807" s="200"/>
      <c r="P807" s="200"/>
      <c r="Q807" s="200"/>
      <c r="R807" s="200"/>
      <c r="S807" s="200"/>
      <c r="T807" s="201"/>
      <c r="U807" s="341"/>
      <c r="V807" s="341"/>
      <c r="AS807" s="202" t="s">
        <v>170</v>
      </c>
      <c r="AT807" s="202" t="s">
        <v>79</v>
      </c>
      <c r="AU807" s="12" t="s">
        <v>79</v>
      </c>
      <c r="AV807" s="12" t="s">
        <v>33</v>
      </c>
      <c r="AW807" s="12" t="s">
        <v>69</v>
      </c>
      <c r="AX807" s="202" t="s">
        <v>162</v>
      </c>
    </row>
    <row r="808" spans="1:64" s="12" customFormat="1">
      <c r="B808" s="196"/>
      <c r="C808" s="341"/>
      <c r="D808" s="337" t="s">
        <v>170</v>
      </c>
      <c r="E808" s="347" t="s">
        <v>5</v>
      </c>
      <c r="F808" s="348" t="s">
        <v>826</v>
      </c>
      <c r="G808" s="341"/>
      <c r="H808" s="349">
        <v>6.7000000000000004E-2</v>
      </c>
      <c r="I808" s="198"/>
      <c r="L808" s="196"/>
      <c r="M808" s="199"/>
      <c r="N808" s="200"/>
      <c r="O808" s="200"/>
      <c r="P808" s="200"/>
      <c r="Q808" s="200"/>
      <c r="R808" s="200"/>
      <c r="S808" s="200"/>
      <c r="T808" s="201"/>
      <c r="U808" s="341"/>
      <c r="V808" s="341"/>
      <c r="AS808" s="202" t="s">
        <v>170</v>
      </c>
      <c r="AT808" s="202" t="s">
        <v>79</v>
      </c>
      <c r="AU808" s="12" t="s">
        <v>79</v>
      </c>
      <c r="AV808" s="12" t="s">
        <v>33</v>
      </c>
      <c r="AW808" s="12" t="s">
        <v>69</v>
      </c>
      <c r="AX808" s="202" t="s">
        <v>162</v>
      </c>
    </row>
    <row r="809" spans="1:64" s="12" customFormat="1">
      <c r="B809" s="196"/>
      <c r="C809" s="341"/>
      <c r="D809" s="337" t="s">
        <v>170</v>
      </c>
      <c r="E809" s="347" t="s">
        <v>5</v>
      </c>
      <c r="F809" s="348" t="s">
        <v>827</v>
      </c>
      <c r="G809" s="341"/>
      <c r="H809" s="349">
        <v>21.81</v>
      </c>
      <c r="I809" s="198"/>
      <c r="L809" s="196"/>
      <c r="M809" s="199"/>
      <c r="N809" s="200"/>
      <c r="O809" s="200"/>
      <c r="P809" s="200"/>
      <c r="Q809" s="200"/>
      <c r="R809" s="200"/>
      <c r="S809" s="200"/>
      <c r="T809" s="201"/>
      <c r="U809" s="341"/>
      <c r="V809" s="341"/>
      <c r="AS809" s="202" t="s">
        <v>170</v>
      </c>
      <c r="AT809" s="202" t="s">
        <v>79</v>
      </c>
      <c r="AU809" s="12" t="s">
        <v>79</v>
      </c>
      <c r="AV809" s="12" t="s">
        <v>33</v>
      </c>
      <c r="AW809" s="12" t="s">
        <v>69</v>
      </c>
      <c r="AX809" s="202" t="s">
        <v>162</v>
      </c>
    </row>
    <row r="810" spans="1:64" s="13" customFormat="1">
      <c r="B810" s="208"/>
      <c r="C810" s="350"/>
      <c r="D810" s="342" t="s">
        <v>170</v>
      </c>
      <c r="E810" s="351" t="s">
        <v>5</v>
      </c>
      <c r="F810" s="352" t="s">
        <v>192</v>
      </c>
      <c r="G810" s="350"/>
      <c r="H810" s="353">
        <f>SUM(H803:H809)</f>
        <v>69.95</v>
      </c>
      <c r="I810" s="209"/>
      <c r="L810" s="208"/>
      <c r="M810" s="210"/>
      <c r="N810" s="211"/>
      <c r="O810" s="211"/>
      <c r="P810" s="211"/>
      <c r="Q810" s="211"/>
      <c r="R810" s="211"/>
      <c r="S810" s="211"/>
      <c r="T810" s="212"/>
      <c r="U810" s="350"/>
      <c r="V810" s="350"/>
      <c r="AS810" s="213" t="s">
        <v>170</v>
      </c>
      <c r="AT810" s="213" t="s">
        <v>79</v>
      </c>
      <c r="AU810" s="13" t="s">
        <v>168</v>
      </c>
      <c r="AV810" s="13" t="s">
        <v>33</v>
      </c>
      <c r="AW810" s="13" t="s">
        <v>77</v>
      </c>
      <c r="AX810" s="213" t="s">
        <v>162</v>
      </c>
    </row>
    <row r="811" spans="1:64" s="1" customFormat="1" ht="38.25" customHeight="1">
      <c r="B811" s="174"/>
      <c r="C811" s="331">
        <v>110</v>
      </c>
      <c r="D811" s="331" t="s">
        <v>164</v>
      </c>
      <c r="E811" s="332" t="s">
        <v>859</v>
      </c>
      <c r="F811" s="333" t="s">
        <v>860</v>
      </c>
      <c r="G811" s="334" t="s">
        <v>167</v>
      </c>
      <c r="H811" s="335">
        <v>12.744</v>
      </c>
      <c r="I811" s="180"/>
      <c r="J811" s="181">
        <f>ROUND(I811*H811,2)</f>
        <v>0</v>
      </c>
      <c r="K811" s="177" t="s">
        <v>5</v>
      </c>
      <c r="L811" s="41"/>
      <c r="M811" s="182" t="s">
        <v>5</v>
      </c>
      <c r="N811" s="183" t="s">
        <v>40</v>
      </c>
      <c r="O811" s="42"/>
      <c r="P811" s="184">
        <f>O811*H811</f>
        <v>0</v>
      </c>
      <c r="Q811" s="184">
        <v>0</v>
      </c>
      <c r="R811" s="184">
        <f>Q811*H811</f>
        <v>0</v>
      </c>
      <c r="S811" s="184">
        <v>0</v>
      </c>
      <c r="T811" s="185">
        <f>S811*H811</f>
        <v>0</v>
      </c>
      <c r="U811" s="329"/>
      <c r="V811" s="329"/>
      <c r="AQ811" s="24" t="s">
        <v>168</v>
      </c>
      <c r="AS811" s="24" t="s">
        <v>164</v>
      </c>
      <c r="AT811" s="24" t="s">
        <v>79</v>
      </c>
      <c r="AX811" s="24" t="s">
        <v>162</v>
      </c>
      <c r="BD811" s="186">
        <f>IF(N811="základní",J811,0)</f>
        <v>0</v>
      </c>
      <c r="BE811" s="186">
        <f>IF(N811="snížená",J811,0)</f>
        <v>0</v>
      </c>
      <c r="BF811" s="186">
        <f>IF(N811="zákl. přenesená",J811,0)</f>
        <v>0</v>
      </c>
      <c r="BG811" s="186">
        <f>IF(N811="sníž. přenesená",J811,0)</f>
        <v>0</v>
      </c>
      <c r="BH811" s="186">
        <f>IF(N811="nulová",J811,0)</f>
        <v>0</v>
      </c>
      <c r="BI811" s="24" t="s">
        <v>77</v>
      </c>
      <c r="BJ811" s="186">
        <f>ROUND(I811*H811,2)</f>
        <v>0</v>
      </c>
      <c r="BK811" s="24" t="s">
        <v>168</v>
      </c>
      <c r="BL811" s="24" t="s">
        <v>861</v>
      </c>
    </row>
    <row r="812" spans="1:64" s="1" customFormat="1" ht="38.25" customHeight="1">
      <c r="B812" s="174"/>
      <c r="C812" s="331">
        <f>C811+1</f>
        <v>111</v>
      </c>
      <c r="D812" s="331" t="s">
        <v>164</v>
      </c>
      <c r="E812" s="332" t="s">
        <v>863</v>
      </c>
      <c r="F812" s="333" t="s">
        <v>864</v>
      </c>
      <c r="G812" s="334" t="s">
        <v>167</v>
      </c>
      <c r="H812" s="335">
        <f>H800</f>
        <v>164.86719999999997</v>
      </c>
      <c r="I812" s="180"/>
      <c r="J812" s="181">
        <f>ROUND(I812*H812,2)</f>
        <v>0</v>
      </c>
      <c r="K812" s="177" t="s">
        <v>5</v>
      </c>
      <c r="L812" s="41"/>
      <c r="M812" s="182" t="s">
        <v>5</v>
      </c>
      <c r="N812" s="183" t="s">
        <v>40</v>
      </c>
      <c r="O812" s="42"/>
      <c r="P812" s="184">
        <f>O812*H812</f>
        <v>0</v>
      </c>
      <c r="Q812" s="184">
        <v>0</v>
      </c>
      <c r="R812" s="184">
        <f>Q812*H812</f>
        <v>0</v>
      </c>
      <c r="S812" s="184">
        <v>0</v>
      </c>
      <c r="T812" s="185">
        <f>S812*H812</f>
        <v>0</v>
      </c>
      <c r="U812" s="329"/>
      <c r="V812" s="329"/>
      <c r="AQ812" s="24" t="s">
        <v>168</v>
      </c>
      <c r="AS812" s="24" t="s">
        <v>164</v>
      </c>
      <c r="AT812" s="24" t="s">
        <v>79</v>
      </c>
      <c r="AX812" s="24" t="s">
        <v>162</v>
      </c>
      <c r="BD812" s="186">
        <f>IF(N812="základní",J812,0)</f>
        <v>0</v>
      </c>
      <c r="BE812" s="186">
        <f>IF(N812="snížená",J812,0)</f>
        <v>0</v>
      </c>
      <c r="BF812" s="186">
        <f>IF(N812="zákl. přenesená",J812,0)</f>
        <v>0</v>
      </c>
      <c r="BG812" s="186">
        <f>IF(N812="sníž. přenesená",J812,0)</f>
        <v>0</v>
      </c>
      <c r="BH812" s="186">
        <f>IF(N812="nulová",J812,0)</f>
        <v>0</v>
      </c>
      <c r="BI812" s="24" t="s">
        <v>77</v>
      </c>
      <c r="BJ812" s="186">
        <f>ROUND(I812*H812,2)</f>
        <v>0</v>
      </c>
      <c r="BK812" s="24" t="s">
        <v>168</v>
      </c>
      <c r="BL812" s="24" t="s">
        <v>865</v>
      </c>
    </row>
    <row r="813" spans="1:64" s="1" customFormat="1" ht="16.5" customHeight="1">
      <c r="A813" s="405"/>
      <c r="B813" s="394"/>
      <c r="C813" s="389">
        <f>C812+1</f>
        <v>112</v>
      </c>
      <c r="D813" s="389" t="s">
        <v>164</v>
      </c>
      <c r="E813" s="390" t="s">
        <v>867</v>
      </c>
      <c r="F813" s="391" t="s">
        <v>868</v>
      </c>
      <c r="G813" s="392" t="s">
        <v>265</v>
      </c>
      <c r="H813" s="393">
        <f>H831</f>
        <v>12.175219999999999</v>
      </c>
      <c r="I813" s="180"/>
      <c r="J813" s="181">
        <f>ROUND(I813*H813,2)</f>
        <v>0</v>
      </c>
      <c r="K813" s="177" t="s">
        <v>5</v>
      </c>
      <c r="L813" s="41"/>
      <c r="M813" s="182" t="s">
        <v>5</v>
      </c>
      <c r="N813" s="183" t="s">
        <v>40</v>
      </c>
      <c r="O813" s="42"/>
      <c r="P813" s="184">
        <f>O813*H813</f>
        <v>0</v>
      </c>
      <c r="Q813" s="184">
        <v>1.0530600000000001</v>
      </c>
      <c r="R813" s="184">
        <f>Q813*H813</f>
        <v>12.8212371732</v>
      </c>
      <c r="S813" s="184">
        <v>0</v>
      </c>
      <c r="T813" s="185">
        <f>S813*H813</f>
        <v>0</v>
      </c>
      <c r="U813" s="329"/>
      <c r="V813" s="329"/>
      <c r="AQ813" s="24" t="s">
        <v>168</v>
      </c>
      <c r="AS813" s="24" t="s">
        <v>164</v>
      </c>
      <c r="AT813" s="24" t="s">
        <v>79</v>
      </c>
      <c r="AX813" s="24" t="s">
        <v>162</v>
      </c>
      <c r="BD813" s="186">
        <f>IF(N813="základní",J813,0)</f>
        <v>0</v>
      </c>
      <c r="BE813" s="186">
        <f>IF(N813="snížená",J813,0)</f>
        <v>0</v>
      </c>
      <c r="BF813" s="186">
        <f>IF(N813="zákl. přenesená",J813,0)</f>
        <v>0</v>
      </c>
      <c r="BG813" s="186">
        <f>IF(N813="sníž. přenesená",J813,0)</f>
        <v>0</v>
      </c>
      <c r="BH813" s="186">
        <f>IF(N813="nulová",J813,0)</f>
        <v>0</v>
      </c>
      <c r="BI813" s="24" t="s">
        <v>77</v>
      </c>
      <c r="BJ813" s="186">
        <f>ROUND(I813*H813,2)</f>
        <v>0</v>
      </c>
      <c r="BK813" s="24" t="s">
        <v>168</v>
      </c>
      <c r="BL813" s="24" t="s">
        <v>869</v>
      </c>
    </row>
    <row r="814" spans="1:64" s="11" customFormat="1">
      <c r="B814" s="187"/>
      <c r="C814" s="336"/>
      <c r="D814" s="337" t="s">
        <v>170</v>
      </c>
      <c r="E814" s="338" t="s">
        <v>5</v>
      </c>
      <c r="F814" s="339" t="s">
        <v>820</v>
      </c>
      <c r="G814" s="336"/>
      <c r="H814" s="340" t="s">
        <v>5</v>
      </c>
      <c r="I814" s="192"/>
      <c r="L814" s="187"/>
      <c r="M814" s="193"/>
      <c r="N814" s="194"/>
      <c r="O814" s="194"/>
      <c r="P814" s="194"/>
      <c r="Q814" s="194"/>
      <c r="R814" s="194"/>
      <c r="S814" s="194"/>
      <c r="T814" s="195"/>
      <c r="U814" s="336"/>
      <c r="V814" s="336"/>
      <c r="AS814" s="191" t="s">
        <v>170</v>
      </c>
      <c r="AT814" s="191" t="s">
        <v>79</v>
      </c>
      <c r="AU814" s="11" t="s">
        <v>77</v>
      </c>
      <c r="AV814" s="11" t="s">
        <v>33</v>
      </c>
      <c r="AW814" s="11" t="s">
        <v>69</v>
      </c>
      <c r="AX814" s="191" t="s">
        <v>162</v>
      </c>
    </row>
    <row r="815" spans="1:64" s="12" customFormat="1">
      <c r="B815" s="196"/>
      <c r="C815" s="341"/>
      <c r="D815" s="337" t="s">
        <v>170</v>
      </c>
      <c r="E815" s="347" t="s">
        <v>5</v>
      </c>
      <c r="F815" s="348" t="s">
        <v>870</v>
      </c>
      <c r="G815" s="341"/>
      <c r="H815" s="349">
        <v>0</v>
      </c>
      <c r="I815" s="198"/>
      <c r="L815" s="196"/>
      <c r="M815" s="199"/>
      <c r="N815" s="200"/>
      <c r="O815" s="200"/>
      <c r="P815" s="200"/>
      <c r="Q815" s="200"/>
      <c r="R815" s="200"/>
      <c r="S815" s="200"/>
      <c r="T815" s="201"/>
      <c r="U815" s="341"/>
      <c r="V815" s="341"/>
      <c r="AS815" s="202" t="s">
        <v>170</v>
      </c>
      <c r="AT815" s="202" t="s">
        <v>79</v>
      </c>
      <c r="AU815" s="12" t="s">
        <v>79</v>
      </c>
      <c r="AV815" s="12" t="s">
        <v>33</v>
      </c>
      <c r="AW815" s="12" t="s">
        <v>69</v>
      </c>
      <c r="AX815" s="202" t="s">
        <v>162</v>
      </c>
    </row>
    <row r="816" spans="1:64" s="12" customFormat="1">
      <c r="B816" s="196"/>
      <c r="C816" s="341"/>
      <c r="D816" s="337" t="s">
        <v>170</v>
      </c>
      <c r="E816" s="347" t="s">
        <v>5</v>
      </c>
      <c r="F816" s="348" t="s">
        <v>871</v>
      </c>
      <c r="G816" s="341"/>
      <c r="H816" s="349">
        <v>0</v>
      </c>
      <c r="I816" s="198"/>
      <c r="L816" s="196"/>
      <c r="M816" s="199"/>
      <c r="N816" s="200"/>
      <c r="O816" s="200"/>
      <c r="P816" s="200"/>
      <c r="Q816" s="200"/>
      <c r="R816" s="200"/>
      <c r="S816" s="200"/>
      <c r="T816" s="201"/>
      <c r="U816" s="341"/>
      <c r="V816" s="341"/>
      <c r="AS816" s="202" t="s">
        <v>170</v>
      </c>
      <c r="AT816" s="202" t="s">
        <v>79</v>
      </c>
      <c r="AU816" s="12" t="s">
        <v>79</v>
      </c>
      <c r="AV816" s="12" t="s">
        <v>33</v>
      </c>
      <c r="AW816" s="12" t="s">
        <v>69</v>
      </c>
      <c r="AX816" s="202" t="s">
        <v>162</v>
      </c>
    </row>
    <row r="817" spans="2:64" s="12" customFormat="1">
      <c r="B817" s="196"/>
      <c r="C817" s="341"/>
      <c r="D817" s="337" t="s">
        <v>170</v>
      </c>
      <c r="E817" s="347" t="s">
        <v>5</v>
      </c>
      <c r="F817" s="348" t="s">
        <v>872</v>
      </c>
      <c r="G817" s="341"/>
      <c r="H817" s="349">
        <v>0</v>
      </c>
      <c r="I817" s="198"/>
      <c r="L817" s="196"/>
      <c r="M817" s="199"/>
      <c r="N817" s="200"/>
      <c r="O817" s="200"/>
      <c r="P817" s="200"/>
      <c r="Q817" s="200"/>
      <c r="R817" s="200"/>
      <c r="S817" s="200"/>
      <c r="T817" s="201"/>
      <c r="U817" s="341"/>
      <c r="V817" s="341"/>
      <c r="AS817" s="202" t="s">
        <v>170</v>
      </c>
      <c r="AT817" s="202" t="s">
        <v>79</v>
      </c>
      <c r="AU817" s="12" t="s">
        <v>79</v>
      </c>
      <c r="AV817" s="12" t="s">
        <v>33</v>
      </c>
      <c r="AW817" s="12" t="s">
        <v>69</v>
      </c>
      <c r="AX817" s="202" t="s">
        <v>162</v>
      </c>
    </row>
    <row r="818" spans="2:64" s="12" customFormat="1">
      <c r="B818" s="196"/>
      <c r="C818" s="341"/>
      <c r="D818" s="337" t="s">
        <v>170</v>
      </c>
      <c r="E818" s="347" t="s">
        <v>5</v>
      </c>
      <c r="F818" s="348" t="s">
        <v>873</v>
      </c>
      <c r="G818" s="341"/>
      <c r="H818" s="349">
        <v>0</v>
      </c>
      <c r="I818" s="198"/>
      <c r="L818" s="196"/>
      <c r="M818" s="199"/>
      <c r="N818" s="200"/>
      <c r="O818" s="200"/>
      <c r="P818" s="200"/>
      <c r="Q818" s="200"/>
      <c r="R818" s="200"/>
      <c r="S818" s="200"/>
      <c r="T818" s="201"/>
      <c r="U818" s="341"/>
      <c r="V818" s="341"/>
      <c r="AS818" s="202" t="s">
        <v>170</v>
      </c>
      <c r="AT818" s="202" t="s">
        <v>79</v>
      </c>
      <c r="AU818" s="12" t="s">
        <v>79</v>
      </c>
      <c r="AV818" s="12" t="s">
        <v>33</v>
      </c>
      <c r="AW818" s="12" t="s">
        <v>69</v>
      </c>
      <c r="AX818" s="202" t="s">
        <v>162</v>
      </c>
    </row>
    <row r="819" spans="2:64" s="12" customFormat="1">
      <c r="B819" s="196"/>
      <c r="C819" s="341"/>
      <c r="D819" s="337" t="s">
        <v>170</v>
      </c>
      <c r="E819" s="347" t="s">
        <v>5</v>
      </c>
      <c r="F819" s="348" t="s">
        <v>874</v>
      </c>
      <c r="G819" s="341"/>
      <c r="H819" s="349">
        <v>0</v>
      </c>
      <c r="I819" s="198"/>
      <c r="L819" s="196"/>
      <c r="M819" s="199"/>
      <c r="N819" s="200"/>
      <c r="O819" s="200"/>
      <c r="P819" s="200"/>
      <c r="Q819" s="200"/>
      <c r="R819" s="200"/>
      <c r="S819" s="200"/>
      <c r="T819" s="201"/>
      <c r="U819" s="341"/>
      <c r="V819" s="341"/>
      <c r="AS819" s="202" t="s">
        <v>170</v>
      </c>
      <c r="AT819" s="202" t="s">
        <v>79</v>
      </c>
      <c r="AU819" s="12" t="s">
        <v>79</v>
      </c>
      <c r="AV819" s="12" t="s">
        <v>33</v>
      </c>
      <c r="AW819" s="12" t="s">
        <v>69</v>
      </c>
      <c r="AX819" s="202" t="s">
        <v>162</v>
      </c>
    </row>
    <row r="820" spans="2:64" s="12" customFormat="1">
      <c r="B820" s="196"/>
      <c r="C820" s="341"/>
      <c r="D820" s="337" t="s">
        <v>170</v>
      </c>
      <c r="E820" s="347" t="s">
        <v>5</v>
      </c>
      <c r="F820" s="348" t="s">
        <v>875</v>
      </c>
      <c r="G820" s="341"/>
      <c r="H820" s="349">
        <v>0</v>
      </c>
      <c r="I820" s="198"/>
      <c r="L820" s="196"/>
      <c r="M820" s="199"/>
      <c r="N820" s="200"/>
      <c r="O820" s="200"/>
      <c r="P820" s="200"/>
      <c r="Q820" s="200"/>
      <c r="R820" s="200"/>
      <c r="S820" s="200"/>
      <c r="T820" s="201"/>
      <c r="U820" s="341"/>
      <c r="V820" s="341"/>
      <c r="AS820" s="202" t="s">
        <v>170</v>
      </c>
      <c r="AT820" s="202" t="s">
        <v>79</v>
      </c>
      <c r="AU820" s="12" t="s">
        <v>79</v>
      </c>
      <c r="AV820" s="12" t="s">
        <v>33</v>
      </c>
      <c r="AW820" s="12" t="s">
        <v>69</v>
      </c>
      <c r="AX820" s="202" t="s">
        <v>162</v>
      </c>
    </row>
    <row r="821" spans="2:64" s="12" customFormat="1">
      <c r="B821" s="196"/>
      <c r="C821" s="341"/>
      <c r="D821" s="337" t="s">
        <v>170</v>
      </c>
      <c r="E821" s="347" t="s">
        <v>5</v>
      </c>
      <c r="F821" s="348" t="s">
        <v>876</v>
      </c>
      <c r="G821" s="341"/>
      <c r="H821" s="349">
        <v>0</v>
      </c>
      <c r="I821" s="198"/>
      <c r="L821" s="196"/>
      <c r="M821" s="199"/>
      <c r="N821" s="200"/>
      <c r="O821" s="200"/>
      <c r="P821" s="200"/>
      <c r="Q821" s="200"/>
      <c r="R821" s="200"/>
      <c r="S821" s="200"/>
      <c r="T821" s="201"/>
      <c r="U821" s="341"/>
      <c r="V821" s="341"/>
      <c r="AS821" s="202" t="s">
        <v>170</v>
      </c>
      <c r="AT821" s="202" t="s">
        <v>79</v>
      </c>
      <c r="AU821" s="12" t="s">
        <v>79</v>
      </c>
      <c r="AV821" s="12" t="s">
        <v>33</v>
      </c>
      <c r="AW821" s="12" t="s">
        <v>69</v>
      </c>
      <c r="AX821" s="202" t="s">
        <v>162</v>
      </c>
    </row>
    <row r="822" spans="2:64" s="12" customFormat="1">
      <c r="B822" s="196"/>
      <c r="C822" s="341"/>
      <c r="D822" s="337" t="s">
        <v>170</v>
      </c>
      <c r="E822" s="347" t="s">
        <v>5</v>
      </c>
      <c r="F822" s="348" t="s">
        <v>877</v>
      </c>
      <c r="G822" s="341"/>
      <c r="H822" s="349">
        <v>0</v>
      </c>
      <c r="I822" s="198"/>
      <c r="L822" s="196"/>
      <c r="M822" s="199"/>
      <c r="N822" s="200"/>
      <c r="O822" s="200"/>
      <c r="P822" s="200"/>
      <c r="Q822" s="200"/>
      <c r="R822" s="200"/>
      <c r="S822" s="200"/>
      <c r="T822" s="201"/>
      <c r="U822" s="341"/>
      <c r="V822" s="341"/>
      <c r="AS822" s="202" t="s">
        <v>170</v>
      </c>
      <c r="AT822" s="202" t="s">
        <v>79</v>
      </c>
      <c r="AU822" s="12" t="s">
        <v>79</v>
      </c>
      <c r="AV822" s="12" t="s">
        <v>33</v>
      </c>
      <c r="AW822" s="12" t="s">
        <v>69</v>
      </c>
      <c r="AX822" s="202" t="s">
        <v>162</v>
      </c>
    </row>
    <row r="823" spans="2:64" s="12" customFormat="1">
      <c r="B823" s="196"/>
      <c r="C823" s="341"/>
      <c r="D823" s="337" t="s">
        <v>170</v>
      </c>
      <c r="E823" s="347" t="s">
        <v>5</v>
      </c>
      <c r="F823" s="348" t="s">
        <v>878</v>
      </c>
      <c r="G823" s="341"/>
      <c r="H823" s="349">
        <v>0</v>
      </c>
      <c r="I823" s="198"/>
      <c r="L823" s="196"/>
      <c r="M823" s="199"/>
      <c r="N823" s="200"/>
      <c r="O823" s="200"/>
      <c r="P823" s="200"/>
      <c r="Q823" s="200"/>
      <c r="R823" s="200"/>
      <c r="S823" s="200"/>
      <c r="T823" s="201"/>
      <c r="U823" s="341"/>
      <c r="V823" s="341"/>
      <c r="AS823" s="202" t="s">
        <v>170</v>
      </c>
      <c r="AT823" s="202" t="s">
        <v>79</v>
      </c>
      <c r="AU823" s="12" t="s">
        <v>79</v>
      </c>
      <c r="AV823" s="12" t="s">
        <v>33</v>
      </c>
      <c r="AW823" s="12" t="s">
        <v>69</v>
      </c>
      <c r="AX823" s="202" t="s">
        <v>162</v>
      </c>
    </row>
    <row r="824" spans="2:64" s="11" customFormat="1">
      <c r="B824" s="187"/>
      <c r="C824" s="336"/>
      <c r="D824" s="337" t="s">
        <v>170</v>
      </c>
      <c r="E824" s="338" t="s">
        <v>5</v>
      </c>
      <c r="F824" s="339" t="s">
        <v>838</v>
      </c>
      <c r="G824" s="336"/>
      <c r="H824" s="340">
        <v>0</v>
      </c>
      <c r="I824" s="192"/>
      <c r="L824" s="187"/>
      <c r="M824" s="193"/>
      <c r="N824" s="194"/>
      <c r="O824" s="194"/>
      <c r="P824" s="194"/>
      <c r="Q824" s="194"/>
      <c r="R824" s="194"/>
      <c r="S824" s="194"/>
      <c r="T824" s="195"/>
      <c r="U824" s="336"/>
      <c r="V824" s="336"/>
      <c r="AS824" s="191" t="s">
        <v>170</v>
      </c>
      <c r="AT824" s="191" t="s">
        <v>79</v>
      </c>
      <c r="AU824" s="11" t="s">
        <v>77</v>
      </c>
      <c r="AV824" s="11" t="s">
        <v>33</v>
      </c>
      <c r="AW824" s="11" t="s">
        <v>69</v>
      </c>
      <c r="AX824" s="191" t="s">
        <v>162</v>
      </c>
    </row>
    <row r="825" spans="2:64" s="12" customFormat="1">
      <c r="B825" s="196"/>
      <c r="C825" s="341"/>
      <c r="D825" s="337" t="s">
        <v>170</v>
      </c>
      <c r="E825" s="347" t="s">
        <v>5</v>
      </c>
      <c r="F825" s="348" t="s">
        <v>4841</v>
      </c>
      <c r="G825" s="341"/>
      <c r="H825" s="349">
        <v>11.832000000000001</v>
      </c>
      <c r="I825" s="198"/>
      <c r="L825" s="196"/>
      <c r="M825" s="199"/>
      <c r="N825" s="200"/>
      <c r="O825" s="200"/>
      <c r="P825" s="200"/>
      <c r="Q825" s="200"/>
      <c r="R825" s="200"/>
      <c r="S825" s="200"/>
      <c r="T825" s="201"/>
      <c r="U825" s="341"/>
      <c r="V825" s="341"/>
      <c r="AS825" s="202" t="s">
        <v>170</v>
      </c>
      <c r="AT825" s="202" t="s">
        <v>79</v>
      </c>
      <c r="AU825" s="12" t="s">
        <v>79</v>
      </c>
      <c r="AV825" s="12" t="s">
        <v>33</v>
      </c>
      <c r="AW825" s="12" t="s">
        <v>69</v>
      </c>
      <c r="AX825" s="202" t="s">
        <v>162</v>
      </c>
    </row>
    <row r="826" spans="2:64" s="12" customFormat="1">
      <c r="B826" s="196"/>
      <c r="C826" s="341"/>
      <c r="D826" s="337" t="s">
        <v>170</v>
      </c>
      <c r="E826" s="347" t="s">
        <v>5</v>
      </c>
      <c r="F826" s="348" t="s">
        <v>879</v>
      </c>
      <c r="G826" s="341"/>
      <c r="H826" s="349">
        <v>1.4E-2</v>
      </c>
      <c r="I826" s="198"/>
      <c r="L826" s="196"/>
      <c r="M826" s="199"/>
      <c r="N826" s="200"/>
      <c r="O826" s="200"/>
      <c r="P826" s="200"/>
      <c r="Q826" s="200"/>
      <c r="R826" s="200"/>
      <c r="S826" s="200"/>
      <c r="T826" s="201"/>
      <c r="U826" s="341"/>
      <c r="V826" s="341"/>
      <c r="AS826" s="202" t="s">
        <v>170</v>
      </c>
      <c r="AT826" s="202" t="s">
        <v>79</v>
      </c>
      <c r="AU826" s="12" t="s">
        <v>79</v>
      </c>
      <c r="AV826" s="12" t="s">
        <v>33</v>
      </c>
      <c r="AW826" s="12" t="s">
        <v>69</v>
      </c>
      <c r="AX826" s="202" t="s">
        <v>162</v>
      </c>
    </row>
    <row r="827" spans="2:64" s="12" customFormat="1">
      <c r="B827" s="196"/>
      <c r="C827" s="341"/>
      <c r="D827" s="337" t="s">
        <v>170</v>
      </c>
      <c r="E827" s="347" t="s">
        <v>5</v>
      </c>
      <c r="F827" s="348" t="s">
        <v>880</v>
      </c>
      <c r="G827" s="341"/>
      <c r="H827" s="349">
        <v>0.25700000000000001</v>
      </c>
      <c r="I827" s="198"/>
      <c r="L827" s="196"/>
      <c r="M827" s="199"/>
      <c r="N827" s="200"/>
      <c r="O827" s="200"/>
      <c r="P827" s="200"/>
      <c r="Q827" s="200"/>
      <c r="R827" s="200"/>
      <c r="S827" s="200"/>
      <c r="T827" s="201"/>
      <c r="U827" s="341"/>
      <c r="V827" s="341"/>
      <c r="AS827" s="202" t="s">
        <v>170</v>
      </c>
      <c r="AT827" s="202" t="s">
        <v>79</v>
      </c>
      <c r="AU827" s="12" t="s">
        <v>79</v>
      </c>
      <c r="AV827" s="12" t="s">
        <v>33</v>
      </c>
      <c r="AW827" s="12" t="s">
        <v>69</v>
      </c>
      <c r="AX827" s="202" t="s">
        <v>162</v>
      </c>
    </row>
    <row r="828" spans="2:64" s="12" customFormat="1">
      <c r="B828" s="196"/>
      <c r="C828" s="341"/>
      <c r="D828" s="337" t="s">
        <v>170</v>
      </c>
      <c r="E828" s="347" t="s">
        <v>5</v>
      </c>
      <c r="F828" s="348" t="s">
        <v>881</v>
      </c>
      <c r="G828" s="341"/>
      <c r="H828" s="349">
        <v>5.8000000000000003E-2</v>
      </c>
      <c r="I828" s="198"/>
      <c r="L828" s="196"/>
      <c r="M828" s="199"/>
      <c r="N828" s="200"/>
      <c r="O828" s="200"/>
      <c r="P828" s="200"/>
      <c r="Q828" s="200"/>
      <c r="R828" s="200"/>
      <c r="S828" s="200"/>
      <c r="T828" s="201"/>
      <c r="U828" s="341"/>
      <c r="V828" s="341"/>
      <c r="AS828" s="202" t="s">
        <v>170</v>
      </c>
      <c r="AT828" s="202" t="s">
        <v>79</v>
      </c>
      <c r="AU828" s="12" t="s">
        <v>79</v>
      </c>
      <c r="AV828" s="12" t="s">
        <v>33</v>
      </c>
      <c r="AW828" s="12" t="s">
        <v>69</v>
      </c>
      <c r="AX828" s="202" t="s">
        <v>162</v>
      </c>
    </row>
    <row r="829" spans="2:64" s="11" customFormat="1">
      <c r="B829" s="187"/>
      <c r="C829" s="336"/>
      <c r="D829" s="337" t="s">
        <v>170</v>
      </c>
      <c r="E829" s="338" t="s">
        <v>5</v>
      </c>
      <c r="F829" s="339" t="s">
        <v>838</v>
      </c>
      <c r="G829" s="336"/>
      <c r="H829" s="340" t="s">
        <v>5</v>
      </c>
      <c r="I829" s="192"/>
      <c r="L829" s="187"/>
      <c r="M829" s="193"/>
      <c r="N829" s="194"/>
      <c r="O829" s="194"/>
      <c r="P829" s="194"/>
      <c r="Q829" s="194"/>
      <c r="R829" s="194"/>
      <c r="S829" s="194"/>
      <c r="T829" s="195"/>
      <c r="U829" s="336"/>
      <c r="V829" s="336"/>
      <c r="AS829" s="191" t="s">
        <v>170</v>
      </c>
      <c r="AT829" s="191" t="s">
        <v>79</v>
      </c>
      <c r="AU829" s="11" t="s">
        <v>77</v>
      </c>
      <c r="AV829" s="11" t="s">
        <v>33</v>
      </c>
      <c r="AW829" s="11" t="s">
        <v>69</v>
      </c>
      <c r="AX829" s="191" t="s">
        <v>162</v>
      </c>
    </row>
    <row r="830" spans="2:64" s="12" customFormat="1">
      <c r="B830" s="196"/>
      <c r="C830" s="341"/>
      <c r="D830" s="337" t="s">
        <v>170</v>
      </c>
      <c r="E830" s="347" t="s">
        <v>5</v>
      </c>
      <c r="F830" s="348" t="s">
        <v>4799</v>
      </c>
      <c r="G830" s="341"/>
      <c r="H830" s="349">
        <f>1.5*7.9*1.2/1000</f>
        <v>1.422E-2</v>
      </c>
      <c r="I830" s="198"/>
      <c r="L830" s="196"/>
      <c r="M830" s="199"/>
      <c r="N830" s="200"/>
      <c r="O830" s="200"/>
      <c r="P830" s="200"/>
      <c r="Q830" s="200"/>
      <c r="R830" s="200"/>
      <c r="S830" s="200"/>
      <c r="T830" s="201"/>
      <c r="U830" s="341"/>
      <c r="V830" s="341"/>
      <c r="AS830" s="202" t="s">
        <v>170</v>
      </c>
      <c r="AT830" s="202" t="s">
        <v>79</v>
      </c>
      <c r="AU830" s="12" t="s">
        <v>79</v>
      </c>
      <c r="AV830" s="12" t="s">
        <v>33</v>
      </c>
      <c r="AW830" s="12" t="s">
        <v>69</v>
      </c>
      <c r="AX830" s="202" t="s">
        <v>162</v>
      </c>
    </row>
    <row r="831" spans="2:64" s="13" customFormat="1">
      <c r="B831" s="208"/>
      <c r="C831" s="350"/>
      <c r="D831" s="342" t="s">
        <v>170</v>
      </c>
      <c r="E831" s="351" t="s">
        <v>5</v>
      </c>
      <c r="F831" s="352" t="s">
        <v>192</v>
      </c>
      <c r="G831" s="350"/>
      <c r="H831" s="353">
        <f>SUM(H815:H830)</f>
        <v>12.175219999999999</v>
      </c>
      <c r="I831" s="209"/>
      <c r="L831" s="208"/>
      <c r="M831" s="210"/>
      <c r="N831" s="211"/>
      <c r="O831" s="211"/>
      <c r="P831" s="211"/>
      <c r="Q831" s="211"/>
      <c r="R831" s="211"/>
      <c r="S831" s="211"/>
      <c r="T831" s="212"/>
      <c r="U831" s="350"/>
      <c r="V831" s="350"/>
      <c r="AS831" s="213" t="s">
        <v>170</v>
      </c>
      <c r="AT831" s="213" t="s">
        <v>79</v>
      </c>
      <c r="AU831" s="13" t="s">
        <v>168</v>
      </c>
      <c r="AV831" s="13" t="s">
        <v>33</v>
      </c>
      <c r="AW831" s="13" t="s">
        <v>77</v>
      </c>
      <c r="AX831" s="213" t="s">
        <v>162</v>
      </c>
    </row>
    <row r="832" spans="2:64" s="1" customFormat="1" ht="16.5" customHeight="1">
      <c r="B832" s="174"/>
      <c r="C832" s="378">
        <v>113</v>
      </c>
      <c r="D832" s="378" t="s">
        <v>164</v>
      </c>
      <c r="E832" s="379" t="s">
        <v>883</v>
      </c>
      <c r="F832" s="380" t="s">
        <v>884</v>
      </c>
      <c r="G832" s="381" t="s">
        <v>284</v>
      </c>
      <c r="H832" s="382">
        <v>0</v>
      </c>
      <c r="I832" s="180"/>
      <c r="J832" s="181">
        <f>ROUND(I832*H832,2)</f>
        <v>0</v>
      </c>
      <c r="K832" s="177" t="s">
        <v>5</v>
      </c>
      <c r="L832" s="41"/>
      <c r="M832" s="182" t="s">
        <v>5</v>
      </c>
      <c r="N832" s="183" t="s">
        <v>40</v>
      </c>
      <c r="O832" s="42"/>
      <c r="P832" s="184">
        <f>O832*H832</f>
        <v>0</v>
      </c>
      <c r="Q832" s="184">
        <v>9.4500000000000001E-2</v>
      </c>
      <c r="R832" s="184">
        <f>Q832*H832</f>
        <v>0</v>
      </c>
      <c r="S832" s="184">
        <v>0</v>
      </c>
      <c r="T832" s="185">
        <f>S832*H832</f>
        <v>0</v>
      </c>
      <c r="U832" s="329"/>
      <c r="V832" s="329"/>
      <c r="AQ832" s="24" t="s">
        <v>168</v>
      </c>
      <c r="AS832" s="24" t="s">
        <v>164</v>
      </c>
      <c r="AT832" s="24" t="s">
        <v>79</v>
      </c>
      <c r="AX832" s="24" t="s">
        <v>162</v>
      </c>
      <c r="BD832" s="186">
        <f>IF(N832="základní",J832,0)</f>
        <v>0</v>
      </c>
      <c r="BE832" s="186">
        <f>IF(N832="snížená",J832,0)</f>
        <v>0</v>
      </c>
      <c r="BF832" s="186">
        <f>IF(N832="zákl. přenesená",J832,0)</f>
        <v>0</v>
      </c>
      <c r="BG832" s="186">
        <f>IF(N832="sníž. přenesená",J832,0)</f>
        <v>0</v>
      </c>
      <c r="BH832" s="186">
        <f>IF(N832="nulová",J832,0)</f>
        <v>0</v>
      </c>
      <c r="BI832" s="24" t="s">
        <v>77</v>
      </c>
      <c r="BJ832" s="186">
        <f>ROUND(I832*H832,2)</f>
        <v>0</v>
      </c>
      <c r="BK832" s="24" t="s">
        <v>168</v>
      </c>
      <c r="BL832" s="24" t="s">
        <v>885</v>
      </c>
    </row>
    <row r="833" spans="2:64" s="11" customFormat="1">
      <c r="B833" s="187"/>
      <c r="C833" s="336"/>
      <c r="D833" s="337" t="s">
        <v>170</v>
      </c>
      <c r="E833" s="338" t="s">
        <v>5</v>
      </c>
      <c r="F833" s="339" t="s">
        <v>820</v>
      </c>
      <c r="G833" s="336"/>
      <c r="H833" s="340" t="s">
        <v>5</v>
      </c>
      <c r="I833" s="192"/>
      <c r="L833" s="187"/>
      <c r="M833" s="193"/>
      <c r="N833" s="194"/>
      <c r="O833" s="194"/>
      <c r="P833" s="194"/>
      <c r="Q833" s="194"/>
      <c r="R833" s="194"/>
      <c r="S833" s="194"/>
      <c r="T833" s="195"/>
      <c r="U833" s="336"/>
      <c r="V833" s="336"/>
      <c r="AS833" s="191" t="s">
        <v>170</v>
      </c>
      <c r="AT833" s="191" t="s">
        <v>79</v>
      </c>
      <c r="AU833" s="11" t="s">
        <v>77</v>
      </c>
      <c r="AV833" s="11" t="s">
        <v>33</v>
      </c>
      <c r="AW833" s="11" t="s">
        <v>69</v>
      </c>
      <c r="AX833" s="191" t="s">
        <v>162</v>
      </c>
    </row>
    <row r="834" spans="2:64" s="12" customFormat="1">
      <c r="B834" s="196"/>
      <c r="C834" s="341"/>
      <c r="D834" s="342" t="s">
        <v>170</v>
      </c>
      <c r="E834" s="343" t="s">
        <v>5</v>
      </c>
      <c r="F834" s="344" t="s">
        <v>886</v>
      </c>
      <c r="G834" s="341"/>
      <c r="H834" s="345">
        <v>0</v>
      </c>
      <c r="I834" s="198"/>
      <c r="L834" s="196"/>
      <c r="M834" s="199"/>
      <c r="N834" s="200"/>
      <c r="O834" s="200"/>
      <c r="P834" s="200"/>
      <c r="Q834" s="200"/>
      <c r="R834" s="200"/>
      <c r="S834" s="200"/>
      <c r="T834" s="201"/>
      <c r="U834" s="341"/>
      <c r="V834" s="341"/>
      <c r="AS834" s="202" t="s">
        <v>170</v>
      </c>
      <c r="AT834" s="202" t="s">
        <v>79</v>
      </c>
      <c r="AU834" s="12" t="s">
        <v>79</v>
      </c>
      <c r="AV834" s="12" t="s">
        <v>33</v>
      </c>
      <c r="AW834" s="12" t="s">
        <v>77</v>
      </c>
      <c r="AX834" s="202" t="s">
        <v>162</v>
      </c>
    </row>
    <row r="835" spans="2:64" s="1" customFormat="1" ht="16.5" customHeight="1">
      <c r="B835" s="174"/>
      <c r="C835" s="331">
        <v>114</v>
      </c>
      <c r="D835" s="331" t="s">
        <v>164</v>
      </c>
      <c r="E835" s="332" t="s">
        <v>888</v>
      </c>
      <c r="F835" s="333" t="s">
        <v>889</v>
      </c>
      <c r="G835" s="334" t="s">
        <v>284</v>
      </c>
      <c r="H835" s="335">
        <v>7.78</v>
      </c>
      <c r="I835" s="180"/>
      <c r="J835" s="181">
        <f>ROUND(I835*H835,2)</f>
        <v>0</v>
      </c>
      <c r="K835" s="177" t="s">
        <v>5</v>
      </c>
      <c r="L835" s="41"/>
      <c r="M835" s="182" t="s">
        <v>5</v>
      </c>
      <c r="N835" s="183" t="s">
        <v>40</v>
      </c>
      <c r="O835" s="42"/>
      <c r="P835" s="184">
        <f>O835*H835</f>
        <v>0</v>
      </c>
      <c r="Q835" s="184">
        <v>0.105</v>
      </c>
      <c r="R835" s="184">
        <f>Q835*H835</f>
        <v>0.81689999999999996</v>
      </c>
      <c r="S835" s="184">
        <v>0</v>
      </c>
      <c r="T835" s="185">
        <f>S835*H835</f>
        <v>0</v>
      </c>
      <c r="U835" s="329"/>
      <c r="V835" s="329"/>
      <c r="AQ835" s="24" t="s">
        <v>168</v>
      </c>
      <c r="AS835" s="24" t="s">
        <v>164</v>
      </c>
      <c r="AT835" s="24" t="s">
        <v>79</v>
      </c>
      <c r="AX835" s="24" t="s">
        <v>162</v>
      </c>
      <c r="BD835" s="186">
        <f>IF(N835="základní",J835,0)</f>
        <v>0</v>
      </c>
      <c r="BE835" s="186">
        <f>IF(N835="snížená",J835,0)</f>
        <v>0</v>
      </c>
      <c r="BF835" s="186">
        <f>IF(N835="zákl. přenesená",J835,0)</f>
        <v>0</v>
      </c>
      <c r="BG835" s="186">
        <f>IF(N835="sníž. přenesená",J835,0)</f>
        <v>0</v>
      </c>
      <c r="BH835" s="186">
        <f>IF(N835="nulová",J835,0)</f>
        <v>0</v>
      </c>
      <c r="BI835" s="24" t="s">
        <v>77</v>
      </c>
      <c r="BJ835" s="186">
        <f>ROUND(I835*H835,2)</f>
        <v>0</v>
      </c>
      <c r="BK835" s="24" t="s">
        <v>168</v>
      </c>
      <c r="BL835" s="24" t="s">
        <v>890</v>
      </c>
    </row>
    <row r="836" spans="2:64" s="11" customFormat="1">
      <c r="B836" s="187"/>
      <c r="C836" s="336"/>
      <c r="D836" s="337" t="s">
        <v>170</v>
      </c>
      <c r="E836" s="338" t="s">
        <v>5</v>
      </c>
      <c r="F836" s="339" t="s">
        <v>891</v>
      </c>
      <c r="G836" s="336"/>
      <c r="H836" s="340" t="s">
        <v>5</v>
      </c>
      <c r="I836" s="192"/>
      <c r="L836" s="187"/>
      <c r="M836" s="193"/>
      <c r="N836" s="194"/>
      <c r="O836" s="194"/>
      <c r="P836" s="194"/>
      <c r="Q836" s="194"/>
      <c r="R836" s="194"/>
      <c r="S836" s="194"/>
      <c r="T836" s="195"/>
      <c r="U836" s="336"/>
      <c r="V836" s="336"/>
      <c r="AS836" s="191" t="s">
        <v>170</v>
      </c>
      <c r="AT836" s="191" t="s">
        <v>79</v>
      </c>
      <c r="AU836" s="11" t="s">
        <v>77</v>
      </c>
      <c r="AV836" s="11" t="s">
        <v>33</v>
      </c>
      <c r="AW836" s="11" t="s">
        <v>69</v>
      </c>
      <c r="AX836" s="191" t="s">
        <v>162</v>
      </c>
    </row>
    <row r="837" spans="2:64" s="12" customFormat="1">
      <c r="B837" s="196"/>
      <c r="C837" s="341"/>
      <c r="D837" s="342" t="s">
        <v>170</v>
      </c>
      <c r="E837" s="343" t="s">
        <v>5</v>
      </c>
      <c r="F837" s="344" t="s">
        <v>892</v>
      </c>
      <c r="G837" s="341"/>
      <c r="H837" s="345">
        <v>7.78</v>
      </c>
      <c r="I837" s="198"/>
      <c r="L837" s="196"/>
      <c r="M837" s="199"/>
      <c r="N837" s="200"/>
      <c r="O837" s="200"/>
      <c r="P837" s="200"/>
      <c r="Q837" s="200"/>
      <c r="R837" s="200"/>
      <c r="S837" s="200"/>
      <c r="T837" s="201"/>
      <c r="U837" s="341"/>
      <c r="V837" s="341"/>
      <c r="AS837" s="202" t="s">
        <v>170</v>
      </c>
      <c r="AT837" s="202" t="s">
        <v>79</v>
      </c>
      <c r="AU837" s="12" t="s">
        <v>79</v>
      </c>
      <c r="AV837" s="12" t="s">
        <v>33</v>
      </c>
      <c r="AW837" s="12" t="s">
        <v>77</v>
      </c>
      <c r="AX837" s="202" t="s">
        <v>162</v>
      </c>
    </row>
    <row r="838" spans="2:64" s="1" customFormat="1" ht="16.5" customHeight="1">
      <c r="B838" s="174"/>
      <c r="C838" s="389">
        <v>115</v>
      </c>
      <c r="D838" s="389" t="s">
        <v>164</v>
      </c>
      <c r="E838" s="390" t="s">
        <v>894</v>
      </c>
      <c r="F838" s="391" t="s">
        <v>895</v>
      </c>
      <c r="G838" s="392" t="s">
        <v>284</v>
      </c>
      <c r="H838" s="393">
        <v>898.03899999999999</v>
      </c>
      <c r="I838" s="180"/>
      <c r="J838" s="181">
        <f>ROUND(I838*H838,2)</f>
        <v>0</v>
      </c>
      <c r="K838" s="177" t="s">
        <v>5</v>
      </c>
      <c r="L838" s="41"/>
      <c r="M838" s="182" t="s">
        <v>5</v>
      </c>
      <c r="N838" s="183" t="s">
        <v>40</v>
      </c>
      <c r="O838" s="42"/>
      <c r="P838" s="184">
        <f>O838*H838</f>
        <v>0</v>
      </c>
      <c r="Q838" s="184">
        <v>0.105</v>
      </c>
      <c r="R838" s="184">
        <f>Q838*H838</f>
        <v>94.294094999999999</v>
      </c>
      <c r="S838" s="184">
        <v>0</v>
      </c>
      <c r="T838" s="185">
        <f>S838*H838</f>
        <v>0</v>
      </c>
      <c r="U838" s="329"/>
      <c r="V838" s="329"/>
      <c r="AQ838" s="24" t="s">
        <v>168</v>
      </c>
      <c r="AS838" s="24" t="s">
        <v>164</v>
      </c>
      <c r="AT838" s="24" t="s">
        <v>79</v>
      </c>
      <c r="AX838" s="24" t="s">
        <v>162</v>
      </c>
      <c r="BD838" s="186">
        <f>IF(N838="základní",J838,0)</f>
        <v>0</v>
      </c>
      <c r="BE838" s="186">
        <f>IF(N838="snížená",J838,0)</f>
        <v>0</v>
      </c>
      <c r="BF838" s="186">
        <f>IF(N838="zákl. přenesená",J838,0)</f>
        <v>0</v>
      </c>
      <c r="BG838" s="186">
        <f>IF(N838="sníž. přenesená",J838,0)</f>
        <v>0</v>
      </c>
      <c r="BH838" s="186">
        <f>IF(N838="nulová",J838,0)</f>
        <v>0</v>
      </c>
      <c r="BI838" s="24" t="s">
        <v>77</v>
      </c>
      <c r="BJ838" s="186">
        <f>ROUND(I838*H838,2)</f>
        <v>0</v>
      </c>
      <c r="BK838" s="24" t="s">
        <v>168</v>
      </c>
      <c r="BL838" s="24" t="s">
        <v>896</v>
      </c>
    </row>
    <row r="839" spans="2:64" s="11" customFormat="1">
      <c r="B839" s="187"/>
      <c r="C839" s="336"/>
      <c r="D839" s="337" t="s">
        <v>170</v>
      </c>
      <c r="E839" s="338" t="s">
        <v>5</v>
      </c>
      <c r="F839" s="339" t="s">
        <v>820</v>
      </c>
      <c r="G839" s="336"/>
      <c r="H839" s="340" t="s">
        <v>5</v>
      </c>
      <c r="I839" s="192"/>
      <c r="L839" s="187"/>
      <c r="M839" s="193"/>
      <c r="N839" s="194"/>
      <c r="O839" s="194"/>
      <c r="P839" s="194"/>
      <c r="Q839" s="194"/>
      <c r="R839" s="194"/>
      <c r="S839" s="194"/>
      <c r="T839" s="195"/>
      <c r="U839" s="336"/>
      <c r="V839" s="336"/>
      <c r="AS839" s="191" t="s">
        <v>170</v>
      </c>
      <c r="AT839" s="191" t="s">
        <v>79</v>
      </c>
      <c r="AU839" s="11" t="s">
        <v>77</v>
      </c>
      <c r="AV839" s="11" t="s">
        <v>33</v>
      </c>
      <c r="AW839" s="11" t="s">
        <v>69</v>
      </c>
      <c r="AX839" s="191" t="s">
        <v>162</v>
      </c>
    </row>
    <row r="840" spans="2:64" s="12" customFormat="1">
      <c r="B840" s="196"/>
      <c r="C840" s="341"/>
      <c r="D840" s="337" t="s">
        <v>170</v>
      </c>
      <c r="E840" s="347" t="s">
        <v>5</v>
      </c>
      <c r="F840" s="348" t="s">
        <v>897</v>
      </c>
      <c r="G840" s="341"/>
      <c r="H840" s="349">
        <v>0</v>
      </c>
      <c r="I840" s="198"/>
      <c r="L840" s="196"/>
      <c r="M840" s="199"/>
      <c r="N840" s="200"/>
      <c r="O840" s="200"/>
      <c r="P840" s="200"/>
      <c r="Q840" s="200"/>
      <c r="R840" s="200"/>
      <c r="S840" s="200"/>
      <c r="T840" s="201"/>
      <c r="U840" s="341"/>
      <c r="V840" s="341"/>
      <c r="AS840" s="202" t="s">
        <v>170</v>
      </c>
      <c r="AT840" s="202" t="s">
        <v>79</v>
      </c>
      <c r="AU840" s="12" t="s">
        <v>79</v>
      </c>
      <c r="AV840" s="12" t="s">
        <v>33</v>
      </c>
      <c r="AW840" s="12" t="s">
        <v>69</v>
      </c>
      <c r="AX840" s="202" t="s">
        <v>162</v>
      </c>
    </row>
    <row r="841" spans="2:64" s="12" customFormat="1">
      <c r="B841" s="196"/>
      <c r="C841" s="341"/>
      <c r="D841" s="337" t="s">
        <v>170</v>
      </c>
      <c r="E841" s="347" t="s">
        <v>5</v>
      </c>
      <c r="F841" s="348" t="s">
        <v>898</v>
      </c>
      <c r="G841" s="341"/>
      <c r="H841" s="349">
        <v>0</v>
      </c>
      <c r="I841" s="198"/>
      <c r="L841" s="196"/>
      <c r="M841" s="199"/>
      <c r="N841" s="200"/>
      <c r="O841" s="200"/>
      <c r="P841" s="200"/>
      <c r="Q841" s="200"/>
      <c r="R841" s="200"/>
      <c r="S841" s="200"/>
      <c r="T841" s="201"/>
      <c r="U841" s="341"/>
      <c r="V841" s="341"/>
      <c r="AS841" s="202" t="s">
        <v>170</v>
      </c>
      <c r="AT841" s="202" t="s">
        <v>79</v>
      </c>
      <c r="AU841" s="12" t="s">
        <v>79</v>
      </c>
      <c r="AV841" s="12" t="s">
        <v>33</v>
      </c>
      <c r="AW841" s="12" t="s">
        <v>69</v>
      </c>
      <c r="AX841" s="202" t="s">
        <v>162</v>
      </c>
    </row>
    <row r="842" spans="2:64" s="12" customFormat="1">
      <c r="B842" s="196"/>
      <c r="C842" s="341"/>
      <c r="D842" s="337" t="s">
        <v>170</v>
      </c>
      <c r="E842" s="347" t="s">
        <v>5</v>
      </c>
      <c r="F842" s="348" t="s">
        <v>886</v>
      </c>
      <c r="G842" s="341"/>
      <c r="H842" s="349">
        <v>303.733</v>
      </c>
      <c r="I842" s="198"/>
      <c r="L842" s="196"/>
      <c r="M842" s="199"/>
      <c r="N842" s="200"/>
      <c r="O842" s="200"/>
      <c r="P842" s="200"/>
      <c r="Q842" s="200"/>
      <c r="R842" s="200"/>
      <c r="S842" s="200"/>
      <c r="T842" s="201"/>
      <c r="U842" s="341"/>
      <c r="V842" s="341"/>
      <c r="AS842" s="202" t="s">
        <v>170</v>
      </c>
      <c r="AT842" s="202" t="s">
        <v>79</v>
      </c>
      <c r="AU842" s="12" t="s">
        <v>79</v>
      </c>
      <c r="AV842" s="12" t="s">
        <v>33</v>
      </c>
      <c r="AW842" s="12" t="s">
        <v>69</v>
      </c>
      <c r="AX842" s="202" t="s">
        <v>162</v>
      </c>
    </row>
    <row r="843" spans="2:64" s="12" customFormat="1">
      <c r="B843" s="196"/>
      <c r="C843" s="341"/>
      <c r="D843" s="337" t="s">
        <v>170</v>
      </c>
      <c r="E843" s="347" t="s">
        <v>5</v>
      </c>
      <c r="F843" s="348" t="s">
        <v>899</v>
      </c>
      <c r="G843" s="341"/>
      <c r="H843" s="349">
        <v>305.41000000000003</v>
      </c>
      <c r="I843" s="198"/>
      <c r="L843" s="196"/>
      <c r="M843" s="199"/>
      <c r="N843" s="200"/>
      <c r="O843" s="200"/>
      <c r="P843" s="200"/>
      <c r="Q843" s="200"/>
      <c r="R843" s="200"/>
      <c r="S843" s="200"/>
      <c r="T843" s="201"/>
      <c r="U843" s="341"/>
      <c r="V843" s="341"/>
      <c r="AS843" s="202" t="s">
        <v>170</v>
      </c>
      <c r="AT843" s="202" t="s">
        <v>79</v>
      </c>
      <c r="AU843" s="12" t="s">
        <v>79</v>
      </c>
      <c r="AV843" s="12" t="s">
        <v>33</v>
      </c>
      <c r="AW843" s="12" t="s">
        <v>69</v>
      </c>
      <c r="AX843" s="202" t="s">
        <v>162</v>
      </c>
    </row>
    <row r="844" spans="2:64" s="12" customFormat="1">
      <c r="B844" s="196"/>
      <c r="C844" s="341"/>
      <c r="D844" s="337" t="s">
        <v>170</v>
      </c>
      <c r="E844" s="347" t="s">
        <v>5</v>
      </c>
      <c r="F844" s="348" t="s">
        <v>900</v>
      </c>
      <c r="G844" s="341"/>
      <c r="H844" s="349">
        <v>155.41800000000001</v>
      </c>
      <c r="I844" s="198"/>
      <c r="L844" s="196"/>
      <c r="M844" s="199"/>
      <c r="N844" s="200"/>
      <c r="O844" s="200"/>
      <c r="P844" s="200"/>
      <c r="Q844" s="200"/>
      <c r="R844" s="200"/>
      <c r="S844" s="200"/>
      <c r="T844" s="201"/>
      <c r="U844" s="341"/>
      <c r="V844" s="341"/>
      <c r="AS844" s="202" t="s">
        <v>170</v>
      </c>
      <c r="AT844" s="202" t="s">
        <v>79</v>
      </c>
      <c r="AU844" s="12" t="s">
        <v>79</v>
      </c>
      <c r="AV844" s="12" t="s">
        <v>33</v>
      </c>
      <c r="AW844" s="12" t="s">
        <v>69</v>
      </c>
      <c r="AX844" s="202" t="s">
        <v>162</v>
      </c>
    </row>
    <row r="845" spans="2:64" s="12" customFormat="1">
      <c r="B845" s="196"/>
      <c r="C845" s="341"/>
      <c r="D845" s="337" t="s">
        <v>170</v>
      </c>
      <c r="E845" s="347" t="s">
        <v>5</v>
      </c>
      <c r="F845" s="348" t="s">
        <v>901</v>
      </c>
      <c r="G845" s="341"/>
      <c r="H845" s="349">
        <v>0</v>
      </c>
      <c r="I845" s="198"/>
      <c r="L845" s="196"/>
      <c r="M845" s="199"/>
      <c r="N845" s="200"/>
      <c r="O845" s="200"/>
      <c r="P845" s="200"/>
      <c r="Q845" s="200"/>
      <c r="R845" s="200"/>
      <c r="S845" s="200"/>
      <c r="T845" s="201"/>
      <c r="U845" s="341"/>
      <c r="V845" s="341"/>
      <c r="AS845" s="202" t="s">
        <v>170</v>
      </c>
      <c r="AT845" s="202" t="s">
        <v>79</v>
      </c>
      <c r="AU845" s="12" t="s">
        <v>79</v>
      </c>
      <c r="AV845" s="12" t="s">
        <v>33</v>
      </c>
      <c r="AW845" s="12" t="s">
        <v>69</v>
      </c>
      <c r="AX845" s="202" t="s">
        <v>162</v>
      </c>
    </row>
    <row r="846" spans="2:64" s="12" customFormat="1">
      <c r="B846" s="196"/>
      <c r="C846" s="341"/>
      <c r="D846" s="337" t="s">
        <v>170</v>
      </c>
      <c r="E846" s="347" t="s">
        <v>5</v>
      </c>
      <c r="F846" s="348" t="s">
        <v>902</v>
      </c>
      <c r="G846" s="341"/>
      <c r="H846" s="349">
        <v>53.537999999999997</v>
      </c>
      <c r="I846" s="198"/>
      <c r="L846" s="196"/>
      <c r="M846" s="199"/>
      <c r="N846" s="200"/>
      <c r="O846" s="200"/>
      <c r="P846" s="200"/>
      <c r="Q846" s="200"/>
      <c r="R846" s="200"/>
      <c r="S846" s="200"/>
      <c r="T846" s="201"/>
      <c r="U846" s="341"/>
      <c r="V846" s="341"/>
      <c r="AS846" s="202" t="s">
        <v>170</v>
      </c>
      <c r="AT846" s="202" t="s">
        <v>79</v>
      </c>
      <c r="AU846" s="12" t="s">
        <v>79</v>
      </c>
      <c r="AV846" s="12" t="s">
        <v>33</v>
      </c>
      <c r="AW846" s="12" t="s">
        <v>69</v>
      </c>
      <c r="AX846" s="202" t="s">
        <v>162</v>
      </c>
    </row>
    <row r="847" spans="2:64" s="12" customFormat="1">
      <c r="B847" s="196"/>
      <c r="C847" s="341"/>
      <c r="D847" s="337" t="s">
        <v>170</v>
      </c>
      <c r="E847" s="347" t="s">
        <v>5</v>
      </c>
      <c r="F847" s="348" t="s">
        <v>903</v>
      </c>
      <c r="G847" s="341"/>
      <c r="H847" s="349">
        <v>0</v>
      </c>
      <c r="I847" s="198"/>
      <c r="L847" s="196"/>
      <c r="M847" s="199"/>
      <c r="N847" s="200"/>
      <c r="O847" s="200"/>
      <c r="P847" s="200"/>
      <c r="Q847" s="200"/>
      <c r="R847" s="200"/>
      <c r="S847" s="200"/>
      <c r="T847" s="201"/>
      <c r="U847" s="341"/>
      <c r="V847" s="341"/>
      <c r="AS847" s="202" t="s">
        <v>170</v>
      </c>
      <c r="AT847" s="202" t="s">
        <v>79</v>
      </c>
      <c r="AU847" s="12" t="s">
        <v>79</v>
      </c>
      <c r="AV847" s="12" t="s">
        <v>33</v>
      </c>
      <c r="AW847" s="12" t="s">
        <v>69</v>
      </c>
      <c r="AX847" s="202" t="s">
        <v>162</v>
      </c>
    </row>
    <row r="848" spans="2:64" s="12" customFormat="1">
      <c r="B848" s="196"/>
      <c r="C848" s="341"/>
      <c r="D848" s="337" t="s">
        <v>170</v>
      </c>
      <c r="E848" s="347" t="s">
        <v>5</v>
      </c>
      <c r="F848" s="348" t="s">
        <v>904</v>
      </c>
      <c r="G848" s="341"/>
      <c r="H848" s="349">
        <v>79.94</v>
      </c>
      <c r="I848" s="198"/>
      <c r="L848" s="196"/>
      <c r="M848" s="199"/>
      <c r="N848" s="200"/>
      <c r="O848" s="200"/>
      <c r="P848" s="200"/>
      <c r="Q848" s="200"/>
      <c r="R848" s="200"/>
      <c r="S848" s="200"/>
      <c r="T848" s="201"/>
      <c r="U848" s="341"/>
      <c r="V848" s="341"/>
      <c r="AS848" s="202" t="s">
        <v>170</v>
      </c>
      <c r="AT848" s="202" t="s">
        <v>79</v>
      </c>
      <c r="AU848" s="12" t="s">
        <v>79</v>
      </c>
      <c r="AV848" s="12" t="s">
        <v>33</v>
      </c>
      <c r="AW848" s="12" t="s">
        <v>69</v>
      </c>
      <c r="AX848" s="202" t="s">
        <v>162</v>
      </c>
    </row>
    <row r="849" spans="1:64" s="13" customFormat="1">
      <c r="B849" s="208"/>
      <c r="C849" s="350"/>
      <c r="D849" s="342" t="s">
        <v>170</v>
      </c>
      <c r="E849" s="351" t="s">
        <v>5</v>
      </c>
      <c r="F849" s="352" t="s">
        <v>192</v>
      </c>
      <c r="G849" s="350"/>
      <c r="H849" s="353">
        <f>SUM(H840:H848)</f>
        <v>898.03899999999999</v>
      </c>
      <c r="I849" s="209"/>
      <c r="L849" s="208"/>
      <c r="M849" s="210"/>
      <c r="N849" s="211"/>
      <c r="O849" s="211"/>
      <c r="P849" s="211"/>
      <c r="Q849" s="211"/>
      <c r="R849" s="211"/>
      <c r="S849" s="211"/>
      <c r="T849" s="212"/>
      <c r="U849" s="350"/>
      <c r="V849" s="350"/>
      <c r="AS849" s="213" t="s">
        <v>170</v>
      </c>
      <c r="AT849" s="213" t="s">
        <v>79</v>
      </c>
      <c r="AU849" s="13" t="s">
        <v>168</v>
      </c>
      <c r="AV849" s="13" t="s">
        <v>33</v>
      </c>
      <c r="AW849" s="13" t="s">
        <v>77</v>
      </c>
      <c r="AX849" s="213" t="s">
        <v>162</v>
      </c>
    </row>
    <row r="850" spans="1:64" s="1" customFormat="1" ht="16.5" customHeight="1">
      <c r="B850" s="174"/>
      <c r="C850" s="331">
        <v>116</v>
      </c>
      <c r="D850" s="331" t="s">
        <v>164</v>
      </c>
      <c r="E850" s="332" t="s">
        <v>906</v>
      </c>
      <c r="F850" s="333" t="s">
        <v>907</v>
      </c>
      <c r="G850" s="334" t="s">
        <v>284</v>
      </c>
      <c r="H850" s="335">
        <v>6.3330000000000002</v>
      </c>
      <c r="I850" s="180"/>
      <c r="J850" s="181">
        <f>ROUND(I850*H850,2)</f>
        <v>0</v>
      </c>
      <c r="K850" s="177" t="s">
        <v>5</v>
      </c>
      <c r="L850" s="41"/>
      <c r="M850" s="182" t="s">
        <v>5</v>
      </c>
      <c r="N850" s="183" t="s">
        <v>40</v>
      </c>
      <c r="O850" s="42"/>
      <c r="P850" s="184">
        <f>O850*H850</f>
        <v>0</v>
      </c>
      <c r="Q850" s="184">
        <v>0.105</v>
      </c>
      <c r="R850" s="184">
        <f>Q850*H850</f>
        <v>0.66496500000000003</v>
      </c>
      <c r="S850" s="184">
        <v>0</v>
      </c>
      <c r="T850" s="185">
        <f>S850*H850</f>
        <v>0</v>
      </c>
      <c r="U850" s="329"/>
      <c r="V850" s="329"/>
      <c r="AQ850" s="24" t="s">
        <v>168</v>
      </c>
      <c r="AS850" s="24" t="s">
        <v>164</v>
      </c>
      <c r="AT850" s="24" t="s">
        <v>79</v>
      </c>
      <c r="AX850" s="24" t="s">
        <v>162</v>
      </c>
      <c r="BD850" s="186">
        <f>IF(N850="základní",J850,0)</f>
        <v>0</v>
      </c>
      <c r="BE850" s="186">
        <f>IF(N850="snížená",J850,0)</f>
        <v>0</v>
      </c>
      <c r="BF850" s="186">
        <f>IF(N850="zákl. přenesená",J850,0)</f>
        <v>0</v>
      </c>
      <c r="BG850" s="186">
        <f>IF(N850="sníž. přenesená",J850,0)</f>
        <v>0</v>
      </c>
      <c r="BH850" s="186">
        <f>IF(N850="nulová",J850,0)</f>
        <v>0</v>
      </c>
      <c r="BI850" s="24" t="s">
        <v>77</v>
      </c>
      <c r="BJ850" s="186">
        <f>ROUND(I850*H850,2)</f>
        <v>0</v>
      </c>
      <c r="BK850" s="24" t="s">
        <v>168</v>
      </c>
      <c r="BL850" s="24" t="s">
        <v>908</v>
      </c>
    </row>
    <row r="851" spans="1:64" s="11" customFormat="1">
      <c r="B851" s="187"/>
      <c r="C851" s="336"/>
      <c r="D851" s="337" t="s">
        <v>170</v>
      </c>
      <c r="E851" s="338" t="s">
        <v>5</v>
      </c>
      <c r="F851" s="339" t="s">
        <v>909</v>
      </c>
      <c r="G851" s="336"/>
      <c r="H851" s="340" t="s">
        <v>5</v>
      </c>
      <c r="I851" s="192"/>
      <c r="L851" s="187"/>
      <c r="M851" s="193"/>
      <c r="N851" s="194"/>
      <c r="O851" s="194"/>
      <c r="P851" s="194"/>
      <c r="Q851" s="194"/>
      <c r="R851" s="194"/>
      <c r="S851" s="194"/>
      <c r="T851" s="195"/>
      <c r="U851" s="336"/>
      <c r="V851" s="336"/>
      <c r="AS851" s="191" t="s">
        <v>170</v>
      </c>
      <c r="AT851" s="191" t="s">
        <v>79</v>
      </c>
      <c r="AU851" s="11" t="s">
        <v>77</v>
      </c>
      <c r="AV851" s="11" t="s">
        <v>33</v>
      </c>
      <c r="AW851" s="11" t="s">
        <v>69</v>
      </c>
      <c r="AX851" s="191" t="s">
        <v>162</v>
      </c>
    </row>
    <row r="852" spans="1:64" s="11" customFormat="1">
      <c r="B852" s="187"/>
      <c r="C852" s="336"/>
      <c r="D852" s="337" t="s">
        <v>170</v>
      </c>
      <c r="E852" s="338" t="s">
        <v>5</v>
      </c>
      <c r="F852" s="339" t="s">
        <v>910</v>
      </c>
      <c r="G852" s="336"/>
      <c r="H852" s="340" t="s">
        <v>5</v>
      </c>
      <c r="I852" s="192"/>
      <c r="L852" s="187"/>
      <c r="M852" s="193"/>
      <c r="N852" s="194"/>
      <c r="O852" s="194"/>
      <c r="P852" s="194"/>
      <c r="Q852" s="194"/>
      <c r="R852" s="194"/>
      <c r="S852" s="194"/>
      <c r="T852" s="195"/>
      <c r="U852" s="336"/>
      <c r="V852" s="336"/>
      <c r="AS852" s="191" t="s">
        <v>170</v>
      </c>
      <c r="AT852" s="191" t="s">
        <v>79</v>
      </c>
      <c r="AU852" s="11" t="s">
        <v>77</v>
      </c>
      <c r="AV852" s="11" t="s">
        <v>33</v>
      </c>
      <c r="AW852" s="11" t="s">
        <v>69</v>
      </c>
      <c r="AX852" s="191" t="s">
        <v>162</v>
      </c>
    </row>
    <row r="853" spans="1:64" s="12" customFormat="1">
      <c r="B853" s="196"/>
      <c r="C853" s="341"/>
      <c r="D853" s="342" t="s">
        <v>170</v>
      </c>
      <c r="E853" s="343" t="s">
        <v>5</v>
      </c>
      <c r="F853" s="344" t="s">
        <v>911</v>
      </c>
      <c r="G853" s="341"/>
      <c r="H853" s="345">
        <v>6.3330000000000002</v>
      </c>
      <c r="I853" s="198"/>
      <c r="L853" s="196"/>
      <c r="M853" s="199"/>
      <c r="N853" s="200"/>
      <c r="O853" s="200"/>
      <c r="P853" s="200"/>
      <c r="Q853" s="200"/>
      <c r="R853" s="200"/>
      <c r="S853" s="200"/>
      <c r="T853" s="201"/>
      <c r="U853" s="341"/>
      <c r="V853" s="341"/>
      <c r="AS853" s="202" t="s">
        <v>170</v>
      </c>
      <c r="AT853" s="202" t="s">
        <v>79</v>
      </c>
      <c r="AU853" s="12" t="s">
        <v>79</v>
      </c>
      <c r="AV853" s="12" t="s">
        <v>33</v>
      </c>
      <c r="AW853" s="12" t="s">
        <v>77</v>
      </c>
      <c r="AX853" s="202" t="s">
        <v>162</v>
      </c>
    </row>
    <row r="854" spans="1:64" s="1" customFormat="1" ht="25.5" customHeight="1">
      <c r="B854" s="174"/>
      <c r="C854" s="331">
        <v>117</v>
      </c>
      <c r="D854" s="331" t="s">
        <v>164</v>
      </c>
      <c r="E854" s="332" t="s">
        <v>913</v>
      </c>
      <c r="F854" s="333" t="s">
        <v>914</v>
      </c>
      <c r="G854" s="334" t="s">
        <v>284</v>
      </c>
      <c r="H854" s="335">
        <v>4.9000000000000004</v>
      </c>
      <c r="I854" s="180"/>
      <c r="J854" s="181">
        <f>ROUND(I854*H854,2)</f>
        <v>0</v>
      </c>
      <c r="K854" s="177" t="s">
        <v>5</v>
      </c>
      <c r="L854" s="41"/>
      <c r="M854" s="182" t="s">
        <v>5</v>
      </c>
      <c r="N854" s="183" t="s">
        <v>40</v>
      </c>
      <c r="O854" s="42"/>
      <c r="P854" s="184">
        <f>O854*H854</f>
        <v>0</v>
      </c>
      <c r="Q854" s="184">
        <v>0.105</v>
      </c>
      <c r="R854" s="184">
        <f>Q854*H854</f>
        <v>0.51450000000000007</v>
      </c>
      <c r="S854" s="184">
        <v>0</v>
      </c>
      <c r="T854" s="185">
        <f>S854*H854</f>
        <v>0</v>
      </c>
      <c r="U854" s="329"/>
      <c r="V854" s="329"/>
      <c r="AQ854" s="24" t="s">
        <v>168</v>
      </c>
      <c r="AS854" s="24" t="s">
        <v>164</v>
      </c>
      <c r="AT854" s="24" t="s">
        <v>79</v>
      </c>
      <c r="AX854" s="24" t="s">
        <v>162</v>
      </c>
      <c r="BD854" s="186">
        <f>IF(N854="základní",J854,0)</f>
        <v>0</v>
      </c>
      <c r="BE854" s="186">
        <f>IF(N854="snížená",J854,0)</f>
        <v>0</v>
      </c>
      <c r="BF854" s="186">
        <f>IF(N854="zákl. přenesená",J854,0)</f>
        <v>0</v>
      </c>
      <c r="BG854" s="186">
        <f>IF(N854="sníž. přenesená",J854,0)</f>
        <v>0</v>
      </c>
      <c r="BH854" s="186">
        <f>IF(N854="nulová",J854,0)</f>
        <v>0</v>
      </c>
      <c r="BI854" s="24" t="s">
        <v>77</v>
      </c>
      <c r="BJ854" s="186">
        <f>ROUND(I854*H854,2)</f>
        <v>0</v>
      </c>
      <c r="BK854" s="24" t="s">
        <v>168</v>
      </c>
      <c r="BL854" s="24" t="s">
        <v>915</v>
      </c>
    </row>
    <row r="855" spans="1:64" s="11" customFormat="1">
      <c r="B855" s="187"/>
      <c r="C855" s="336"/>
      <c r="D855" s="337" t="s">
        <v>170</v>
      </c>
      <c r="E855" s="338" t="s">
        <v>5</v>
      </c>
      <c r="F855" s="339" t="s">
        <v>916</v>
      </c>
      <c r="G855" s="336"/>
      <c r="H855" s="340" t="s">
        <v>5</v>
      </c>
      <c r="I855" s="192"/>
      <c r="L855" s="187"/>
      <c r="M855" s="193"/>
      <c r="N855" s="194"/>
      <c r="O855" s="194"/>
      <c r="P855" s="194"/>
      <c r="Q855" s="194"/>
      <c r="R855" s="194"/>
      <c r="S855" s="194"/>
      <c r="T855" s="195"/>
      <c r="U855" s="336"/>
      <c r="V855" s="336"/>
      <c r="AS855" s="191" t="s">
        <v>170</v>
      </c>
      <c r="AT855" s="191" t="s">
        <v>79</v>
      </c>
      <c r="AU855" s="11" t="s">
        <v>77</v>
      </c>
      <c r="AV855" s="11" t="s">
        <v>33</v>
      </c>
      <c r="AW855" s="11" t="s">
        <v>69</v>
      </c>
      <c r="AX855" s="191" t="s">
        <v>162</v>
      </c>
    </row>
    <row r="856" spans="1:64" s="12" customFormat="1">
      <c r="B856" s="196"/>
      <c r="C856" s="341"/>
      <c r="D856" s="342" t="s">
        <v>170</v>
      </c>
      <c r="E856" s="343" t="s">
        <v>5</v>
      </c>
      <c r="F856" s="344" t="s">
        <v>917</v>
      </c>
      <c r="G856" s="341"/>
      <c r="H856" s="345">
        <v>4.9000000000000004</v>
      </c>
      <c r="I856" s="198"/>
      <c r="L856" s="196"/>
      <c r="M856" s="199"/>
      <c r="N856" s="200"/>
      <c r="O856" s="200"/>
      <c r="P856" s="200"/>
      <c r="Q856" s="200"/>
      <c r="R856" s="200"/>
      <c r="S856" s="200"/>
      <c r="T856" s="201"/>
      <c r="U856" s="341"/>
      <c r="V856" s="341"/>
      <c r="AS856" s="202" t="s">
        <v>170</v>
      </c>
      <c r="AT856" s="202" t="s">
        <v>79</v>
      </c>
      <c r="AU856" s="12" t="s">
        <v>79</v>
      </c>
      <c r="AV856" s="12" t="s">
        <v>33</v>
      </c>
      <c r="AW856" s="12" t="s">
        <v>77</v>
      </c>
      <c r="AX856" s="202" t="s">
        <v>162</v>
      </c>
    </row>
    <row r="857" spans="1:64" s="1" customFormat="1" ht="25.5" customHeight="1">
      <c r="B857" s="174"/>
      <c r="C857" s="331">
        <v>118</v>
      </c>
      <c r="D857" s="331" t="s">
        <v>164</v>
      </c>
      <c r="E857" s="332" t="s">
        <v>919</v>
      </c>
      <c r="F857" s="333" t="s">
        <v>920</v>
      </c>
      <c r="G857" s="334" t="s">
        <v>284</v>
      </c>
      <c r="H857" s="335">
        <v>11.32</v>
      </c>
      <c r="I857" s="180"/>
      <c r="J857" s="181">
        <f>ROUND(I857*H857,2)</f>
        <v>0</v>
      </c>
      <c r="K857" s="177" t="s">
        <v>5</v>
      </c>
      <c r="L857" s="41"/>
      <c r="M857" s="182" t="s">
        <v>5</v>
      </c>
      <c r="N857" s="183" t="s">
        <v>40</v>
      </c>
      <c r="O857" s="42"/>
      <c r="P857" s="184">
        <f>O857*H857</f>
        <v>0</v>
      </c>
      <c r="Q857" s="184">
        <v>0.105</v>
      </c>
      <c r="R857" s="184">
        <f>Q857*H857</f>
        <v>1.1885999999999999</v>
      </c>
      <c r="S857" s="184">
        <v>0</v>
      </c>
      <c r="T857" s="185">
        <f>S857*H857</f>
        <v>0</v>
      </c>
      <c r="U857" s="329"/>
      <c r="V857" s="329"/>
      <c r="AQ857" s="24" t="s">
        <v>168</v>
      </c>
      <c r="AS857" s="24" t="s">
        <v>164</v>
      </c>
      <c r="AT857" s="24" t="s">
        <v>79</v>
      </c>
      <c r="AX857" s="24" t="s">
        <v>162</v>
      </c>
      <c r="BD857" s="186">
        <f>IF(N857="základní",J857,0)</f>
        <v>0</v>
      </c>
      <c r="BE857" s="186">
        <f>IF(N857="snížená",J857,0)</f>
        <v>0</v>
      </c>
      <c r="BF857" s="186">
        <f>IF(N857="zákl. přenesená",J857,0)</f>
        <v>0</v>
      </c>
      <c r="BG857" s="186">
        <f>IF(N857="sníž. přenesená",J857,0)</f>
        <v>0</v>
      </c>
      <c r="BH857" s="186">
        <f>IF(N857="nulová",J857,0)</f>
        <v>0</v>
      </c>
      <c r="BI857" s="24" t="s">
        <v>77</v>
      </c>
      <c r="BJ857" s="186">
        <f>ROUND(I857*H857,2)</f>
        <v>0</v>
      </c>
      <c r="BK857" s="24" t="s">
        <v>168</v>
      </c>
      <c r="BL857" s="24" t="s">
        <v>921</v>
      </c>
    </row>
    <row r="858" spans="1:64" s="11" customFormat="1">
      <c r="B858" s="187"/>
      <c r="C858" s="336"/>
      <c r="D858" s="337" t="s">
        <v>170</v>
      </c>
      <c r="E858" s="338" t="s">
        <v>5</v>
      </c>
      <c r="F858" s="339" t="s">
        <v>922</v>
      </c>
      <c r="G858" s="336"/>
      <c r="H858" s="340" t="s">
        <v>5</v>
      </c>
      <c r="I858" s="192"/>
      <c r="L858" s="187"/>
      <c r="M858" s="193"/>
      <c r="N858" s="194"/>
      <c r="O858" s="194"/>
      <c r="P858" s="194"/>
      <c r="Q858" s="194"/>
      <c r="R858" s="194"/>
      <c r="S858" s="194"/>
      <c r="T858" s="195"/>
      <c r="U858" s="336"/>
      <c r="V858" s="336"/>
      <c r="AS858" s="191" t="s">
        <v>170</v>
      </c>
      <c r="AT858" s="191" t="s">
        <v>79</v>
      </c>
      <c r="AU858" s="11" t="s">
        <v>77</v>
      </c>
      <c r="AV858" s="11" t="s">
        <v>33</v>
      </c>
      <c r="AW858" s="11" t="s">
        <v>69</v>
      </c>
      <c r="AX858" s="191" t="s">
        <v>162</v>
      </c>
    </row>
    <row r="859" spans="1:64" s="12" customFormat="1">
      <c r="B859" s="196"/>
      <c r="C859" s="341"/>
      <c r="D859" s="342" t="s">
        <v>170</v>
      </c>
      <c r="E859" s="343" t="s">
        <v>5</v>
      </c>
      <c r="F859" s="344" t="s">
        <v>923</v>
      </c>
      <c r="G859" s="341"/>
      <c r="H859" s="345">
        <v>11.32</v>
      </c>
      <c r="I859" s="198"/>
      <c r="L859" s="196"/>
      <c r="M859" s="199"/>
      <c r="N859" s="200"/>
      <c r="O859" s="200"/>
      <c r="P859" s="200"/>
      <c r="Q859" s="200"/>
      <c r="R859" s="200"/>
      <c r="S859" s="200"/>
      <c r="T859" s="201"/>
      <c r="U859" s="341"/>
      <c r="V859" s="341"/>
      <c r="AS859" s="202" t="s">
        <v>170</v>
      </c>
      <c r="AT859" s="202" t="s">
        <v>79</v>
      </c>
      <c r="AU859" s="12" t="s">
        <v>79</v>
      </c>
      <c r="AV859" s="12" t="s">
        <v>33</v>
      </c>
      <c r="AW859" s="12" t="s">
        <v>77</v>
      </c>
      <c r="AX859" s="202" t="s">
        <v>162</v>
      </c>
    </row>
    <row r="860" spans="1:64" s="1" customFormat="1" ht="16.5" customHeight="1">
      <c r="A860" s="405"/>
      <c r="B860" s="394"/>
      <c r="C860" s="389">
        <v>119</v>
      </c>
      <c r="D860" s="389" t="s">
        <v>164</v>
      </c>
      <c r="E860" s="390" t="s">
        <v>925</v>
      </c>
      <c r="F860" s="391" t="s">
        <v>926</v>
      </c>
      <c r="G860" s="392" t="s">
        <v>284</v>
      </c>
      <c r="H860" s="393">
        <v>1137.2950000000001</v>
      </c>
      <c r="I860" s="180"/>
      <c r="J860" s="181">
        <f>ROUND(I860*H860,2)</f>
        <v>0</v>
      </c>
      <c r="K860" s="177" t="s">
        <v>5</v>
      </c>
      <c r="L860" s="41"/>
      <c r="M860" s="182" t="s">
        <v>5</v>
      </c>
      <c r="N860" s="183" t="s">
        <v>40</v>
      </c>
      <c r="O860" s="42"/>
      <c r="P860" s="184">
        <f>O860*H860</f>
        <v>0</v>
      </c>
      <c r="Q860" s="184">
        <v>1.2E-4</v>
      </c>
      <c r="R860" s="184">
        <f>Q860*H860</f>
        <v>0.13647540000000002</v>
      </c>
      <c r="S860" s="184">
        <v>0</v>
      </c>
      <c r="T860" s="185">
        <f>S860*H860</f>
        <v>0</v>
      </c>
      <c r="U860" s="329"/>
      <c r="V860" s="329"/>
      <c r="AQ860" s="24" t="s">
        <v>168</v>
      </c>
      <c r="AS860" s="24" t="s">
        <v>164</v>
      </c>
      <c r="AT860" s="24" t="s">
        <v>79</v>
      </c>
      <c r="AX860" s="24" t="s">
        <v>162</v>
      </c>
      <c r="BD860" s="186">
        <f>IF(N860="základní",J860,0)</f>
        <v>0</v>
      </c>
      <c r="BE860" s="186">
        <f>IF(N860="snížená",J860,0)</f>
        <v>0</v>
      </c>
      <c r="BF860" s="186">
        <f>IF(N860="zákl. přenesená",J860,0)</f>
        <v>0</v>
      </c>
      <c r="BG860" s="186">
        <f>IF(N860="sníž. přenesená",J860,0)</f>
        <v>0</v>
      </c>
      <c r="BH860" s="186">
        <f>IF(N860="nulová",J860,0)</f>
        <v>0</v>
      </c>
      <c r="BI860" s="24" t="s">
        <v>77</v>
      </c>
      <c r="BJ860" s="186">
        <f>ROUND(I860*H860,2)</f>
        <v>0</v>
      </c>
      <c r="BK860" s="24" t="s">
        <v>168</v>
      </c>
      <c r="BL860" s="24" t="s">
        <v>927</v>
      </c>
    </row>
    <row r="861" spans="1:64" s="11" customFormat="1">
      <c r="B861" s="187"/>
      <c r="C861" s="336"/>
      <c r="D861" s="337" t="s">
        <v>170</v>
      </c>
      <c r="E861" s="338" t="s">
        <v>5</v>
      </c>
      <c r="F861" s="339" t="s">
        <v>820</v>
      </c>
      <c r="G861" s="336"/>
      <c r="H861" s="340" t="s">
        <v>5</v>
      </c>
      <c r="I861" s="192"/>
      <c r="L861" s="187"/>
      <c r="M861" s="193"/>
      <c r="N861" s="194"/>
      <c r="O861" s="194"/>
      <c r="P861" s="194"/>
      <c r="Q861" s="194"/>
      <c r="R861" s="194"/>
      <c r="S861" s="194"/>
      <c r="T861" s="195"/>
      <c r="U861" s="336"/>
      <c r="V861" s="336"/>
      <c r="AS861" s="191" t="s">
        <v>170</v>
      </c>
      <c r="AT861" s="191" t="s">
        <v>79</v>
      </c>
      <c r="AU861" s="11" t="s">
        <v>77</v>
      </c>
      <c r="AV861" s="11" t="s">
        <v>33</v>
      </c>
      <c r="AW861" s="11" t="s">
        <v>69</v>
      </c>
      <c r="AX861" s="191" t="s">
        <v>162</v>
      </c>
    </row>
    <row r="862" spans="1:64" s="12" customFormat="1">
      <c r="B862" s="196"/>
      <c r="C862" s="341"/>
      <c r="D862" s="337" t="s">
        <v>170</v>
      </c>
      <c r="E862" s="347" t="s">
        <v>5</v>
      </c>
      <c r="F862" s="348" t="s">
        <v>897</v>
      </c>
      <c r="G862" s="341"/>
      <c r="H862" s="349">
        <v>0</v>
      </c>
      <c r="I862" s="198"/>
      <c r="L862" s="196"/>
      <c r="M862" s="199"/>
      <c r="N862" s="200"/>
      <c r="O862" s="200"/>
      <c r="P862" s="200"/>
      <c r="Q862" s="200"/>
      <c r="R862" s="200"/>
      <c r="S862" s="200"/>
      <c r="T862" s="201"/>
      <c r="U862" s="341"/>
      <c r="V862" s="341"/>
      <c r="AS862" s="202" t="s">
        <v>170</v>
      </c>
      <c r="AT862" s="202" t="s">
        <v>79</v>
      </c>
      <c r="AU862" s="12" t="s">
        <v>79</v>
      </c>
      <c r="AV862" s="12" t="s">
        <v>33</v>
      </c>
      <c r="AW862" s="12" t="s">
        <v>69</v>
      </c>
      <c r="AX862" s="202" t="s">
        <v>162</v>
      </c>
    </row>
    <row r="863" spans="1:64" s="12" customFormat="1">
      <c r="B863" s="196"/>
      <c r="C863" s="341"/>
      <c r="D863" s="337" t="s">
        <v>170</v>
      </c>
      <c r="E863" s="347" t="s">
        <v>5</v>
      </c>
      <c r="F863" s="348" t="s">
        <v>886</v>
      </c>
      <c r="G863" s="341"/>
      <c r="H863" s="349">
        <v>235.999</v>
      </c>
      <c r="I863" s="198"/>
      <c r="L863" s="196"/>
      <c r="M863" s="199"/>
      <c r="N863" s="200"/>
      <c r="O863" s="200"/>
      <c r="P863" s="200"/>
      <c r="Q863" s="200"/>
      <c r="R863" s="200"/>
      <c r="S863" s="200"/>
      <c r="T863" s="201"/>
      <c r="U863" s="341"/>
      <c r="V863" s="341"/>
      <c r="AS863" s="202" t="s">
        <v>170</v>
      </c>
      <c r="AT863" s="202" t="s">
        <v>79</v>
      </c>
      <c r="AU863" s="12" t="s">
        <v>79</v>
      </c>
      <c r="AV863" s="12" t="s">
        <v>33</v>
      </c>
      <c r="AW863" s="12" t="s">
        <v>69</v>
      </c>
      <c r="AX863" s="202" t="s">
        <v>162</v>
      </c>
    </row>
    <row r="864" spans="1:64" s="12" customFormat="1">
      <c r="B864" s="196"/>
      <c r="C864" s="341"/>
      <c r="D864" s="337" t="s">
        <v>170</v>
      </c>
      <c r="E864" s="347" t="s">
        <v>5</v>
      </c>
      <c r="F864" s="348" t="s">
        <v>899</v>
      </c>
      <c r="G864" s="341"/>
      <c r="H864" s="349">
        <v>305.41000000000003</v>
      </c>
      <c r="I864" s="198"/>
      <c r="L864" s="196"/>
      <c r="M864" s="199"/>
      <c r="N864" s="200"/>
      <c r="O864" s="200"/>
      <c r="P864" s="200"/>
      <c r="Q864" s="200"/>
      <c r="R864" s="200"/>
      <c r="S864" s="200"/>
      <c r="T864" s="201"/>
      <c r="U864" s="341"/>
      <c r="V864" s="341"/>
      <c r="AS864" s="202" t="s">
        <v>170</v>
      </c>
      <c r="AT864" s="202" t="s">
        <v>79</v>
      </c>
      <c r="AU864" s="12" t="s">
        <v>79</v>
      </c>
      <c r="AV864" s="12" t="s">
        <v>33</v>
      </c>
      <c r="AW864" s="12" t="s">
        <v>69</v>
      </c>
      <c r="AX864" s="202" t="s">
        <v>162</v>
      </c>
    </row>
    <row r="865" spans="1:64" s="12" customFormat="1">
      <c r="B865" s="196"/>
      <c r="C865" s="341"/>
      <c r="D865" s="337" t="s">
        <v>170</v>
      </c>
      <c r="E865" s="347" t="s">
        <v>5</v>
      </c>
      <c r="F865" s="348" t="s">
        <v>900</v>
      </c>
      <c r="G865" s="341"/>
      <c r="H865" s="349">
        <v>155.41800000000001</v>
      </c>
      <c r="I865" s="198"/>
      <c r="L865" s="196"/>
      <c r="M865" s="199"/>
      <c r="N865" s="200"/>
      <c r="O865" s="200"/>
      <c r="P865" s="200"/>
      <c r="Q865" s="200"/>
      <c r="R865" s="200"/>
      <c r="S865" s="200"/>
      <c r="T865" s="201"/>
      <c r="U865" s="341"/>
      <c r="V865" s="341"/>
      <c r="AS865" s="202" t="s">
        <v>170</v>
      </c>
      <c r="AT865" s="202" t="s">
        <v>79</v>
      </c>
      <c r="AU865" s="12" t="s">
        <v>79</v>
      </c>
      <c r="AV865" s="12" t="s">
        <v>33</v>
      </c>
      <c r="AW865" s="12" t="s">
        <v>69</v>
      </c>
      <c r="AX865" s="202" t="s">
        <v>162</v>
      </c>
    </row>
    <row r="866" spans="1:64" s="12" customFormat="1">
      <c r="B866" s="196"/>
      <c r="C866" s="341"/>
      <c r="D866" s="337" t="s">
        <v>170</v>
      </c>
      <c r="E866" s="347" t="s">
        <v>5</v>
      </c>
      <c r="F866" s="348" t="s">
        <v>928</v>
      </c>
      <c r="G866" s="341"/>
      <c r="H866" s="349">
        <v>16.190000000000001</v>
      </c>
      <c r="I866" s="198"/>
      <c r="L866" s="196"/>
      <c r="M866" s="199"/>
      <c r="N866" s="200"/>
      <c r="O866" s="200"/>
      <c r="P866" s="200"/>
      <c r="Q866" s="200"/>
      <c r="R866" s="200"/>
      <c r="S866" s="200"/>
      <c r="T866" s="201"/>
      <c r="U866" s="341"/>
      <c r="V866" s="341"/>
      <c r="AS866" s="202" t="s">
        <v>170</v>
      </c>
      <c r="AT866" s="202" t="s">
        <v>79</v>
      </c>
      <c r="AU866" s="12" t="s">
        <v>79</v>
      </c>
      <c r="AV866" s="12" t="s">
        <v>33</v>
      </c>
      <c r="AW866" s="12" t="s">
        <v>69</v>
      </c>
      <c r="AX866" s="202" t="s">
        <v>162</v>
      </c>
    </row>
    <row r="867" spans="1:64" s="12" customFormat="1">
      <c r="B867" s="196"/>
      <c r="C867" s="341"/>
      <c r="D867" s="337" t="s">
        <v>170</v>
      </c>
      <c r="E867" s="347" t="s">
        <v>5</v>
      </c>
      <c r="F867" s="348" t="s">
        <v>902</v>
      </c>
      <c r="G867" s="341"/>
      <c r="H867" s="349">
        <v>53.537999999999997</v>
      </c>
      <c r="I867" s="198"/>
      <c r="L867" s="196"/>
      <c r="M867" s="199"/>
      <c r="N867" s="200"/>
      <c r="O867" s="200"/>
      <c r="P867" s="200"/>
      <c r="Q867" s="200"/>
      <c r="R867" s="200"/>
      <c r="S867" s="200"/>
      <c r="T867" s="201"/>
      <c r="U867" s="341"/>
      <c r="V867" s="341"/>
      <c r="AS867" s="202" t="s">
        <v>170</v>
      </c>
      <c r="AT867" s="202" t="s">
        <v>79</v>
      </c>
      <c r="AU867" s="12" t="s">
        <v>79</v>
      </c>
      <c r="AV867" s="12" t="s">
        <v>33</v>
      </c>
      <c r="AW867" s="12" t="s">
        <v>69</v>
      </c>
      <c r="AX867" s="202" t="s">
        <v>162</v>
      </c>
    </row>
    <row r="868" spans="1:64" s="12" customFormat="1">
      <c r="B868" s="196"/>
      <c r="C868" s="341"/>
      <c r="D868" s="337" t="s">
        <v>170</v>
      </c>
      <c r="E868" s="347" t="s">
        <v>5</v>
      </c>
      <c r="F868" s="348" t="s">
        <v>904</v>
      </c>
      <c r="G868" s="341"/>
      <c r="H868" s="349">
        <v>79.94</v>
      </c>
      <c r="I868" s="198"/>
      <c r="L868" s="196"/>
      <c r="M868" s="199"/>
      <c r="N868" s="200"/>
      <c r="O868" s="200"/>
      <c r="P868" s="200"/>
      <c r="Q868" s="200"/>
      <c r="R868" s="200"/>
      <c r="S868" s="200"/>
      <c r="T868" s="201"/>
      <c r="U868" s="341"/>
      <c r="V868" s="341"/>
      <c r="AS868" s="202" t="s">
        <v>170</v>
      </c>
      <c r="AT868" s="202" t="s">
        <v>79</v>
      </c>
      <c r="AU868" s="12" t="s">
        <v>79</v>
      </c>
      <c r="AV868" s="12" t="s">
        <v>33</v>
      </c>
      <c r="AW868" s="12" t="s">
        <v>69</v>
      </c>
      <c r="AX868" s="202" t="s">
        <v>162</v>
      </c>
    </row>
    <row r="869" spans="1:64" s="12" customFormat="1">
      <c r="B869" s="196"/>
      <c r="C869" s="341"/>
      <c r="D869" s="337" t="s">
        <v>170</v>
      </c>
      <c r="E869" s="347" t="s">
        <v>5</v>
      </c>
      <c r="F869" s="348" t="s">
        <v>929</v>
      </c>
      <c r="G869" s="341"/>
      <c r="H869" s="349">
        <v>290.8</v>
      </c>
      <c r="I869" s="198"/>
      <c r="L869" s="196"/>
      <c r="M869" s="199"/>
      <c r="N869" s="200"/>
      <c r="O869" s="200"/>
      <c r="P869" s="200"/>
      <c r="Q869" s="200"/>
      <c r="R869" s="200"/>
      <c r="S869" s="200"/>
      <c r="T869" s="201"/>
      <c r="U869" s="341"/>
      <c r="V869" s="341"/>
      <c r="AS869" s="202" t="s">
        <v>170</v>
      </c>
      <c r="AT869" s="202" t="s">
        <v>79</v>
      </c>
      <c r="AU869" s="12" t="s">
        <v>79</v>
      </c>
      <c r="AV869" s="12" t="s">
        <v>33</v>
      </c>
      <c r="AW869" s="12" t="s">
        <v>69</v>
      </c>
      <c r="AX869" s="202" t="s">
        <v>162</v>
      </c>
    </row>
    <row r="870" spans="1:64" s="13" customFormat="1">
      <c r="B870" s="208"/>
      <c r="C870" s="350"/>
      <c r="D870" s="342" t="s">
        <v>170</v>
      </c>
      <c r="E870" s="351" t="s">
        <v>5</v>
      </c>
      <c r="F870" s="352" t="s">
        <v>192</v>
      </c>
      <c r="G870" s="350"/>
      <c r="H870" s="353">
        <f>SUM(H862:H869)</f>
        <v>1137.2950000000001</v>
      </c>
      <c r="I870" s="209"/>
      <c r="L870" s="208"/>
      <c r="M870" s="210"/>
      <c r="N870" s="211"/>
      <c r="O870" s="211"/>
      <c r="P870" s="211"/>
      <c r="Q870" s="211"/>
      <c r="R870" s="211"/>
      <c r="S870" s="211"/>
      <c r="T870" s="212"/>
      <c r="U870" s="350"/>
      <c r="V870" s="350"/>
      <c r="AS870" s="213" t="s">
        <v>170</v>
      </c>
      <c r="AT870" s="213" t="s">
        <v>79</v>
      </c>
      <c r="AU870" s="13" t="s">
        <v>168</v>
      </c>
      <c r="AV870" s="13" t="s">
        <v>33</v>
      </c>
      <c r="AW870" s="13" t="s">
        <v>77</v>
      </c>
      <c r="AX870" s="213" t="s">
        <v>162</v>
      </c>
    </row>
    <row r="871" spans="1:64" s="1" customFormat="1" ht="25.5" customHeight="1">
      <c r="A871" s="405"/>
      <c r="B871" s="394"/>
      <c r="C871" s="389">
        <v>120</v>
      </c>
      <c r="D871" s="389" t="s">
        <v>164</v>
      </c>
      <c r="E871" s="390" t="s">
        <v>931</v>
      </c>
      <c r="F871" s="391" t="s">
        <v>932</v>
      </c>
      <c r="G871" s="392" t="s">
        <v>284</v>
      </c>
      <c r="H871" s="393">
        <v>370.69</v>
      </c>
      <c r="I871" s="180"/>
      <c r="J871" s="181">
        <f>ROUND(I871*H871,2)</f>
        <v>0</v>
      </c>
      <c r="K871" s="177" t="s">
        <v>5</v>
      </c>
      <c r="L871" s="41"/>
      <c r="M871" s="182" t="s">
        <v>5</v>
      </c>
      <c r="N871" s="183" t="s">
        <v>40</v>
      </c>
      <c r="O871" s="42"/>
      <c r="P871" s="184">
        <f>O871*H871</f>
        <v>0</v>
      </c>
      <c r="Q871" s="184">
        <v>1.1999999999999999E-3</v>
      </c>
      <c r="R871" s="184">
        <f>Q871*H871</f>
        <v>0.44482799999999995</v>
      </c>
      <c r="S871" s="184">
        <v>0</v>
      </c>
      <c r="T871" s="185">
        <f>S871*H871</f>
        <v>0</v>
      </c>
      <c r="U871" s="329"/>
      <c r="V871" s="329"/>
      <c r="AQ871" s="24" t="s">
        <v>168</v>
      </c>
      <c r="AS871" s="24" t="s">
        <v>164</v>
      </c>
      <c r="AT871" s="24" t="s">
        <v>79</v>
      </c>
      <c r="AX871" s="24" t="s">
        <v>162</v>
      </c>
      <c r="BD871" s="186">
        <f>IF(N871="základní",J871,0)</f>
        <v>0</v>
      </c>
      <c r="BE871" s="186">
        <f>IF(N871="snížená",J871,0)</f>
        <v>0</v>
      </c>
      <c r="BF871" s="186">
        <f>IF(N871="zákl. přenesená",J871,0)</f>
        <v>0</v>
      </c>
      <c r="BG871" s="186">
        <f>IF(N871="sníž. přenesená",J871,0)</f>
        <v>0</v>
      </c>
      <c r="BH871" s="186">
        <f>IF(N871="nulová",J871,0)</f>
        <v>0</v>
      </c>
      <c r="BI871" s="24" t="s">
        <v>77</v>
      </c>
      <c r="BJ871" s="186">
        <f>ROUND(I871*H871,2)</f>
        <v>0</v>
      </c>
      <c r="BK871" s="24" t="s">
        <v>168</v>
      </c>
      <c r="BL871" s="24" t="s">
        <v>933</v>
      </c>
    </row>
    <row r="872" spans="1:64" s="11" customFormat="1">
      <c r="B872" s="187"/>
      <c r="C872" s="336"/>
      <c r="D872" s="337" t="s">
        <v>170</v>
      </c>
      <c r="E872" s="338" t="s">
        <v>5</v>
      </c>
      <c r="F872" s="339" t="s">
        <v>820</v>
      </c>
      <c r="G872" s="336"/>
      <c r="H872" s="340" t="s">
        <v>5</v>
      </c>
      <c r="I872" s="192"/>
      <c r="L872" s="187"/>
      <c r="M872" s="193"/>
      <c r="N872" s="194"/>
      <c r="O872" s="194"/>
      <c r="P872" s="194"/>
      <c r="Q872" s="194"/>
      <c r="R872" s="194"/>
      <c r="S872" s="194"/>
      <c r="T872" s="195"/>
      <c r="U872" s="336"/>
      <c r="V872" s="336"/>
      <c r="AS872" s="191" t="s">
        <v>170</v>
      </c>
      <c r="AT872" s="191" t="s">
        <v>79</v>
      </c>
      <c r="AU872" s="11" t="s">
        <v>77</v>
      </c>
      <c r="AV872" s="11" t="s">
        <v>33</v>
      </c>
      <c r="AW872" s="11" t="s">
        <v>69</v>
      </c>
      <c r="AX872" s="191" t="s">
        <v>162</v>
      </c>
    </row>
    <row r="873" spans="1:64" s="12" customFormat="1">
      <c r="B873" s="196"/>
      <c r="C873" s="341"/>
      <c r="D873" s="342" t="s">
        <v>170</v>
      </c>
      <c r="E873" s="343" t="s">
        <v>5</v>
      </c>
      <c r="F873" s="344" t="s">
        <v>934</v>
      </c>
      <c r="G873" s="341"/>
      <c r="H873" s="345">
        <v>370.69</v>
      </c>
      <c r="I873" s="198"/>
      <c r="L873" s="196"/>
      <c r="M873" s="199"/>
      <c r="N873" s="200"/>
      <c r="O873" s="200"/>
      <c r="P873" s="200"/>
      <c r="Q873" s="200"/>
      <c r="R873" s="200"/>
      <c r="S873" s="200"/>
      <c r="T873" s="201"/>
      <c r="U873" s="341"/>
      <c r="V873" s="341"/>
      <c r="AS873" s="202" t="s">
        <v>170</v>
      </c>
      <c r="AT873" s="202" t="s">
        <v>79</v>
      </c>
      <c r="AU873" s="12" t="s">
        <v>79</v>
      </c>
      <c r="AV873" s="12" t="s">
        <v>33</v>
      </c>
      <c r="AW873" s="12" t="s">
        <v>77</v>
      </c>
      <c r="AX873" s="202" t="s">
        <v>162</v>
      </c>
    </row>
    <row r="874" spans="1:64" s="1" customFormat="1" ht="25.5" customHeight="1">
      <c r="A874" s="405"/>
      <c r="B874" s="394"/>
      <c r="C874" s="389">
        <v>121</v>
      </c>
      <c r="D874" s="389" t="s">
        <v>164</v>
      </c>
      <c r="E874" s="390" t="s">
        <v>936</v>
      </c>
      <c r="F874" s="391" t="s">
        <v>937</v>
      </c>
      <c r="G874" s="392" t="s">
        <v>167</v>
      </c>
      <c r="H874" s="393">
        <v>509.08100000000002</v>
      </c>
      <c r="I874" s="180"/>
      <c r="J874" s="181">
        <f>ROUND(I874*H874,2)</f>
        <v>0</v>
      </c>
      <c r="K874" s="177" t="s">
        <v>5</v>
      </c>
      <c r="L874" s="41"/>
      <c r="M874" s="182" t="s">
        <v>5</v>
      </c>
      <c r="N874" s="183" t="s">
        <v>40</v>
      </c>
      <c r="O874" s="42"/>
      <c r="P874" s="184">
        <f>O874*H874</f>
        <v>0</v>
      </c>
      <c r="Q874" s="184">
        <v>2.16</v>
      </c>
      <c r="R874" s="184">
        <f>Q874*H874</f>
        <v>1099.6149600000001</v>
      </c>
      <c r="S874" s="184">
        <v>0</v>
      </c>
      <c r="T874" s="185">
        <f>S874*H874</f>
        <v>0</v>
      </c>
      <c r="U874" s="329"/>
      <c r="V874" s="329"/>
      <c r="AQ874" s="24" t="s">
        <v>168</v>
      </c>
      <c r="AS874" s="24" t="s">
        <v>164</v>
      </c>
      <c r="AT874" s="24" t="s">
        <v>79</v>
      </c>
      <c r="AX874" s="24" t="s">
        <v>162</v>
      </c>
      <c r="BD874" s="186">
        <f>IF(N874="základní",J874,0)</f>
        <v>0</v>
      </c>
      <c r="BE874" s="186">
        <f>IF(N874="snížená",J874,0)</f>
        <v>0</v>
      </c>
      <c r="BF874" s="186">
        <f>IF(N874="zákl. přenesená",J874,0)</f>
        <v>0</v>
      </c>
      <c r="BG874" s="186">
        <f>IF(N874="sníž. přenesená",J874,0)</f>
        <v>0</v>
      </c>
      <c r="BH874" s="186">
        <f>IF(N874="nulová",J874,0)</f>
        <v>0</v>
      </c>
      <c r="BI874" s="24" t="s">
        <v>77</v>
      </c>
      <c r="BJ874" s="186">
        <f>ROUND(I874*H874,2)</f>
        <v>0</v>
      </c>
      <c r="BK874" s="24" t="s">
        <v>168</v>
      </c>
      <c r="BL874" s="24" t="s">
        <v>938</v>
      </c>
    </row>
    <row r="875" spans="1:64" s="11" customFormat="1">
      <c r="B875" s="187"/>
      <c r="C875" s="336"/>
      <c r="D875" s="337" t="s">
        <v>170</v>
      </c>
      <c r="E875" s="338" t="s">
        <v>5</v>
      </c>
      <c r="F875" s="339" t="s">
        <v>939</v>
      </c>
      <c r="G875" s="336"/>
      <c r="H875" s="340" t="s">
        <v>5</v>
      </c>
      <c r="I875" s="192"/>
      <c r="L875" s="187"/>
      <c r="M875" s="193"/>
      <c r="N875" s="194"/>
      <c r="O875" s="194"/>
      <c r="P875" s="194"/>
      <c r="Q875" s="194"/>
      <c r="R875" s="194"/>
      <c r="S875" s="194"/>
      <c r="T875" s="195"/>
      <c r="U875" s="336"/>
      <c r="V875" s="336"/>
      <c r="AS875" s="191" t="s">
        <v>170</v>
      </c>
      <c r="AT875" s="191" t="s">
        <v>79</v>
      </c>
      <c r="AU875" s="11" t="s">
        <v>77</v>
      </c>
      <c r="AV875" s="11" t="s">
        <v>33</v>
      </c>
      <c r="AW875" s="11" t="s">
        <v>69</v>
      </c>
      <c r="AX875" s="191" t="s">
        <v>162</v>
      </c>
    </row>
    <row r="876" spans="1:64" s="12" customFormat="1">
      <c r="B876" s="196"/>
      <c r="C876" s="341"/>
      <c r="D876" s="337" t="s">
        <v>170</v>
      </c>
      <c r="E876" s="347" t="s">
        <v>5</v>
      </c>
      <c r="F876" s="348" t="s">
        <v>4842</v>
      </c>
      <c r="G876" s="341"/>
      <c r="H876" s="349">
        <v>492.79</v>
      </c>
      <c r="I876" s="198"/>
      <c r="L876" s="196"/>
      <c r="M876" s="199"/>
      <c r="N876" s="200"/>
      <c r="O876" s="200"/>
      <c r="P876" s="200"/>
      <c r="Q876" s="200"/>
      <c r="R876" s="200"/>
      <c r="S876" s="200"/>
      <c r="T876" s="201"/>
      <c r="U876" s="341"/>
      <c r="V876" s="341"/>
      <c r="AS876" s="202" t="s">
        <v>170</v>
      </c>
      <c r="AT876" s="202" t="s">
        <v>79</v>
      </c>
      <c r="AU876" s="12" t="s">
        <v>79</v>
      </c>
      <c r="AV876" s="12" t="s">
        <v>33</v>
      </c>
      <c r="AW876" s="12" t="s">
        <v>69</v>
      </c>
      <c r="AX876" s="202" t="s">
        <v>162</v>
      </c>
    </row>
    <row r="877" spans="1:64" s="12" customFormat="1">
      <c r="B877" s="196"/>
      <c r="C877" s="341"/>
      <c r="D877" s="337" t="s">
        <v>170</v>
      </c>
      <c r="E877" s="347" t="s">
        <v>5</v>
      </c>
      <c r="F877" s="348" t="s">
        <v>940</v>
      </c>
      <c r="G877" s="341"/>
      <c r="H877" s="349">
        <v>0.70599999999999996</v>
      </c>
      <c r="I877" s="198"/>
      <c r="L877" s="196"/>
      <c r="M877" s="199"/>
      <c r="N877" s="200"/>
      <c r="O877" s="200"/>
      <c r="P877" s="200"/>
      <c r="Q877" s="200"/>
      <c r="R877" s="200"/>
      <c r="S877" s="200"/>
      <c r="T877" s="201"/>
      <c r="U877" s="341"/>
      <c r="V877" s="341"/>
      <c r="AS877" s="202" t="s">
        <v>170</v>
      </c>
      <c r="AT877" s="202" t="s">
        <v>79</v>
      </c>
      <c r="AU877" s="12" t="s">
        <v>79</v>
      </c>
      <c r="AV877" s="12" t="s">
        <v>33</v>
      </c>
      <c r="AW877" s="12" t="s">
        <v>69</v>
      </c>
      <c r="AX877" s="202" t="s">
        <v>162</v>
      </c>
    </row>
    <row r="878" spans="1:64" s="12" customFormat="1">
      <c r="B878" s="196"/>
      <c r="C878" s="341"/>
      <c r="D878" s="337" t="s">
        <v>170</v>
      </c>
      <c r="E878" s="347" t="s">
        <v>5</v>
      </c>
      <c r="F878" s="348" t="s">
        <v>941</v>
      </c>
      <c r="G878" s="341"/>
      <c r="H878" s="349">
        <v>12.706</v>
      </c>
      <c r="I878" s="198"/>
      <c r="L878" s="196"/>
      <c r="M878" s="199"/>
      <c r="N878" s="200"/>
      <c r="O878" s="200"/>
      <c r="P878" s="200"/>
      <c r="Q878" s="200"/>
      <c r="R878" s="200"/>
      <c r="S878" s="200"/>
      <c r="T878" s="201"/>
      <c r="U878" s="341"/>
      <c r="V878" s="341"/>
      <c r="AS878" s="202" t="s">
        <v>170</v>
      </c>
      <c r="AT878" s="202" t="s">
        <v>79</v>
      </c>
      <c r="AU878" s="12" t="s">
        <v>79</v>
      </c>
      <c r="AV878" s="12" t="s">
        <v>33</v>
      </c>
      <c r="AW878" s="12" t="s">
        <v>69</v>
      </c>
      <c r="AX878" s="202" t="s">
        <v>162</v>
      </c>
    </row>
    <row r="879" spans="1:64" s="12" customFormat="1">
      <c r="B879" s="196"/>
      <c r="C879" s="341"/>
      <c r="D879" s="337" t="s">
        <v>170</v>
      </c>
      <c r="E879" s="347" t="s">
        <v>5</v>
      </c>
      <c r="F879" s="348" t="s">
        <v>942</v>
      </c>
      <c r="G879" s="341"/>
      <c r="H879" s="349">
        <v>2.879</v>
      </c>
      <c r="I879" s="198"/>
      <c r="L879" s="196"/>
      <c r="M879" s="199"/>
      <c r="N879" s="200"/>
      <c r="O879" s="200"/>
      <c r="P879" s="200"/>
      <c r="Q879" s="200"/>
      <c r="R879" s="200"/>
      <c r="S879" s="200"/>
      <c r="T879" s="201"/>
      <c r="U879" s="341"/>
      <c r="V879" s="341"/>
      <c r="AS879" s="202" t="s">
        <v>170</v>
      </c>
      <c r="AT879" s="202" t="s">
        <v>79</v>
      </c>
      <c r="AU879" s="12" t="s">
        <v>79</v>
      </c>
      <c r="AV879" s="12" t="s">
        <v>33</v>
      </c>
      <c r="AW879" s="12" t="s">
        <v>69</v>
      </c>
      <c r="AX879" s="202" t="s">
        <v>162</v>
      </c>
    </row>
    <row r="880" spans="1:64" s="13" customFormat="1">
      <c r="B880" s="208"/>
      <c r="C880" s="350"/>
      <c r="D880" s="342" t="s">
        <v>170</v>
      </c>
      <c r="E880" s="351" t="s">
        <v>5</v>
      </c>
      <c r="F880" s="352" t="s">
        <v>192</v>
      </c>
      <c r="G880" s="350"/>
      <c r="H880" s="353">
        <f>SUM(H876:H879)</f>
        <v>509.08100000000007</v>
      </c>
      <c r="I880" s="209"/>
      <c r="L880" s="208"/>
      <c r="M880" s="210"/>
      <c r="N880" s="211"/>
      <c r="O880" s="211"/>
      <c r="P880" s="211"/>
      <c r="Q880" s="211"/>
      <c r="R880" s="211"/>
      <c r="S880" s="211"/>
      <c r="T880" s="212"/>
      <c r="U880" s="350"/>
      <c r="V880" s="350"/>
      <c r="AS880" s="213" t="s">
        <v>170</v>
      </c>
      <c r="AT880" s="213" t="s">
        <v>79</v>
      </c>
      <c r="AU880" s="13" t="s">
        <v>168</v>
      </c>
      <c r="AV880" s="13" t="s">
        <v>33</v>
      </c>
      <c r="AW880" s="13" t="s">
        <v>77</v>
      </c>
      <c r="AX880" s="213" t="s">
        <v>162</v>
      </c>
    </row>
    <row r="881" spans="1:64" s="1" customFormat="1" ht="25.5" customHeight="1">
      <c r="B881" s="174"/>
      <c r="C881" s="331">
        <v>122</v>
      </c>
      <c r="D881" s="331" t="s">
        <v>164</v>
      </c>
      <c r="E881" s="332" t="s">
        <v>944</v>
      </c>
      <c r="F881" s="333" t="s">
        <v>945</v>
      </c>
      <c r="G881" s="334" t="s">
        <v>284</v>
      </c>
      <c r="H881" s="335">
        <v>16</v>
      </c>
      <c r="I881" s="180"/>
      <c r="J881" s="181">
        <f>ROUND(I881*H881,2)</f>
        <v>0</v>
      </c>
      <c r="K881" s="177" t="s">
        <v>5</v>
      </c>
      <c r="L881" s="41"/>
      <c r="M881" s="182" t="s">
        <v>5</v>
      </c>
      <c r="N881" s="183" t="s">
        <v>40</v>
      </c>
      <c r="O881" s="42"/>
      <c r="P881" s="184">
        <f>O881*H881</f>
        <v>0</v>
      </c>
      <c r="Q881" s="184">
        <v>6.1879999999999998E-2</v>
      </c>
      <c r="R881" s="184">
        <f>Q881*H881</f>
        <v>0.99007999999999996</v>
      </c>
      <c r="S881" s="184">
        <v>0</v>
      </c>
      <c r="T881" s="185">
        <f>S881*H881</f>
        <v>0</v>
      </c>
      <c r="U881" s="329"/>
      <c r="V881" s="329"/>
      <c r="AQ881" s="24" t="s">
        <v>168</v>
      </c>
      <c r="AS881" s="24" t="s">
        <v>164</v>
      </c>
      <c r="AT881" s="24" t="s">
        <v>79</v>
      </c>
      <c r="AX881" s="24" t="s">
        <v>162</v>
      </c>
      <c r="BD881" s="186">
        <f>IF(N881="základní",J881,0)</f>
        <v>0</v>
      </c>
      <c r="BE881" s="186">
        <f>IF(N881="snížená",J881,0)</f>
        <v>0</v>
      </c>
      <c r="BF881" s="186">
        <f>IF(N881="zákl. přenesená",J881,0)</f>
        <v>0</v>
      </c>
      <c r="BG881" s="186">
        <f>IF(N881="sníž. přenesená",J881,0)</f>
        <v>0</v>
      </c>
      <c r="BH881" s="186">
        <f>IF(N881="nulová",J881,0)</f>
        <v>0</v>
      </c>
      <c r="BI881" s="24" t="s">
        <v>77</v>
      </c>
      <c r="BJ881" s="186">
        <f>ROUND(I881*H881,2)</f>
        <v>0</v>
      </c>
      <c r="BK881" s="24" t="s">
        <v>168</v>
      </c>
      <c r="BL881" s="24" t="s">
        <v>946</v>
      </c>
    </row>
    <row r="882" spans="1:64" s="12" customFormat="1">
      <c r="B882" s="196"/>
      <c r="C882" s="341"/>
      <c r="D882" s="337" t="s">
        <v>170</v>
      </c>
      <c r="E882" s="347" t="s">
        <v>5</v>
      </c>
      <c r="F882" s="348" t="s">
        <v>947</v>
      </c>
      <c r="G882" s="341"/>
      <c r="H882" s="349">
        <v>16</v>
      </c>
      <c r="I882" s="198"/>
      <c r="L882" s="196"/>
      <c r="M882" s="199"/>
      <c r="N882" s="200"/>
      <c r="O882" s="200"/>
      <c r="P882" s="200"/>
      <c r="Q882" s="200"/>
      <c r="R882" s="200"/>
      <c r="S882" s="200"/>
      <c r="T882" s="201"/>
      <c r="U882" s="341"/>
      <c r="V882" s="341"/>
      <c r="AS882" s="202" t="s">
        <v>170</v>
      </c>
      <c r="AT882" s="202" t="s">
        <v>79</v>
      </c>
      <c r="AU882" s="12" t="s">
        <v>79</v>
      </c>
      <c r="AV882" s="12" t="s">
        <v>33</v>
      </c>
      <c r="AW882" s="12" t="s">
        <v>77</v>
      </c>
      <c r="AX882" s="202" t="s">
        <v>162</v>
      </c>
    </row>
    <row r="883" spans="1:64" s="10" customFormat="1" ht="29.9" customHeight="1">
      <c r="B883" s="160"/>
      <c r="C883" s="364"/>
      <c r="D883" s="365" t="s">
        <v>68</v>
      </c>
      <c r="E883" s="366" t="s">
        <v>227</v>
      </c>
      <c r="F883" s="366" t="s">
        <v>948</v>
      </c>
      <c r="G883" s="364"/>
      <c r="H883" s="364"/>
      <c r="I883" s="163"/>
      <c r="J883" s="173">
        <f>BJ883</f>
        <v>0</v>
      </c>
      <c r="L883" s="160"/>
      <c r="M883" s="165"/>
      <c r="N883" s="166"/>
      <c r="O883" s="166"/>
      <c r="P883" s="167">
        <f>SUM(P884:P1435)</f>
        <v>0</v>
      </c>
      <c r="Q883" s="166"/>
      <c r="R883" s="167">
        <f>SUM(R884:R1435)</f>
        <v>0.18123402999999999</v>
      </c>
      <c r="S883" s="166"/>
      <c r="T883" s="168">
        <f>SUM(T884:T1435)</f>
        <v>1032.741775</v>
      </c>
      <c r="U883" s="364"/>
      <c r="V883" s="364"/>
      <c r="AQ883" s="161" t="s">
        <v>77</v>
      </c>
      <c r="AS883" s="169" t="s">
        <v>68</v>
      </c>
      <c r="AT883" s="169" t="s">
        <v>77</v>
      </c>
      <c r="AX883" s="161" t="s">
        <v>162</v>
      </c>
      <c r="BJ883" s="170">
        <f>SUM(BJ884:BJ1435)</f>
        <v>0</v>
      </c>
    </row>
    <row r="884" spans="1:64" s="1" customFormat="1" ht="16.5" customHeight="1">
      <c r="A884" s="405"/>
      <c r="B884" s="394"/>
      <c r="C884" s="389">
        <v>123</v>
      </c>
      <c r="D884" s="389" t="s">
        <v>164</v>
      </c>
      <c r="E884" s="390" t="s">
        <v>950</v>
      </c>
      <c r="F884" s="391" t="s">
        <v>951</v>
      </c>
      <c r="G884" s="392" t="s">
        <v>284</v>
      </c>
      <c r="H884" s="393">
        <v>254.30699999999999</v>
      </c>
      <c r="I884" s="180"/>
      <c r="J884" s="181">
        <f>ROUND(I884*H884,2)</f>
        <v>0</v>
      </c>
      <c r="K884" s="177" t="s">
        <v>5</v>
      </c>
      <c r="L884" s="41"/>
      <c r="M884" s="182" t="s">
        <v>5</v>
      </c>
      <c r="N884" s="183" t="s">
        <v>40</v>
      </c>
      <c r="O884" s="42"/>
      <c r="P884" s="184">
        <f>O884*H884</f>
        <v>0</v>
      </c>
      <c r="Q884" s="184">
        <v>9.0000000000000006E-5</v>
      </c>
      <c r="R884" s="184">
        <f>Q884*H884</f>
        <v>2.2887629999999999E-2</v>
      </c>
      <c r="S884" s="184">
        <v>0</v>
      </c>
      <c r="T884" s="185">
        <f>S884*H884</f>
        <v>0</v>
      </c>
      <c r="U884" s="329"/>
      <c r="V884" s="329"/>
      <c r="AQ884" s="24" t="s">
        <v>168</v>
      </c>
      <c r="AS884" s="24" t="s">
        <v>164</v>
      </c>
      <c r="AT884" s="24" t="s">
        <v>79</v>
      </c>
      <c r="AX884" s="24" t="s">
        <v>162</v>
      </c>
      <c r="BD884" s="186">
        <f>IF(N884="základní",J884,0)</f>
        <v>0</v>
      </c>
      <c r="BE884" s="186">
        <f>IF(N884="snížená",J884,0)</f>
        <v>0</v>
      </c>
      <c r="BF884" s="186">
        <f>IF(N884="zákl. přenesená",J884,0)</f>
        <v>0</v>
      </c>
      <c r="BG884" s="186">
        <f>IF(N884="sníž. přenesená",J884,0)</f>
        <v>0</v>
      </c>
      <c r="BH884" s="186">
        <f>IF(N884="nulová",J884,0)</f>
        <v>0</v>
      </c>
      <c r="BI884" s="24" t="s">
        <v>77</v>
      </c>
      <c r="BJ884" s="186">
        <f>ROUND(I884*H884,2)</f>
        <v>0</v>
      </c>
      <c r="BK884" s="24" t="s">
        <v>168</v>
      </c>
      <c r="BL884" s="24" t="s">
        <v>952</v>
      </c>
    </row>
    <row r="885" spans="1:64" s="11" customFormat="1">
      <c r="B885" s="187"/>
      <c r="C885" s="336"/>
      <c r="D885" s="337" t="s">
        <v>170</v>
      </c>
      <c r="E885" s="338" t="s">
        <v>5</v>
      </c>
      <c r="F885" s="339" t="s">
        <v>953</v>
      </c>
      <c r="G885" s="336"/>
      <c r="H885" s="340" t="s">
        <v>5</v>
      </c>
      <c r="I885" s="192"/>
      <c r="L885" s="187"/>
      <c r="M885" s="193"/>
      <c r="N885" s="194"/>
      <c r="O885" s="194"/>
      <c r="P885" s="194"/>
      <c r="Q885" s="194"/>
      <c r="R885" s="194"/>
      <c r="S885" s="194"/>
      <c r="T885" s="195"/>
      <c r="U885" s="336"/>
      <c r="V885" s="336"/>
      <c r="AS885" s="191" t="s">
        <v>170</v>
      </c>
      <c r="AT885" s="191" t="s">
        <v>79</v>
      </c>
      <c r="AU885" s="11" t="s">
        <v>77</v>
      </c>
      <c r="AV885" s="11" t="s">
        <v>33</v>
      </c>
      <c r="AW885" s="11" t="s">
        <v>69</v>
      </c>
      <c r="AX885" s="191" t="s">
        <v>162</v>
      </c>
    </row>
    <row r="886" spans="1:64" s="12" customFormat="1">
      <c r="B886" s="196"/>
      <c r="C886" s="341"/>
      <c r="D886" s="337" t="s">
        <v>170</v>
      </c>
      <c r="E886" s="347" t="s">
        <v>5</v>
      </c>
      <c r="F886" s="348" t="s">
        <v>954</v>
      </c>
      <c r="G886" s="341"/>
      <c r="H886" s="349">
        <v>18.954000000000001</v>
      </c>
      <c r="I886" s="198"/>
      <c r="L886" s="196"/>
      <c r="M886" s="199"/>
      <c r="N886" s="200"/>
      <c r="O886" s="200"/>
      <c r="P886" s="200"/>
      <c r="Q886" s="200"/>
      <c r="R886" s="200"/>
      <c r="S886" s="200"/>
      <c r="T886" s="201"/>
      <c r="U886" s="341"/>
      <c r="V886" s="341"/>
      <c r="AS886" s="202" t="s">
        <v>170</v>
      </c>
      <c r="AT886" s="202" t="s">
        <v>79</v>
      </c>
      <c r="AU886" s="12" t="s">
        <v>79</v>
      </c>
      <c r="AV886" s="12" t="s">
        <v>33</v>
      </c>
      <c r="AW886" s="12" t="s">
        <v>69</v>
      </c>
      <c r="AX886" s="202" t="s">
        <v>162</v>
      </c>
    </row>
    <row r="887" spans="1:64" s="12" customFormat="1" ht="24">
      <c r="B887" s="196"/>
      <c r="C887" s="341"/>
      <c r="D887" s="337" t="s">
        <v>170</v>
      </c>
      <c r="E887" s="347" t="s">
        <v>5</v>
      </c>
      <c r="F887" s="348" t="s">
        <v>955</v>
      </c>
      <c r="G887" s="341"/>
      <c r="H887" s="349">
        <v>117.58199999999999</v>
      </c>
      <c r="I887" s="198"/>
      <c r="L887" s="196"/>
      <c r="M887" s="199"/>
      <c r="N887" s="200"/>
      <c r="O887" s="200"/>
      <c r="P887" s="200"/>
      <c r="Q887" s="200"/>
      <c r="R887" s="200"/>
      <c r="S887" s="200"/>
      <c r="T887" s="201"/>
      <c r="U887" s="341"/>
      <c r="V887" s="341"/>
      <c r="AS887" s="202" t="s">
        <v>170</v>
      </c>
      <c r="AT887" s="202" t="s">
        <v>79</v>
      </c>
      <c r="AU887" s="12" t="s">
        <v>79</v>
      </c>
      <c r="AV887" s="12" t="s">
        <v>33</v>
      </c>
      <c r="AW887" s="12" t="s">
        <v>69</v>
      </c>
      <c r="AX887" s="202" t="s">
        <v>162</v>
      </c>
    </row>
    <row r="888" spans="1:64" s="11" customFormat="1">
      <c r="B888" s="187"/>
      <c r="C888" s="336"/>
      <c r="D888" s="337" t="s">
        <v>170</v>
      </c>
      <c r="E888" s="338" t="s">
        <v>5</v>
      </c>
      <c r="F888" s="339" t="s">
        <v>953</v>
      </c>
      <c r="G888" s="336"/>
      <c r="H888" s="340" t="s">
        <v>5</v>
      </c>
      <c r="I888" s="192"/>
      <c r="L888" s="187"/>
      <c r="M888" s="193"/>
      <c r="N888" s="194"/>
      <c r="O888" s="194"/>
      <c r="P888" s="194"/>
      <c r="Q888" s="194"/>
      <c r="R888" s="194"/>
      <c r="S888" s="194"/>
      <c r="T888" s="195"/>
      <c r="U888" s="336"/>
      <c r="V888" s="336"/>
      <c r="AS888" s="191" t="s">
        <v>170</v>
      </c>
      <c r="AT888" s="191" t="s">
        <v>79</v>
      </c>
      <c r="AU888" s="11" t="s">
        <v>77</v>
      </c>
      <c r="AV888" s="11" t="s">
        <v>33</v>
      </c>
      <c r="AW888" s="11" t="s">
        <v>69</v>
      </c>
      <c r="AX888" s="191" t="s">
        <v>162</v>
      </c>
    </row>
    <row r="889" spans="1:64" s="12" customFormat="1">
      <c r="B889" s="196"/>
      <c r="C889" s="341"/>
      <c r="D889" s="337" t="s">
        <v>170</v>
      </c>
      <c r="E889" s="347" t="s">
        <v>5</v>
      </c>
      <c r="F889" s="348" t="s">
        <v>956</v>
      </c>
      <c r="G889" s="341"/>
      <c r="H889" s="349">
        <v>20.018999999999998</v>
      </c>
      <c r="I889" s="198"/>
      <c r="L889" s="196"/>
      <c r="M889" s="199"/>
      <c r="N889" s="200"/>
      <c r="O889" s="200"/>
      <c r="P889" s="200"/>
      <c r="Q889" s="200"/>
      <c r="R889" s="200"/>
      <c r="S889" s="200"/>
      <c r="T889" s="201"/>
      <c r="U889" s="341"/>
      <c r="V889" s="341"/>
      <c r="AS889" s="202" t="s">
        <v>170</v>
      </c>
      <c r="AT889" s="202" t="s">
        <v>79</v>
      </c>
      <c r="AU889" s="12" t="s">
        <v>79</v>
      </c>
      <c r="AV889" s="12" t="s">
        <v>33</v>
      </c>
      <c r="AW889" s="12" t="s">
        <v>69</v>
      </c>
      <c r="AX889" s="202" t="s">
        <v>162</v>
      </c>
    </row>
    <row r="890" spans="1:64" s="12" customFormat="1">
      <c r="B890" s="196"/>
      <c r="C890" s="341"/>
      <c r="D890" s="337" t="s">
        <v>170</v>
      </c>
      <c r="E890" s="347" t="s">
        <v>5</v>
      </c>
      <c r="F890" s="348" t="s">
        <v>957</v>
      </c>
      <c r="G890" s="341"/>
      <c r="H890" s="349">
        <v>54.752000000000002</v>
      </c>
      <c r="I890" s="198"/>
      <c r="L890" s="196"/>
      <c r="M890" s="199"/>
      <c r="N890" s="200"/>
      <c r="O890" s="200"/>
      <c r="P890" s="200"/>
      <c r="Q890" s="200"/>
      <c r="R890" s="200"/>
      <c r="S890" s="200"/>
      <c r="T890" s="201"/>
      <c r="U890" s="341"/>
      <c r="V890" s="341"/>
      <c r="AS890" s="202" t="s">
        <v>170</v>
      </c>
      <c r="AT890" s="202" t="s">
        <v>79</v>
      </c>
      <c r="AU890" s="12" t="s">
        <v>79</v>
      </c>
      <c r="AV890" s="12" t="s">
        <v>33</v>
      </c>
      <c r="AW890" s="12" t="s">
        <v>69</v>
      </c>
      <c r="AX890" s="202" t="s">
        <v>162</v>
      </c>
    </row>
    <row r="891" spans="1:64" s="11" customFormat="1">
      <c r="B891" s="187"/>
      <c r="C891" s="336"/>
      <c r="D891" s="337" t="s">
        <v>170</v>
      </c>
      <c r="E891" s="338" t="s">
        <v>5</v>
      </c>
      <c r="F891" s="339" t="s">
        <v>953</v>
      </c>
      <c r="G891" s="336"/>
      <c r="H891" s="340" t="s">
        <v>5</v>
      </c>
      <c r="I891" s="192"/>
      <c r="L891" s="187"/>
      <c r="M891" s="193"/>
      <c r="N891" s="194"/>
      <c r="O891" s="194"/>
      <c r="P891" s="194"/>
      <c r="Q891" s="194"/>
      <c r="R891" s="194"/>
      <c r="S891" s="194"/>
      <c r="T891" s="195"/>
      <c r="U891" s="336"/>
      <c r="V891" s="336"/>
      <c r="AS891" s="191" t="s">
        <v>170</v>
      </c>
      <c r="AT891" s="191" t="s">
        <v>79</v>
      </c>
      <c r="AU891" s="11" t="s">
        <v>77</v>
      </c>
      <c r="AV891" s="11" t="s">
        <v>33</v>
      </c>
      <c r="AW891" s="11" t="s">
        <v>69</v>
      </c>
      <c r="AX891" s="191" t="s">
        <v>162</v>
      </c>
    </row>
    <row r="892" spans="1:64" s="12" customFormat="1">
      <c r="B892" s="196"/>
      <c r="C892" s="341"/>
      <c r="D892" s="337" t="s">
        <v>170</v>
      </c>
      <c r="E892" s="347" t="s">
        <v>5</v>
      </c>
      <c r="F892" s="348" t="s">
        <v>958</v>
      </c>
      <c r="G892" s="341"/>
      <c r="H892" s="349">
        <v>32</v>
      </c>
      <c r="I892" s="198"/>
      <c r="L892" s="196"/>
      <c r="M892" s="199"/>
      <c r="N892" s="200"/>
      <c r="O892" s="200"/>
      <c r="P892" s="200"/>
      <c r="Q892" s="200"/>
      <c r="R892" s="200"/>
      <c r="S892" s="200"/>
      <c r="T892" s="201"/>
      <c r="U892" s="341"/>
      <c r="V892" s="341"/>
      <c r="AS892" s="202" t="s">
        <v>170</v>
      </c>
      <c r="AT892" s="202" t="s">
        <v>79</v>
      </c>
      <c r="AU892" s="12" t="s">
        <v>79</v>
      </c>
      <c r="AV892" s="12" t="s">
        <v>33</v>
      </c>
      <c r="AW892" s="12" t="s">
        <v>69</v>
      </c>
      <c r="AX892" s="202" t="s">
        <v>162</v>
      </c>
    </row>
    <row r="893" spans="1:64" s="11" customFormat="1">
      <c r="B893" s="187"/>
      <c r="C893" s="336"/>
      <c r="D893" s="337" t="s">
        <v>170</v>
      </c>
      <c r="E893" s="338" t="s">
        <v>5</v>
      </c>
      <c r="F893" s="339" t="s">
        <v>953</v>
      </c>
      <c r="G893" s="336"/>
      <c r="H893" s="340" t="s">
        <v>5</v>
      </c>
      <c r="I893" s="192"/>
      <c r="L893" s="187"/>
      <c r="M893" s="193"/>
      <c r="N893" s="194"/>
      <c r="O893" s="194"/>
      <c r="P893" s="194"/>
      <c r="Q893" s="194"/>
      <c r="R893" s="194"/>
      <c r="S893" s="194"/>
      <c r="T893" s="195"/>
      <c r="U893" s="336"/>
      <c r="V893" s="336"/>
      <c r="AS893" s="191" t="s">
        <v>170</v>
      </c>
      <c r="AT893" s="191" t="s">
        <v>79</v>
      </c>
      <c r="AU893" s="11" t="s">
        <v>77</v>
      </c>
      <c r="AV893" s="11" t="s">
        <v>33</v>
      </c>
      <c r="AW893" s="11" t="s">
        <v>69</v>
      </c>
      <c r="AX893" s="191" t="s">
        <v>162</v>
      </c>
    </row>
    <row r="894" spans="1:64" s="12" customFormat="1">
      <c r="B894" s="196"/>
      <c r="C894" s="341"/>
      <c r="D894" s="337" t="s">
        <v>170</v>
      </c>
      <c r="E894" s="347" t="s">
        <v>5</v>
      </c>
      <c r="F894" s="348" t="s">
        <v>959</v>
      </c>
      <c r="G894" s="341"/>
      <c r="H894" s="349">
        <v>11</v>
      </c>
      <c r="I894" s="198"/>
      <c r="L894" s="196"/>
      <c r="M894" s="199"/>
      <c r="N894" s="200"/>
      <c r="O894" s="200"/>
      <c r="P894" s="200"/>
      <c r="Q894" s="200"/>
      <c r="R894" s="200"/>
      <c r="S894" s="200"/>
      <c r="T894" s="201"/>
      <c r="U894" s="341"/>
      <c r="V894" s="341"/>
      <c r="AS894" s="202" t="s">
        <v>170</v>
      </c>
      <c r="AT894" s="202" t="s">
        <v>79</v>
      </c>
      <c r="AU894" s="12" t="s">
        <v>79</v>
      </c>
      <c r="AV894" s="12" t="s">
        <v>33</v>
      </c>
      <c r="AW894" s="12" t="s">
        <v>69</v>
      </c>
      <c r="AX894" s="202" t="s">
        <v>162</v>
      </c>
    </row>
    <row r="895" spans="1:64" s="13" customFormat="1">
      <c r="B895" s="208"/>
      <c r="C895" s="350"/>
      <c r="D895" s="342" t="s">
        <v>170</v>
      </c>
      <c r="E895" s="351" t="s">
        <v>5</v>
      </c>
      <c r="F895" s="352" t="s">
        <v>192</v>
      </c>
      <c r="G895" s="350"/>
      <c r="H895" s="353">
        <v>254.30699999999999</v>
      </c>
      <c r="I895" s="209"/>
      <c r="L895" s="208"/>
      <c r="M895" s="210"/>
      <c r="N895" s="211"/>
      <c r="O895" s="211"/>
      <c r="P895" s="211"/>
      <c r="Q895" s="211"/>
      <c r="R895" s="211"/>
      <c r="S895" s="211"/>
      <c r="T895" s="212"/>
      <c r="U895" s="350"/>
      <c r="V895" s="350"/>
      <c r="AS895" s="213" t="s">
        <v>170</v>
      </c>
      <c r="AT895" s="213" t="s">
        <v>79</v>
      </c>
      <c r="AU895" s="13" t="s">
        <v>168</v>
      </c>
      <c r="AV895" s="13" t="s">
        <v>33</v>
      </c>
      <c r="AW895" s="13" t="s">
        <v>77</v>
      </c>
      <c r="AX895" s="213" t="s">
        <v>162</v>
      </c>
    </row>
    <row r="896" spans="1:64" s="1" customFormat="1" ht="25.5" customHeight="1">
      <c r="B896" s="174"/>
      <c r="C896" s="378">
        <v>124</v>
      </c>
      <c r="D896" s="378" t="s">
        <v>164</v>
      </c>
      <c r="E896" s="379" t="s">
        <v>961</v>
      </c>
      <c r="F896" s="380" t="s">
        <v>962</v>
      </c>
      <c r="G896" s="381" t="s">
        <v>284</v>
      </c>
      <c r="H896" s="382">
        <v>0</v>
      </c>
      <c r="I896" s="180"/>
      <c r="J896" s="181">
        <f>ROUND(I896*H896,2)</f>
        <v>0</v>
      </c>
      <c r="K896" s="177" t="s">
        <v>5</v>
      </c>
      <c r="L896" s="41"/>
      <c r="M896" s="182" t="s">
        <v>5</v>
      </c>
      <c r="N896" s="183" t="s">
        <v>40</v>
      </c>
      <c r="O896" s="42"/>
      <c r="P896" s="184">
        <f>O896*H896</f>
        <v>0</v>
      </c>
      <c r="Q896" s="184">
        <v>0</v>
      </c>
      <c r="R896" s="184">
        <f>Q896*H896</f>
        <v>0</v>
      </c>
      <c r="S896" s="184">
        <v>0</v>
      </c>
      <c r="T896" s="185">
        <f>S896*H896</f>
        <v>0</v>
      </c>
      <c r="U896" s="329"/>
      <c r="V896" s="329"/>
      <c r="AQ896" s="24" t="s">
        <v>168</v>
      </c>
      <c r="AS896" s="24" t="s">
        <v>164</v>
      </c>
      <c r="AT896" s="24" t="s">
        <v>79</v>
      </c>
      <c r="AX896" s="24" t="s">
        <v>162</v>
      </c>
      <c r="BD896" s="186">
        <f>IF(N896="základní",J896,0)</f>
        <v>0</v>
      </c>
      <c r="BE896" s="186">
        <f>IF(N896="snížená",J896,0)</f>
        <v>0</v>
      </c>
      <c r="BF896" s="186">
        <f>IF(N896="zákl. přenesená",J896,0)</f>
        <v>0</v>
      </c>
      <c r="BG896" s="186">
        <f>IF(N896="sníž. přenesená",J896,0)</f>
        <v>0</v>
      </c>
      <c r="BH896" s="186">
        <f>IF(N896="nulová",J896,0)</f>
        <v>0</v>
      </c>
      <c r="BI896" s="24" t="s">
        <v>77</v>
      </c>
      <c r="BJ896" s="186">
        <f>ROUND(I896*H896,2)</f>
        <v>0</v>
      </c>
      <c r="BK896" s="24" t="s">
        <v>168</v>
      </c>
      <c r="BL896" s="24" t="s">
        <v>963</v>
      </c>
    </row>
    <row r="897" spans="2:64" s="11" customFormat="1">
      <c r="B897" s="187"/>
      <c r="C897" s="336"/>
      <c r="D897" s="337" t="s">
        <v>170</v>
      </c>
      <c r="E897" s="338" t="s">
        <v>5</v>
      </c>
      <c r="F897" s="339" t="s">
        <v>964</v>
      </c>
      <c r="G897" s="336"/>
      <c r="H897" s="340" t="s">
        <v>5</v>
      </c>
      <c r="I897" s="192"/>
      <c r="L897" s="187"/>
      <c r="M897" s="193"/>
      <c r="N897" s="194"/>
      <c r="O897" s="194"/>
      <c r="P897" s="194"/>
      <c r="Q897" s="194"/>
      <c r="R897" s="194"/>
      <c r="S897" s="194"/>
      <c r="T897" s="195"/>
      <c r="U897" s="336"/>
      <c r="V897" s="336"/>
      <c r="AS897" s="191" t="s">
        <v>170</v>
      </c>
      <c r="AT897" s="191" t="s">
        <v>79</v>
      </c>
      <c r="AU897" s="11" t="s">
        <v>77</v>
      </c>
      <c r="AV897" s="11" t="s">
        <v>33</v>
      </c>
      <c r="AW897" s="11" t="s">
        <v>69</v>
      </c>
      <c r="AX897" s="191" t="s">
        <v>162</v>
      </c>
    </row>
    <row r="898" spans="2:64" s="12" customFormat="1">
      <c r="B898" s="196"/>
      <c r="C898" s="341"/>
      <c r="D898" s="342" t="s">
        <v>170</v>
      </c>
      <c r="E898" s="343" t="s">
        <v>5</v>
      </c>
      <c r="F898" s="344" t="s">
        <v>965</v>
      </c>
      <c r="G898" s="341"/>
      <c r="H898" s="345">
        <v>157.298</v>
      </c>
      <c r="I898" s="198"/>
      <c r="L898" s="196"/>
      <c r="M898" s="199"/>
      <c r="N898" s="200"/>
      <c r="O898" s="200"/>
      <c r="P898" s="200"/>
      <c r="Q898" s="200"/>
      <c r="R898" s="200"/>
      <c r="S898" s="200"/>
      <c r="T898" s="201"/>
      <c r="U898" s="341"/>
      <c r="V898" s="341"/>
      <c r="AS898" s="202" t="s">
        <v>170</v>
      </c>
      <c r="AT898" s="202" t="s">
        <v>79</v>
      </c>
      <c r="AU898" s="12" t="s">
        <v>79</v>
      </c>
      <c r="AV898" s="12" t="s">
        <v>33</v>
      </c>
      <c r="AW898" s="12" t="s">
        <v>77</v>
      </c>
      <c r="AX898" s="202" t="s">
        <v>162</v>
      </c>
    </row>
    <row r="899" spans="2:64" s="1" customFormat="1" ht="25.5" customHeight="1">
      <c r="B899" s="174"/>
      <c r="C899" s="378">
        <v>125</v>
      </c>
      <c r="D899" s="378" t="s">
        <v>164</v>
      </c>
      <c r="E899" s="379" t="s">
        <v>967</v>
      </c>
      <c r="F899" s="380" t="s">
        <v>968</v>
      </c>
      <c r="G899" s="381" t="s">
        <v>284</v>
      </c>
      <c r="H899" s="382">
        <v>0</v>
      </c>
      <c r="I899" s="180"/>
      <c r="J899" s="181">
        <f>ROUND(I899*H899,2)</f>
        <v>0</v>
      </c>
      <c r="K899" s="177" t="s">
        <v>5</v>
      </c>
      <c r="L899" s="41"/>
      <c r="M899" s="182" t="s">
        <v>5</v>
      </c>
      <c r="N899" s="183" t="s">
        <v>40</v>
      </c>
      <c r="O899" s="42"/>
      <c r="P899" s="184">
        <f>O899*H899</f>
        <v>0</v>
      </c>
      <c r="Q899" s="184">
        <v>0</v>
      </c>
      <c r="R899" s="184">
        <f>Q899*H899</f>
        <v>0</v>
      </c>
      <c r="S899" s="184">
        <v>0</v>
      </c>
      <c r="T899" s="185">
        <f>S899*H899</f>
        <v>0</v>
      </c>
      <c r="U899" s="329"/>
      <c r="V899" s="329"/>
      <c r="AQ899" s="24" t="s">
        <v>168</v>
      </c>
      <c r="AS899" s="24" t="s">
        <v>164</v>
      </c>
      <c r="AT899" s="24" t="s">
        <v>79</v>
      </c>
      <c r="AX899" s="24" t="s">
        <v>162</v>
      </c>
      <c r="BD899" s="186">
        <f>IF(N899="základní",J899,0)</f>
        <v>0</v>
      </c>
      <c r="BE899" s="186">
        <f>IF(N899="snížená",J899,0)</f>
        <v>0</v>
      </c>
      <c r="BF899" s="186">
        <f>IF(N899="zákl. přenesená",J899,0)</f>
        <v>0</v>
      </c>
      <c r="BG899" s="186">
        <f>IF(N899="sníž. přenesená",J899,0)</f>
        <v>0</v>
      </c>
      <c r="BH899" s="186">
        <f>IF(N899="nulová",J899,0)</f>
        <v>0</v>
      </c>
      <c r="BI899" s="24" t="s">
        <v>77</v>
      </c>
      <c r="BJ899" s="186">
        <f>ROUND(I899*H899,2)</f>
        <v>0</v>
      </c>
      <c r="BK899" s="24" t="s">
        <v>168</v>
      </c>
      <c r="BL899" s="24" t="s">
        <v>969</v>
      </c>
    </row>
    <row r="900" spans="2:64" s="12" customFormat="1">
      <c r="B900" s="196"/>
      <c r="C900" s="341"/>
      <c r="D900" s="342" t="s">
        <v>170</v>
      </c>
      <c r="E900" s="341"/>
      <c r="F900" s="344" t="s">
        <v>970</v>
      </c>
      <c r="G900" s="341"/>
      <c r="H900" s="345">
        <v>9595.1779999999999</v>
      </c>
      <c r="I900" s="198"/>
      <c r="L900" s="196"/>
      <c r="M900" s="199"/>
      <c r="N900" s="200"/>
      <c r="O900" s="200"/>
      <c r="P900" s="200"/>
      <c r="Q900" s="200"/>
      <c r="R900" s="200"/>
      <c r="S900" s="200"/>
      <c r="T900" s="201"/>
      <c r="U900" s="341"/>
      <c r="V900" s="341"/>
      <c r="AS900" s="202" t="s">
        <v>170</v>
      </c>
      <c r="AT900" s="202" t="s">
        <v>79</v>
      </c>
      <c r="AU900" s="12" t="s">
        <v>79</v>
      </c>
      <c r="AV900" s="12" t="s">
        <v>6</v>
      </c>
      <c r="AW900" s="12" t="s">
        <v>77</v>
      </c>
      <c r="AX900" s="202" t="s">
        <v>162</v>
      </c>
    </row>
    <row r="901" spans="2:64" s="1" customFormat="1" ht="25.5" customHeight="1">
      <c r="B901" s="394"/>
      <c r="C901" s="389">
        <v>126</v>
      </c>
      <c r="D901" s="389" t="s">
        <v>164</v>
      </c>
      <c r="E901" s="390" t="s">
        <v>972</v>
      </c>
      <c r="F901" s="391" t="s">
        <v>973</v>
      </c>
      <c r="G901" s="392" t="s">
        <v>284</v>
      </c>
      <c r="H901" s="393">
        <v>0</v>
      </c>
      <c r="I901" s="180"/>
      <c r="J901" s="181">
        <f>ROUND(I901*H901,2)</f>
        <v>0</v>
      </c>
      <c r="K901" s="177" t="s">
        <v>5</v>
      </c>
      <c r="L901" s="41"/>
      <c r="M901" s="182" t="s">
        <v>5</v>
      </c>
      <c r="N901" s="183" t="s">
        <v>40</v>
      </c>
      <c r="O901" s="42"/>
      <c r="P901" s="184">
        <f>O901*H901</f>
        <v>0</v>
      </c>
      <c r="Q901" s="184">
        <v>0</v>
      </c>
      <c r="R901" s="184">
        <f>Q901*H901</f>
        <v>0</v>
      </c>
      <c r="S901" s="184">
        <v>0</v>
      </c>
      <c r="T901" s="185">
        <f>S901*H901</f>
        <v>0</v>
      </c>
      <c r="U901" s="329"/>
      <c r="V901" s="329"/>
      <c r="AQ901" s="24" t="s">
        <v>168</v>
      </c>
      <c r="AS901" s="24" t="s">
        <v>164</v>
      </c>
      <c r="AT901" s="24" t="s">
        <v>79</v>
      </c>
      <c r="AX901" s="24" t="s">
        <v>162</v>
      </c>
      <c r="BD901" s="186">
        <f>IF(N901="základní",J901,0)</f>
        <v>0</v>
      </c>
      <c r="BE901" s="186">
        <f>IF(N901="snížená",J901,0)</f>
        <v>0</v>
      </c>
      <c r="BF901" s="186">
        <f>IF(N901="zákl. přenesená",J901,0)</f>
        <v>0</v>
      </c>
      <c r="BG901" s="186">
        <f>IF(N901="sníž. přenesená",J901,0)</f>
        <v>0</v>
      </c>
      <c r="BH901" s="186">
        <f>IF(N901="nulová",J901,0)</f>
        <v>0</v>
      </c>
      <c r="BI901" s="24" t="s">
        <v>77</v>
      </c>
      <c r="BJ901" s="186">
        <f>ROUND(I901*H901,2)</f>
        <v>0</v>
      </c>
      <c r="BK901" s="24" t="s">
        <v>168</v>
      </c>
      <c r="BL901" s="24" t="s">
        <v>974</v>
      </c>
    </row>
    <row r="902" spans="2:64" s="1" customFormat="1" ht="25.5" customHeight="1">
      <c r="B902" s="174"/>
      <c r="C902" s="378">
        <v>127</v>
      </c>
      <c r="D902" s="378" t="s">
        <v>164</v>
      </c>
      <c r="E902" s="379" t="s">
        <v>976</v>
      </c>
      <c r="F902" s="380" t="s">
        <v>977</v>
      </c>
      <c r="G902" s="381" t="s">
        <v>284</v>
      </c>
      <c r="H902" s="382">
        <v>0</v>
      </c>
      <c r="I902" s="180"/>
      <c r="J902" s="181">
        <f>ROUND(I902*H902,2)</f>
        <v>0</v>
      </c>
      <c r="K902" s="177" t="s">
        <v>5</v>
      </c>
      <c r="L902" s="41"/>
      <c r="M902" s="182" t="s">
        <v>5</v>
      </c>
      <c r="N902" s="183" t="s">
        <v>40</v>
      </c>
      <c r="O902" s="42"/>
      <c r="P902" s="184">
        <f>O902*H902</f>
        <v>0</v>
      </c>
      <c r="Q902" s="184">
        <v>1.2999999999999999E-4</v>
      </c>
      <c r="R902" s="184">
        <f>Q902*H902</f>
        <v>0</v>
      </c>
      <c r="S902" s="184">
        <v>0</v>
      </c>
      <c r="T902" s="185">
        <f>S902*H902</f>
        <v>0</v>
      </c>
      <c r="U902" s="329"/>
      <c r="V902" s="329"/>
      <c r="AQ902" s="24" t="s">
        <v>168</v>
      </c>
      <c r="AS902" s="24" t="s">
        <v>164</v>
      </c>
      <c r="AT902" s="24" t="s">
        <v>79</v>
      </c>
      <c r="AX902" s="24" t="s">
        <v>162</v>
      </c>
      <c r="BD902" s="186">
        <f>IF(N902="základní",J902,0)</f>
        <v>0</v>
      </c>
      <c r="BE902" s="186">
        <f>IF(N902="snížená",J902,0)</f>
        <v>0</v>
      </c>
      <c r="BF902" s="186">
        <f>IF(N902="zákl. přenesená",J902,0)</f>
        <v>0</v>
      </c>
      <c r="BG902" s="186">
        <f>IF(N902="sníž. přenesená",J902,0)</f>
        <v>0</v>
      </c>
      <c r="BH902" s="186">
        <f>IF(N902="nulová",J902,0)</f>
        <v>0</v>
      </c>
      <c r="BI902" s="24" t="s">
        <v>77</v>
      </c>
      <c r="BJ902" s="186">
        <f>ROUND(I902*H902,2)</f>
        <v>0</v>
      </c>
      <c r="BK902" s="24" t="s">
        <v>168</v>
      </c>
      <c r="BL902" s="24" t="s">
        <v>978</v>
      </c>
    </row>
    <row r="903" spans="2:64" s="11" customFormat="1">
      <c r="B903" s="187"/>
      <c r="C903" s="336"/>
      <c r="D903" s="337" t="s">
        <v>170</v>
      </c>
      <c r="E903" s="338" t="s">
        <v>5</v>
      </c>
      <c r="F903" s="339" t="s">
        <v>820</v>
      </c>
      <c r="G903" s="336"/>
      <c r="H903" s="340" t="s">
        <v>5</v>
      </c>
      <c r="I903" s="192"/>
      <c r="L903" s="187"/>
      <c r="M903" s="193"/>
      <c r="N903" s="194"/>
      <c r="O903" s="194"/>
      <c r="P903" s="194"/>
      <c r="Q903" s="194"/>
      <c r="R903" s="194"/>
      <c r="S903" s="194"/>
      <c r="T903" s="195"/>
      <c r="U903" s="336"/>
      <c r="V903" s="336"/>
      <c r="AS903" s="191" t="s">
        <v>170</v>
      </c>
      <c r="AT903" s="191" t="s">
        <v>79</v>
      </c>
      <c r="AU903" s="11" t="s">
        <v>77</v>
      </c>
      <c r="AV903" s="11" t="s">
        <v>33</v>
      </c>
      <c r="AW903" s="11" t="s">
        <v>69</v>
      </c>
      <c r="AX903" s="191" t="s">
        <v>162</v>
      </c>
    </row>
    <row r="904" spans="2:64" s="12" customFormat="1">
      <c r="B904" s="196"/>
      <c r="C904" s="341"/>
      <c r="D904" s="337" t="s">
        <v>170</v>
      </c>
      <c r="E904" s="347" t="s">
        <v>5</v>
      </c>
      <c r="F904" s="348" t="s">
        <v>979</v>
      </c>
      <c r="G904" s="341"/>
      <c r="H904" s="349">
        <v>412.33800000000002</v>
      </c>
      <c r="I904" s="198"/>
      <c r="L904" s="196"/>
      <c r="M904" s="199"/>
      <c r="N904" s="200"/>
      <c r="O904" s="200"/>
      <c r="P904" s="200"/>
      <c r="Q904" s="200"/>
      <c r="R904" s="200"/>
      <c r="S904" s="200"/>
      <c r="T904" s="201"/>
      <c r="U904" s="341"/>
      <c r="V904" s="341"/>
      <c r="AS904" s="202" t="s">
        <v>170</v>
      </c>
      <c r="AT904" s="202" t="s">
        <v>79</v>
      </c>
      <c r="AU904" s="12" t="s">
        <v>79</v>
      </c>
      <c r="AV904" s="12" t="s">
        <v>33</v>
      </c>
      <c r="AW904" s="12" t="s">
        <v>69</v>
      </c>
      <c r="AX904" s="202" t="s">
        <v>162</v>
      </c>
    </row>
    <row r="905" spans="2:64" s="12" customFormat="1">
      <c r="B905" s="196"/>
      <c r="C905" s="341"/>
      <c r="D905" s="337" t="s">
        <v>170</v>
      </c>
      <c r="E905" s="347" t="s">
        <v>5</v>
      </c>
      <c r="F905" s="348" t="s">
        <v>898</v>
      </c>
      <c r="G905" s="341"/>
      <c r="H905" s="349">
        <v>30.111000000000001</v>
      </c>
      <c r="I905" s="198"/>
      <c r="L905" s="196"/>
      <c r="M905" s="199"/>
      <c r="N905" s="200"/>
      <c r="O905" s="200"/>
      <c r="P905" s="200"/>
      <c r="Q905" s="200"/>
      <c r="R905" s="200"/>
      <c r="S905" s="200"/>
      <c r="T905" s="201"/>
      <c r="U905" s="341"/>
      <c r="V905" s="341"/>
      <c r="AS905" s="202" t="s">
        <v>170</v>
      </c>
      <c r="AT905" s="202" t="s">
        <v>79</v>
      </c>
      <c r="AU905" s="12" t="s">
        <v>79</v>
      </c>
      <c r="AV905" s="12" t="s">
        <v>33</v>
      </c>
      <c r="AW905" s="12" t="s">
        <v>69</v>
      </c>
      <c r="AX905" s="202" t="s">
        <v>162</v>
      </c>
    </row>
    <row r="906" spans="2:64" s="12" customFormat="1">
      <c r="B906" s="196"/>
      <c r="C906" s="341"/>
      <c r="D906" s="337" t="s">
        <v>170</v>
      </c>
      <c r="E906" s="347" t="s">
        <v>5</v>
      </c>
      <c r="F906" s="348" t="s">
        <v>934</v>
      </c>
      <c r="G906" s="341"/>
      <c r="H906" s="349">
        <v>370.69</v>
      </c>
      <c r="I906" s="198"/>
      <c r="L906" s="196"/>
      <c r="M906" s="199"/>
      <c r="N906" s="200"/>
      <c r="O906" s="200"/>
      <c r="P906" s="200"/>
      <c r="Q906" s="200"/>
      <c r="R906" s="200"/>
      <c r="S906" s="200"/>
      <c r="T906" s="201"/>
      <c r="U906" s="341"/>
      <c r="V906" s="341"/>
      <c r="AS906" s="202" t="s">
        <v>170</v>
      </c>
      <c r="AT906" s="202" t="s">
        <v>79</v>
      </c>
      <c r="AU906" s="12" t="s">
        <v>79</v>
      </c>
      <c r="AV906" s="12" t="s">
        <v>33</v>
      </c>
      <c r="AW906" s="12" t="s">
        <v>69</v>
      </c>
      <c r="AX906" s="202" t="s">
        <v>162</v>
      </c>
    </row>
    <row r="907" spans="2:64" s="12" customFormat="1">
      <c r="B907" s="196"/>
      <c r="C907" s="341"/>
      <c r="D907" s="337" t="s">
        <v>170</v>
      </c>
      <c r="E907" s="347" t="s">
        <v>5</v>
      </c>
      <c r="F907" s="348" t="s">
        <v>886</v>
      </c>
      <c r="G907" s="341"/>
      <c r="H907" s="349">
        <v>328.26</v>
      </c>
      <c r="I907" s="198"/>
      <c r="L907" s="196"/>
      <c r="M907" s="199"/>
      <c r="N907" s="200"/>
      <c r="O907" s="200"/>
      <c r="P907" s="200"/>
      <c r="Q907" s="200"/>
      <c r="R907" s="200"/>
      <c r="S907" s="200"/>
      <c r="T907" s="201"/>
      <c r="U907" s="341"/>
      <c r="V907" s="341"/>
      <c r="AS907" s="202" t="s">
        <v>170</v>
      </c>
      <c r="AT907" s="202" t="s">
        <v>79</v>
      </c>
      <c r="AU907" s="12" t="s">
        <v>79</v>
      </c>
      <c r="AV907" s="12" t="s">
        <v>33</v>
      </c>
      <c r="AW907" s="12" t="s">
        <v>69</v>
      </c>
      <c r="AX907" s="202" t="s">
        <v>162</v>
      </c>
    </row>
    <row r="908" spans="2:64" s="12" customFormat="1">
      <c r="B908" s="196"/>
      <c r="C908" s="341"/>
      <c r="D908" s="337" t="s">
        <v>170</v>
      </c>
      <c r="E908" s="347" t="s">
        <v>5</v>
      </c>
      <c r="F908" s="348" t="s">
        <v>899</v>
      </c>
      <c r="G908" s="341"/>
      <c r="H908" s="349">
        <v>305.41000000000003</v>
      </c>
      <c r="I908" s="198"/>
      <c r="L908" s="196"/>
      <c r="M908" s="199"/>
      <c r="N908" s="200"/>
      <c r="O908" s="200"/>
      <c r="P908" s="200"/>
      <c r="Q908" s="200"/>
      <c r="R908" s="200"/>
      <c r="S908" s="200"/>
      <c r="T908" s="201"/>
      <c r="U908" s="341"/>
      <c r="V908" s="341"/>
      <c r="AS908" s="202" t="s">
        <v>170</v>
      </c>
      <c r="AT908" s="202" t="s">
        <v>79</v>
      </c>
      <c r="AU908" s="12" t="s">
        <v>79</v>
      </c>
      <c r="AV908" s="12" t="s">
        <v>33</v>
      </c>
      <c r="AW908" s="12" t="s">
        <v>69</v>
      </c>
      <c r="AX908" s="202" t="s">
        <v>162</v>
      </c>
    </row>
    <row r="909" spans="2:64" s="12" customFormat="1">
      <c r="B909" s="196"/>
      <c r="C909" s="341"/>
      <c r="D909" s="337" t="s">
        <v>170</v>
      </c>
      <c r="E909" s="347" t="s">
        <v>5</v>
      </c>
      <c r="F909" s="348" t="s">
        <v>980</v>
      </c>
      <c r="G909" s="341"/>
      <c r="H909" s="349">
        <v>149.66</v>
      </c>
      <c r="I909" s="198"/>
      <c r="L909" s="196"/>
      <c r="M909" s="199"/>
      <c r="N909" s="200"/>
      <c r="O909" s="200"/>
      <c r="P909" s="200"/>
      <c r="Q909" s="200"/>
      <c r="R909" s="200"/>
      <c r="S909" s="200"/>
      <c r="T909" s="201"/>
      <c r="U909" s="341"/>
      <c r="V909" s="341"/>
      <c r="AS909" s="202" t="s">
        <v>170</v>
      </c>
      <c r="AT909" s="202" t="s">
        <v>79</v>
      </c>
      <c r="AU909" s="12" t="s">
        <v>79</v>
      </c>
      <c r="AV909" s="12" t="s">
        <v>33</v>
      </c>
      <c r="AW909" s="12" t="s">
        <v>69</v>
      </c>
      <c r="AX909" s="202" t="s">
        <v>162</v>
      </c>
    </row>
    <row r="910" spans="2:64" s="12" customFormat="1">
      <c r="B910" s="196"/>
      <c r="C910" s="341"/>
      <c r="D910" s="337" t="s">
        <v>170</v>
      </c>
      <c r="E910" s="347" t="s">
        <v>5</v>
      </c>
      <c r="F910" s="348" t="s">
        <v>901</v>
      </c>
      <c r="G910" s="341"/>
      <c r="H910" s="349">
        <v>10.8</v>
      </c>
      <c r="I910" s="198"/>
      <c r="L910" s="196"/>
      <c r="M910" s="199"/>
      <c r="N910" s="200"/>
      <c r="O910" s="200"/>
      <c r="P910" s="200"/>
      <c r="Q910" s="200"/>
      <c r="R910" s="200"/>
      <c r="S910" s="200"/>
      <c r="T910" s="201"/>
      <c r="U910" s="341"/>
      <c r="V910" s="341"/>
      <c r="AS910" s="202" t="s">
        <v>170</v>
      </c>
      <c r="AT910" s="202" t="s">
        <v>79</v>
      </c>
      <c r="AU910" s="12" t="s">
        <v>79</v>
      </c>
      <c r="AV910" s="12" t="s">
        <v>33</v>
      </c>
      <c r="AW910" s="12" t="s">
        <v>69</v>
      </c>
      <c r="AX910" s="202" t="s">
        <v>162</v>
      </c>
    </row>
    <row r="911" spans="2:64" s="12" customFormat="1">
      <c r="B911" s="196"/>
      <c r="C911" s="341"/>
      <c r="D911" s="337" t="s">
        <v>170</v>
      </c>
      <c r="E911" s="347" t="s">
        <v>5</v>
      </c>
      <c r="F911" s="348" t="s">
        <v>928</v>
      </c>
      <c r="G911" s="341"/>
      <c r="H911" s="349">
        <v>16.190000000000001</v>
      </c>
      <c r="I911" s="198"/>
      <c r="L911" s="196"/>
      <c r="M911" s="199"/>
      <c r="N911" s="200"/>
      <c r="O911" s="200"/>
      <c r="P911" s="200"/>
      <c r="Q911" s="200"/>
      <c r="R911" s="200"/>
      <c r="S911" s="200"/>
      <c r="T911" s="201"/>
      <c r="U911" s="341"/>
      <c r="V911" s="341"/>
      <c r="AS911" s="202" t="s">
        <v>170</v>
      </c>
      <c r="AT911" s="202" t="s">
        <v>79</v>
      </c>
      <c r="AU911" s="12" t="s">
        <v>79</v>
      </c>
      <c r="AV911" s="12" t="s">
        <v>33</v>
      </c>
      <c r="AW911" s="12" t="s">
        <v>69</v>
      </c>
      <c r="AX911" s="202" t="s">
        <v>162</v>
      </c>
    </row>
    <row r="912" spans="2:64" s="12" customFormat="1">
      <c r="B912" s="196"/>
      <c r="C912" s="341"/>
      <c r="D912" s="337" t="s">
        <v>170</v>
      </c>
      <c r="E912" s="347" t="s">
        <v>5</v>
      </c>
      <c r="F912" s="348" t="s">
        <v>902</v>
      </c>
      <c r="G912" s="341"/>
      <c r="H912" s="349">
        <v>53.537999999999997</v>
      </c>
      <c r="I912" s="198"/>
      <c r="L912" s="196"/>
      <c r="M912" s="199"/>
      <c r="N912" s="200"/>
      <c r="O912" s="200"/>
      <c r="P912" s="200"/>
      <c r="Q912" s="200"/>
      <c r="R912" s="200"/>
      <c r="S912" s="200"/>
      <c r="T912" s="201"/>
      <c r="U912" s="341"/>
      <c r="V912" s="341"/>
      <c r="AS912" s="202" t="s">
        <v>170</v>
      </c>
      <c r="AT912" s="202" t="s">
        <v>79</v>
      </c>
      <c r="AU912" s="12" t="s">
        <v>79</v>
      </c>
      <c r="AV912" s="12" t="s">
        <v>33</v>
      </c>
      <c r="AW912" s="12" t="s">
        <v>69</v>
      </c>
      <c r="AX912" s="202" t="s">
        <v>162</v>
      </c>
    </row>
    <row r="913" spans="1:64" s="12" customFormat="1">
      <c r="B913" s="196"/>
      <c r="C913" s="341"/>
      <c r="D913" s="337" t="s">
        <v>170</v>
      </c>
      <c r="E913" s="347" t="s">
        <v>5</v>
      </c>
      <c r="F913" s="348" t="s">
        <v>903</v>
      </c>
      <c r="G913" s="341"/>
      <c r="H913" s="349">
        <v>1.333</v>
      </c>
      <c r="I913" s="198"/>
      <c r="L913" s="196"/>
      <c r="M913" s="199"/>
      <c r="N913" s="200"/>
      <c r="O913" s="200"/>
      <c r="P913" s="200"/>
      <c r="Q913" s="200"/>
      <c r="R913" s="200"/>
      <c r="S913" s="200"/>
      <c r="T913" s="201"/>
      <c r="U913" s="341"/>
      <c r="V913" s="341"/>
      <c r="AS913" s="202" t="s">
        <v>170</v>
      </c>
      <c r="AT913" s="202" t="s">
        <v>79</v>
      </c>
      <c r="AU913" s="12" t="s">
        <v>79</v>
      </c>
      <c r="AV913" s="12" t="s">
        <v>33</v>
      </c>
      <c r="AW913" s="12" t="s">
        <v>69</v>
      </c>
      <c r="AX913" s="202" t="s">
        <v>162</v>
      </c>
    </row>
    <row r="914" spans="1:64" s="12" customFormat="1">
      <c r="B914" s="196"/>
      <c r="C914" s="341"/>
      <c r="D914" s="337" t="s">
        <v>170</v>
      </c>
      <c r="E914" s="347" t="s">
        <v>5</v>
      </c>
      <c r="F914" s="348" t="s">
        <v>904</v>
      </c>
      <c r="G914" s="341"/>
      <c r="H914" s="349">
        <v>79.94</v>
      </c>
      <c r="I914" s="198"/>
      <c r="L914" s="196"/>
      <c r="M914" s="199"/>
      <c r="N914" s="200"/>
      <c r="O914" s="200"/>
      <c r="P914" s="200"/>
      <c r="Q914" s="200"/>
      <c r="R914" s="200"/>
      <c r="S914" s="200"/>
      <c r="T914" s="201"/>
      <c r="U914" s="341"/>
      <c r="V914" s="341"/>
      <c r="AS914" s="202" t="s">
        <v>170</v>
      </c>
      <c r="AT914" s="202" t="s">
        <v>79</v>
      </c>
      <c r="AU914" s="12" t="s">
        <v>79</v>
      </c>
      <c r="AV914" s="12" t="s">
        <v>33</v>
      </c>
      <c r="AW914" s="12" t="s">
        <v>69</v>
      </c>
      <c r="AX914" s="202" t="s">
        <v>162</v>
      </c>
    </row>
    <row r="915" spans="1:64" s="12" customFormat="1">
      <c r="B915" s="196"/>
      <c r="C915" s="341"/>
      <c r="D915" s="337" t="s">
        <v>170</v>
      </c>
      <c r="E915" s="347" t="s">
        <v>5</v>
      </c>
      <c r="F915" s="348" t="s">
        <v>981</v>
      </c>
      <c r="G915" s="341"/>
      <c r="H915" s="349">
        <v>283.2</v>
      </c>
      <c r="I915" s="198"/>
      <c r="L915" s="196"/>
      <c r="M915" s="199"/>
      <c r="N915" s="200"/>
      <c r="O915" s="200"/>
      <c r="P915" s="200"/>
      <c r="Q915" s="200"/>
      <c r="R915" s="200"/>
      <c r="S915" s="200"/>
      <c r="T915" s="201"/>
      <c r="U915" s="341"/>
      <c r="V915" s="341"/>
      <c r="AS915" s="202" t="s">
        <v>170</v>
      </c>
      <c r="AT915" s="202" t="s">
        <v>79</v>
      </c>
      <c r="AU915" s="12" t="s">
        <v>79</v>
      </c>
      <c r="AV915" s="12" t="s">
        <v>33</v>
      </c>
      <c r="AW915" s="12" t="s">
        <v>69</v>
      </c>
      <c r="AX915" s="202" t="s">
        <v>162</v>
      </c>
    </row>
    <row r="916" spans="1:64" s="13" customFormat="1">
      <c r="B916" s="208"/>
      <c r="C916" s="350"/>
      <c r="D916" s="342" t="s">
        <v>170</v>
      </c>
      <c r="E916" s="351" t="s">
        <v>5</v>
      </c>
      <c r="F916" s="352" t="s">
        <v>192</v>
      </c>
      <c r="G916" s="350"/>
      <c r="H916" s="353">
        <v>2041.47</v>
      </c>
      <c r="I916" s="209"/>
      <c r="L916" s="208"/>
      <c r="M916" s="210"/>
      <c r="N916" s="211"/>
      <c r="O916" s="211"/>
      <c r="P916" s="211"/>
      <c r="Q916" s="211"/>
      <c r="R916" s="211"/>
      <c r="S916" s="211"/>
      <c r="T916" s="212"/>
      <c r="U916" s="350"/>
      <c r="V916" s="350"/>
      <c r="AS916" s="213" t="s">
        <v>170</v>
      </c>
      <c r="AT916" s="213" t="s">
        <v>79</v>
      </c>
      <c r="AU916" s="13" t="s">
        <v>168</v>
      </c>
      <c r="AV916" s="13" t="s">
        <v>33</v>
      </c>
      <c r="AW916" s="13" t="s">
        <v>77</v>
      </c>
      <c r="AX916" s="213" t="s">
        <v>162</v>
      </c>
    </row>
    <row r="917" spans="1:64" s="1" customFormat="1" ht="25.5" customHeight="1">
      <c r="A917" s="405"/>
      <c r="B917" s="394"/>
      <c r="C917" s="389">
        <v>128</v>
      </c>
      <c r="D917" s="389" t="s">
        <v>164</v>
      </c>
      <c r="E917" s="390" t="s">
        <v>983</v>
      </c>
      <c r="F917" s="391" t="s">
        <v>984</v>
      </c>
      <c r="G917" s="392" t="s">
        <v>284</v>
      </c>
      <c r="H917" s="393">
        <v>290.8</v>
      </c>
      <c r="I917" s="180"/>
      <c r="J917" s="181">
        <f>ROUND(I917*H917,2)</f>
        <v>0</v>
      </c>
      <c r="K917" s="333"/>
      <c r="L917" s="41"/>
      <c r="M917" s="182" t="s">
        <v>5</v>
      </c>
      <c r="N917" s="183" t="s">
        <v>40</v>
      </c>
      <c r="O917" s="42"/>
      <c r="P917" s="184">
        <f>O917*H917</f>
        <v>0</v>
      </c>
      <c r="Q917" s="184">
        <v>2.1000000000000001E-4</v>
      </c>
      <c r="R917" s="184">
        <f>Q917*H917</f>
        <v>6.1068000000000004E-2</v>
      </c>
      <c r="S917" s="184">
        <v>0</v>
      </c>
      <c r="T917" s="185">
        <f>S917*H917</f>
        <v>0</v>
      </c>
      <c r="U917" s="329"/>
      <c r="V917" s="329"/>
      <c r="AQ917" s="24" t="s">
        <v>168</v>
      </c>
      <c r="AS917" s="24" t="s">
        <v>164</v>
      </c>
      <c r="AT917" s="24" t="s">
        <v>79</v>
      </c>
      <c r="AX917" s="24" t="s">
        <v>162</v>
      </c>
      <c r="BD917" s="186">
        <f>IF(N917="základní",J917,0)</f>
        <v>0</v>
      </c>
      <c r="BE917" s="186">
        <f>IF(N917="snížená",J917,0)</f>
        <v>0</v>
      </c>
      <c r="BF917" s="186">
        <f>IF(N917="zákl. přenesená",J917,0)</f>
        <v>0</v>
      </c>
      <c r="BG917" s="186">
        <f>IF(N917="sníž. přenesená",J917,0)</f>
        <v>0</v>
      </c>
      <c r="BH917" s="186">
        <f>IF(N917="nulová",J917,0)</f>
        <v>0</v>
      </c>
      <c r="BI917" s="24" t="s">
        <v>77</v>
      </c>
      <c r="BJ917" s="186">
        <f>ROUND(I917*H917,2)</f>
        <v>0</v>
      </c>
      <c r="BK917" s="24" t="s">
        <v>168</v>
      </c>
      <c r="BL917" s="24" t="s">
        <v>985</v>
      </c>
    </row>
    <row r="918" spans="1:64" s="12" customFormat="1">
      <c r="B918" s="196"/>
      <c r="C918" s="341"/>
      <c r="D918" s="342" t="s">
        <v>170</v>
      </c>
      <c r="E918" s="343" t="s">
        <v>5</v>
      </c>
      <c r="F918" s="344" t="s">
        <v>986</v>
      </c>
      <c r="G918" s="341"/>
      <c r="H918" s="345">
        <v>290.8</v>
      </c>
      <c r="I918" s="198"/>
      <c r="L918" s="196"/>
      <c r="M918" s="199"/>
      <c r="N918" s="200"/>
      <c r="O918" s="200"/>
      <c r="P918" s="200"/>
      <c r="Q918" s="200"/>
      <c r="R918" s="200"/>
      <c r="S918" s="200"/>
      <c r="T918" s="201"/>
      <c r="U918" s="341"/>
      <c r="V918" s="341"/>
      <c r="AS918" s="202" t="s">
        <v>170</v>
      </c>
      <c r="AT918" s="202" t="s">
        <v>79</v>
      </c>
      <c r="AU918" s="12" t="s">
        <v>79</v>
      </c>
      <c r="AV918" s="12" t="s">
        <v>33</v>
      </c>
      <c r="AW918" s="12" t="s">
        <v>77</v>
      </c>
      <c r="AX918" s="202" t="s">
        <v>162</v>
      </c>
    </row>
    <row r="919" spans="1:64" s="1" customFormat="1" ht="63.75" customHeight="1">
      <c r="B919" s="174"/>
      <c r="C919" s="389">
        <v>129</v>
      </c>
      <c r="D919" s="389" t="s">
        <v>164</v>
      </c>
      <c r="E919" s="390" t="s">
        <v>988</v>
      </c>
      <c r="F919" s="391" t="s">
        <v>989</v>
      </c>
      <c r="G919" s="392" t="s">
        <v>284</v>
      </c>
      <c r="H919" s="393">
        <v>1923.26</v>
      </c>
      <c r="I919" s="180"/>
      <c r="J919" s="181">
        <f>ROUND(I919*H919,2)</f>
        <v>0</v>
      </c>
      <c r="K919" s="177" t="s">
        <v>5</v>
      </c>
      <c r="L919" s="41"/>
      <c r="M919" s="182" t="s">
        <v>5</v>
      </c>
      <c r="N919" s="183" t="s">
        <v>40</v>
      </c>
      <c r="O919" s="42"/>
      <c r="P919" s="184">
        <f>O919*H919</f>
        <v>0</v>
      </c>
      <c r="Q919" s="184">
        <v>4.0000000000000003E-5</v>
      </c>
      <c r="R919" s="184">
        <f>Q919*H919</f>
        <v>7.693040000000001E-2</v>
      </c>
      <c r="S919" s="184">
        <v>0</v>
      </c>
      <c r="T919" s="185">
        <f>S919*H919</f>
        <v>0</v>
      </c>
      <c r="U919" s="329"/>
      <c r="V919" s="329"/>
      <c r="AQ919" s="24" t="s">
        <v>168</v>
      </c>
      <c r="AS919" s="24" t="s">
        <v>164</v>
      </c>
      <c r="AT919" s="24" t="s">
        <v>79</v>
      </c>
      <c r="AX919" s="24" t="s">
        <v>162</v>
      </c>
      <c r="BD919" s="186">
        <f>IF(N919="základní",J919,0)</f>
        <v>0</v>
      </c>
      <c r="BE919" s="186">
        <f>IF(N919="snížená",J919,0)</f>
        <v>0</v>
      </c>
      <c r="BF919" s="186">
        <f>IF(N919="zákl. přenesená",J919,0)</f>
        <v>0</v>
      </c>
      <c r="BG919" s="186">
        <f>IF(N919="sníž. přenesená",J919,0)</f>
        <v>0</v>
      </c>
      <c r="BH919" s="186">
        <f>IF(N919="nulová",J919,0)</f>
        <v>0</v>
      </c>
      <c r="BI919" s="24" t="s">
        <v>77</v>
      </c>
      <c r="BJ919" s="186">
        <f>ROUND(I919*H919,2)</f>
        <v>0</v>
      </c>
      <c r="BK919" s="24" t="s">
        <v>168</v>
      </c>
      <c r="BL919" s="24" t="s">
        <v>990</v>
      </c>
    </row>
    <row r="920" spans="1:64" s="11" customFormat="1">
      <c r="B920" s="187"/>
      <c r="C920" s="336"/>
      <c r="D920" s="337" t="s">
        <v>170</v>
      </c>
      <c r="E920" s="338" t="s">
        <v>5</v>
      </c>
      <c r="F920" s="339" t="s">
        <v>991</v>
      </c>
      <c r="G920" s="336"/>
      <c r="H920" s="340" t="s">
        <v>5</v>
      </c>
      <c r="I920" s="192"/>
      <c r="L920" s="187"/>
      <c r="M920" s="193"/>
      <c r="N920" s="194"/>
      <c r="O920" s="194"/>
      <c r="P920" s="194"/>
      <c r="Q920" s="194"/>
      <c r="R920" s="194"/>
      <c r="S920" s="194"/>
      <c r="T920" s="195"/>
      <c r="U920" s="336"/>
      <c r="V920" s="336"/>
      <c r="AS920" s="191" t="s">
        <v>170</v>
      </c>
      <c r="AT920" s="191" t="s">
        <v>79</v>
      </c>
      <c r="AU920" s="11" t="s">
        <v>77</v>
      </c>
      <c r="AV920" s="11" t="s">
        <v>33</v>
      </c>
      <c r="AW920" s="11" t="s">
        <v>69</v>
      </c>
      <c r="AX920" s="191" t="s">
        <v>162</v>
      </c>
    </row>
    <row r="921" spans="1:64" s="12" customFormat="1">
      <c r="B921" s="196"/>
      <c r="C921" s="341"/>
      <c r="D921" s="337" t="s">
        <v>170</v>
      </c>
      <c r="E921" s="347" t="s">
        <v>5</v>
      </c>
      <c r="F921" s="348" t="s">
        <v>4843</v>
      </c>
      <c r="G921" s="341"/>
      <c r="H921" s="349">
        <v>1245.6600000000001</v>
      </c>
      <c r="I921" s="198"/>
      <c r="L921" s="196"/>
      <c r="M921" s="199"/>
      <c r="N921" s="200"/>
      <c r="O921" s="200"/>
      <c r="P921" s="200"/>
      <c r="Q921" s="200"/>
      <c r="R921" s="200"/>
      <c r="S921" s="200"/>
      <c r="T921" s="201"/>
      <c r="U921" s="341"/>
      <c r="V921" s="341"/>
      <c r="AS921" s="202" t="s">
        <v>170</v>
      </c>
      <c r="AT921" s="202" t="s">
        <v>79</v>
      </c>
      <c r="AU921" s="12" t="s">
        <v>79</v>
      </c>
      <c r="AV921" s="12" t="s">
        <v>33</v>
      </c>
      <c r="AW921" s="12" t="s">
        <v>69</v>
      </c>
      <c r="AX921" s="202" t="s">
        <v>162</v>
      </c>
    </row>
    <row r="922" spans="1:64" s="12" customFormat="1">
      <c r="B922" s="196"/>
      <c r="C922" s="341"/>
      <c r="D922" s="337" t="s">
        <v>170</v>
      </c>
      <c r="E922" s="347" t="s">
        <v>5</v>
      </c>
      <c r="F922" s="348" t="s">
        <v>992</v>
      </c>
      <c r="G922" s="341"/>
      <c r="H922" s="349">
        <v>631.4</v>
      </c>
      <c r="I922" s="198"/>
      <c r="L922" s="196"/>
      <c r="M922" s="199"/>
      <c r="N922" s="200"/>
      <c r="O922" s="200"/>
      <c r="P922" s="200"/>
      <c r="Q922" s="200"/>
      <c r="R922" s="200"/>
      <c r="S922" s="200"/>
      <c r="T922" s="201"/>
      <c r="U922" s="341"/>
      <c r="V922" s="341"/>
      <c r="AS922" s="202" t="s">
        <v>170</v>
      </c>
      <c r="AT922" s="202" t="s">
        <v>79</v>
      </c>
      <c r="AU922" s="12" t="s">
        <v>79</v>
      </c>
      <c r="AV922" s="12" t="s">
        <v>33</v>
      </c>
      <c r="AW922" s="12" t="s">
        <v>69</v>
      </c>
      <c r="AX922" s="202" t="s">
        <v>162</v>
      </c>
    </row>
    <row r="923" spans="1:64" s="12" customFormat="1">
      <c r="B923" s="196"/>
      <c r="C923" s="341"/>
      <c r="D923" s="337" t="s">
        <v>170</v>
      </c>
      <c r="E923" s="347" t="s">
        <v>5</v>
      </c>
      <c r="F923" s="348" t="s">
        <v>993</v>
      </c>
      <c r="G923" s="341"/>
      <c r="H923" s="349">
        <v>46.2</v>
      </c>
      <c r="I923" s="198"/>
      <c r="L923" s="196"/>
      <c r="M923" s="199"/>
      <c r="N923" s="200"/>
      <c r="O923" s="200"/>
      <c r="P923" s="200"/>
      <c r="Q923" s="200"/>
      <c r="R923" s="200"/>
      <c r="S923" s="200"/>
      <c r="T923" s="201"/>
      <c r="U923" s="341"/>
      <c r="V923" s="341"/>
      <c r="AS923" s="202" t="s">
        <v>170</v>
      </c>
      <c r="AT923" s="202" t="s">
        <v>79</v>
      </c>
      <c r="AU923" s="12" t="s">
        <v>79</v>
      </c>
      <c r="AV923" s="12" t="s">
        <v>33</v>
      </c>
      <c r="AW923" s="12" t="s">
        <v>69</v>
      </c>
      <c r="AX923" s="202" t="s">
        <v>162</v>
      </c>
    </row>
    <row r="924" spans="1:64" s="13" customFormat="1">
      <c r="B924" s="208"/>
      <c r="C924" s="350"/>
      <c r="D924" s="342" t="s">
        <v>170</v>
      </c>
      <c r="E924" s="351" t="s">
        <v>5</v>
      </c>
      <c r="F924" s="352" t="s">
        <v>192</v>
      </c>
      <c r="G924" s="350"/>
      <c r="H924" s="353">
        <f>SUM(H921:H923)</f>
        <v>1923.26</v>
      </c>
      <c r="I924" s="209"/>
      <c r="L924" s="208"/>
      <c r="M924" s="210"/>
      <c r="N924" s="211"/>
      <c r="O924" s="211"/>
      <c r="P924" s="211"/>
      <c r="Q924" s="211"/>
      <c r="R924" s="211"/>
      <c r="S924" s="211"/>
      <c r="T924" s="212"/>
      <c r="U924" s="350"/>
      <c r="V924" s="350"/>
      <c r="AS924" s="213" t="s">
        <v>170</v>
      </c>
      <c r="AT924" s="213" t="s">
        <v>79</v>
      </c>
      <c r="AU924" s="13" t="s">
        <v>168</v>
      </c>
      <c r="AV924" s="13" t="s">
        <v>33</v>
      </c>
      <c r="AW924" s="13" t="s">
        <v>77</v>
      </c>
      <c r="AX924" s="213" t="s">
        <v>162</v>
      </c>
    </row>
    <row r="925" spans="1:64" s="1" customFormat="1" ht="16.5" customHeight="1">
      <c r="B925" s="174"/>
      <c r="C925" s="331">
        <v>130</v>
      </c>
      <c r="D925" s="331" t="s">
        <v>164</v>
      </c>
      <c r="E925" s="332" t="s">
        <v>995</v>
      </c>
      <c r="F925" s="333" t="s">
        <v>996</v>
      </c>
      <c r="G925" s="334" t="s">
        <v>167</v>
      </c>
      <c r="H925" s="335">
        <v>2.0299999999999998</v>
      </c>
      <c r="I925" s="180"/>
      <c r="J925" s="181">
        <f>ROUND(I925*H925,2)</f>
        <v>0</v>
      </c>
      <c r="K925" s="177" t="s">
        <v>5</v>
      </c>
      <c r="L925" s="41"/>
      <c r="M925" s="182" t="s">
        <v>5</v>
      </c>
      <c r="N925" s="183" t="s">
        <v>40</v>
      </c>
      <c r="O925" s="42"/>
      <c r="P925" s="184">
        <f>O925*H925</f>
        <v>0</v>
      </c>
      <c r="Q925" s="184">
        <v>0</v>
      </c>
      <c r="R925" s="184">
        <f>Q925*H925</f>
        <v>0</v>
      </c>
      <c r="S925" s="184">
        <v>2.4</v>
      </c>
      <c r="T925" s="185">
        <f>S925*H925</f>
        <v>4.871999999999999</v>
      </c>
      <c r="U925" s="329"/>
      <c r="V925" s="329"/>
      <c r="AQ925" s="24" t="s">
        <v>270</v>
      </c>
      <c r="AS925" s="24" t="s">
        <v>164</v>
      </c>
      <c r="AT925" s="24" t="s">
        <v>79</v>
      </c>
      <c r="AX925" s="24" t="s">
        <v>162</v>
      </c>
      <c r="BD925" s="186">
        <f>IF(N925="základní",J925,0)</f>
        <v>0</v>
      </c>
      <c r="BE925" s="186">
        <f>IF(N925="snížená",J925,0)</f>
        <v>0</v>
      </c>
      <c r="BF925" s="186">
        <f>IF(N925="zákl. přenesená",J925,0)</f>
        <v>0</v>
      </c>
      <c r="BG925" s="186">
        <f>IF(N925="sníž. přenesená",J925,0)</f>
        <v>0</v>
      </c>
      <c r="BH925" s="186">
        <f>IF(N925="nulová",J925,0)</f>
        <v>0</v>
      </c>
      <c r="BI925" s="24" t="s">
        <v>77</v>
      </c>
      <c r="BJ925" s="186">
        <f>ROUND(I925*H925,2)</f>
        <v>0</v>
      </c>
      <c r="BK925" s="24" t="s">
        <v>270</v>
      </c>
      <c r="BL925" s="24" t="s">
        <v>997</v>
      </c>
    </row>
    <row r="926" spans="1:64" s="12" customFormat="1">
      <c r="B926" s="196"/>
      <c r="C926" s="341"/>
      <c r="D926" s="337" t="s">
        <v>170</v>
      </c>
      <c r="E926" s="347" t="s">
        <v>5</v>
      </c>
      <c r="F926" s="348" t="s">
        <v>998</v>
      </c>
      <c r="G926" s="341"/>
      <c r="H926" s="349">
        <v>0.70399999999999996</v>
      </c>
      <c r="I926" s="198"/>
      <c r="L926" s="196"/>
      <c r="M926" s="199"/>
      <c r="N926" s="200"/>
      <c r="O926" s="200"/>
      <c r="P926" s="200"/>
      <c r="Q926" s="200"/>
      <c r="R926" s="200"/>
      <c r="S926" s="200"/>
      <c r="T926" s="201"/>
      <c r="U926" s="341"/>
      <c r="V926" s="341"/>
      <c r="AS926" s="202" t="s">
        <v>170</v>
      </c>
      <c r="AT926" s="202" t="s">
        <v>79</v>
      </c>
      <c r="AU926" s="12" t="s">
        <v>79</v>
      </c>
      <c r="AV926" s="12" t="s">
        <v>33</v>
      </c>
      <c r="AW926" s="12" t="s">
        <v>69</v>
      </c>
      <c r="AX926" s="202" t="s">
        <v>162</v>
      </c>
    </row>
    <row r="927" spans="1:64" s="12" customFormat="1">
      <c r="B927" s="196"/>
      <c r="C927" s="341"/>
      <c r="D927" s="337" t="s">
        <v>170</v>
      </c>
      <c r="E927" s="347" t="s">
        <v>5</v>
      </c>
      <c r="F927" s="348" t="s">
        <v>999</v>
      </c>
      <c r="G927" s="341"/>
      <c r="H927" s="349">
        <v>1.3260000000000001</v>
      </c>
      <c r="I927" s="198"/>
      <c r="L927" s="196"/>
      <c r="M927" s="199"/>
      <c r="N927" s="200"/>
      <c r="O927" s="200"/>
      <c r="P927" s="200"/>
      <c r="Q927" s="200"/>
      <c r="R927" s="200"/>
      <c r="S927" s="200"/>
      <c r="T927" s="201"/>
      <c r="U927" s="341"/>
      <c r="V927" s="341"/>
      <c r="AS927" s="202" t="s">
        <v>170</v>
      </c>
      <c r="AT927" s="202" t="s">
        <v>79</v>
      </c>
      <c r="AU927" s="12" t="s">
        <v>79</v>
      </c>
      <c r="AV927" s="12" t="s">
        <v>33</v>
      </c>
      <c r="AW927" s="12" t="s">
        <v>69</v>
      </c>
      <c r="AX927" s="202" t="s">
        <v>162</v>
      </c>
    </row>
    <row r="928" spans="1:64" s="13" customFormat="1">
      <c r="B928" s="208"/>
      <c r="C928" s="350"/>
      <c r="D928" s="342" t="s">
        <v>170</v>
      </c>
      <c r="E928" s="351" t="s">
        <v>5</v>
      </c>
      <c r="F928" s="352" t="s">
        <v>192</v>
      </c>
      <c r="G928" s="350"/>
      <c r="H928" s="353">
        <v>2.0299999999999998</v>
      </c>
      <c r="I928" s="209"/>
      <c r="L928" s="208"/>
      <c r="M928" s="210"/>
      <c r="N928" s="211"/>
      <c r="O928" s="211"/>
      <c r="P928" s="211"/>
      <c r="Q928" s="211"/>
      <c r="R928" s="211"/>
      <c r="S928" s="211"/>
      <c r="T928" s="212"/>
      <c r="U928" s="350"/>
      <c r="V928" s="350"/>
      <c r="AS928" s="213" t="s">
        <v>170</v>
      </c>
      <c r="AT928" s="213" t="s">
        <v>79</v>
      </c>
      <c r="AU928" s="13" t="s">
        <v>168</v>
      </c>
      <c r="AV928" s="13" t="s">
        <v>33</v>
      </c>
      <c r="AW928" s="13" t="s">
        <v>77</v>
      </c>
      <c r="AX928" s="213" t="s">
        <v>162</v>
      </c>
    </row>
    <row r="929" spans="2:64" s="1" customFormat="1" ht="25.5" customHeight="1">
      <c r="B929" s="174"/>
      <c r="C929" s="378">
        <v>131</v>
      </c>
      <c r="D929" s="378" t="s">
        <v>164</v>
      </c>
      <c r="E929" s="379" t="s">
        <v>1001</v>
      </c>
      <c r="F929" s="380" t="s">
        <v>1002</v>
      </c>
      <c r="G929" s="381" t="s">
        <v>284</v>
      </c>
      <c r="H929" s="382">
        <v>0</v>
      </c>
      <c r="I929" s="180"/>
      <c r="J929" s="181">
        <f>ROUND(I929*H929,2)</f>
        <v>0</v>
      </c>
      <c r="K929" s="177" t="s">
        <v>5</v>
      </c>
      <c r="L929" s="41"/>
      <c r="M929" s="182" t="s">
        <v>5</v>
      </c>
      <c r="N929" s="183" t="s">
        <v>40</v>
      </c>
      <c r="O929" s="42"/>
      <c r="P929" s="184">
        <f>O929*H929</f>
        <v>0</v>
      </c>
      <c r="Q929" s="184">
        <v>0</v>
      </c>
      <c r="R929" s="184">
        <f>Q929*H929</f>
        <v>0</v>
      </c>
      <c r="S929" s="184">
        <v>0.26100000000000001</v>
      </c>
      <c r="T929" s="185">
        <f>S929*H929</f>
        <v>0</v>
      </c>
      <c r="U929" s="329"/>
      <c r="V929" s="329"/>
      <c r="AQ929" s="24" t="s">
        <v>168</v>
      </c>
      <c r="AS929" s="24" t="s">
        <v>164</v>
      </c>
      <c r="AT929" s="24" t="s">
        <v>79</v>
      </c>
      <c r="AX929" s="24" t="s">
        <v>162</v>
      </c>
      <c r="BD929" s="186">
        <f>IF(N929="základní",J929,0)</f>
        <v>0</v>
      </c>
      <c r="BE929" s="186">
        <f>IF(N929="snížená",J929,0)</f>
        <v>0</v>
      </c>
      <c r="BF929" s="186">
        <f>IF(N929="zákl. přenesená",J929,0)</f>
        <v>0</v>
      </c>
      <c r="BG929" s="186">
        <f>IF(N929="sníž. přenesená",J929,0)</f>
        <v>0</v>
      </c>
      <c r="BH929" s="186">
        <f>IF(N929="nulová",J929,0)</f>
        <v>0</v>
      </c>
      <c r="BI929" s="24" t="s">
        <v>77</v>
      </c>
      <c r="BJ929" s="186">
        <f>ROUND(I929*H929,2)</f>
        <v>0</v>
      </c>
      <c r="BK929" s="24" t="s">
        <v>168</v>
      </c>
      <c r="BL929" s="24" t="s">
        <v>1003</v>
      </c>
    </row>
    <row r="930" spans="2:64" s="11" customFormat="1">
      <c r="B930" s="187"/>
      <c r="C930" s="336"/>
      <c r="D930" s="337" t="s">
        <v>170</v>
      </c>
      <c r="E930" s="338" t="s">
        <v>5</v>
      </c>
      <c r="F930" s="339" t="s">
        <v>953</v>
      </c>
      <c r="G930" s="336"/>
      <c r="H930" s="340" t="s">
        <v>5</v>
      </c>
      <c r="I930" s="192"/>
      <c r="L930" s="187"/>
      <c r="M930" s="193"/>
      <c r="N930" s="194"/>
      <c r="O930" s="194"/>
      <c r="P930" s="194"/>
      <c r="Q930" s="194"/>
      <c r="R930" s="194"/>
      <c r="S930" s="194"/>
      <c r="T930" s="195"/>
      <c r="U930" s="336"/>
      <c r="V930" s="336"/>
      <c r="AS930" s="191" t="s">
        <v>170</v>
      </c>
      <c r="AT930" s="191" t="s">
        <v>79</v>
      </c>
      <c r="AU930" s="11" t="s">
        <v>77</v>
      </c>
      <c r="AV930" s="11" t="s">
        <v>33</v>
      </c>
      <c r="AW930" s="11" t="s">
        <v>69</v>
      </c>
      <c r="AX930" s="191" t="s">
        <v>162</v>
      </c>
    </row>
    <row r="931" spans="2:64" s="12" customFormat="1" ht="24">
      <c r="B931" s="196"/>
      <c r="C931" s="341"/>
      <c r="D931" s="337" t="s">
        <v>170</v>
      </c>
      <c r="E931" s="347" t="s">
        <v>5</v>
      </c>
      <c r="F931" s="348" t="s">
        <v>1004</v>
      </c>
      <c r="G931" s="341"/>
      <c r="H931" s="349">
        <v>213.208</v>
      </c>
      <c r="I931" s="198"/>
      <c r="L931" s="196"/>
      <c r="M931" s="199"/>
      <c r="N931" s="200"/>
      <c r="O931" s="200"/>
      <c r="P931" s="200"/>
      <c r="Q931" s="200"/>
      <c r="R931" s="200"/>
      <c r="S931" s="200"/>
      <c r="T931" s="201"/>
      <c r="U931" s="341"/>
      <c r="V931" s="341"/>
      <c r="AS931" s="202" t="s">
        <v>170</v>
      </c>
      <c r="AT931" s="202" t="s">
        <v>79</v>
      </c>
      <c r="AU931" s="12" t="s">
        <v>79</v>
      </c>
      <c r="AV931" s="12" t="s">
        <v>33</v>
      </c>
      <c r="AW931" s="12" t="s">
        <v>69</v>
      </c>
      <c r="AX931" s="202" t="s">
        <v>162</v>
      </c>
    </row>
    <row r="932" spans="2:64" s="12" customFormat="1">
      <c r="B932" s="196"/>
      <c r="C932" s="341"/>
      <c r="D932" s="337" t="s">
        <v>170</v>
      </c>
      <c r="E932" s="347" t="s">
        <v>5</v>
      </c>
      <c r="F932" s="348" t="s">
        <v>1005</v>
      </c>
      <c r="G932" s="341"/>
      <c r="H932" s="349">
        <v>-10.37</v>
      </c>
      <c r="I932" s="198"/>
      <c r="L932" s="196"/>
      <c r="M932" s="199"/>
      <c r="N932" s="200"/>
      <c r="O932" s="200"/>
      <c r="P932" s="200"/>
      <c r="Q932" s="200"/>
      <c r="R932" s="200"/>
      <c r="S932" s="200"/>
      <c r="T932" s="201"/>
      <c r="U932" s="341"/>
      <c r="V932" s="341"/>
      <c r="AS932" s="202" t="s">
        <v>170</v>
      </c>
      <c r="AT932" s="202" t="s">
        <v>79</v>
      </c>
      <c r="AU932" s="12" t="s">
        <v>79</v>
      </c>
      <c r="AV932" s="12" t="s">
        <v>33</v>
      </c>
      <c r="AW932" s="12" t="s">
        <v>69</v>
      </c>
      <c r="AX932" s="202" t="s">
        <v>162</v>
      </c>
    </row>
    <row r="933" spans="2:64" s="12" customFormat="1">
      <c r="B933" s="196"/>
      <c r="C933" s="341"/>
      <c r="D933" s="337" t="s">
        <v>170</v>
      </c>
      <c r="E933" s="347" t="s">
        <v>5</v>
      </c>
      <c r="F933" s="348" t="s">
        <v>1006</v>
      </c>
      <c r="G933" s="341"/>
      <c r="H933" s="349">
        <v>22.151</v>
      </c>
      <c r="I933" s="198"/>
      <c r="L933" s="196"/>
      <c r="M933" s="199"/>
      <c r="N933" s="200"/>
      <c r="O933" s="200"/>
      <c r="P933" s="200"/>
      <c r="Q933" s="200"/>
      <c r="R933" s="200"/>
      <c r="S933" s="200"/>
      <c r="T933" s="201"/>
      <c r="U933" s="341"/>
      <c r="V933" s="341"/>
      <c r="AS933" s="202" t="s">
        <v>170</v>
      </c>
      <c r="AT933" s="202" t="s">
        <v>79</v>
      </c>
      <c r="AU933" s="12" t="s">
        <v>79</v>
      </c>
      <c r="AV933" s="12" t="s">
        <v>33</v>
      </c>
      <c r="AW933" s="12" t="s">
        <v>69</v>
      </c>
      <c r="AX933" s="202" t="s">
        <v>162</v>
      </c>
    </row>
    <row r="934" spans="2:64" s="13" customFormat="1">
      <c r="B934" s="208"/>
      <c r="C934" s="350"/>
      <c r="D934" s="342" t="s">
        <v>170</v>
      </c>
      <c r="E934" s="351" t="s">
        <v>5</v>
      </c>
      <c r="F934" s="352" t="s">
        <v>192</v>
      </c>
      <c r="G934" s="350"/>
      <c r="H934" s="353">
        <v>224.989</v>
      </c>
      <c r="I934" s="209"/>
      <c r="L934" s="208"/>
      <c r="M934" s="210"/>
      <c r="N934" s="211"/>
      <c r="O934" s="211"/>
      <c r="P934" s="211"/>
      <c r="Q934" s="211"/>
      <c r="R934" s="211"/>
      <c r="S934" s="211"/>
      <c r="T934" s="212"/>
      <c r="U934" s="350"/>
      <c r="V934" s="350"/>
      <c r="AS934" s="213" t="s">
        <v>170</v>
      </c>
      <c r="AT934" s="213" t="s">
        <v>79</v>
      </c>
      <c r="AU934" s="13" t="s">
        <v>168</v>
      </c>
      <c r="AV934" s="13" t="s">
        <v>33</v>
      </c>
      <c r="AW934" s="13" t="s">
        <v>77</v>
      </c>
      <c r="AX934" s="213" t="s">
        <v>162</v>
      </c>
    </row>
    <row r="935" spans="2:64" s="1" customFormat="1" ht="38.25" customHeight="1">
      <c r="B935" s="174"/>
      <c r="C935" s="389">
        <v>132</v>
      </c>
      <c r="D935" s="389" t="s">
        <v>164</v>
      </c>
      <c r="E935" s="390" t="s">
        <v>1008</v>
      </c>
      <c r="F935" s="391" t="s">
        <v>1009</v>
      </c>
      <c r="G935" s="392" t="s">
        <v>284</v>
      </c>
      <c r="H935" s="393">
        <v>943.22699999999998</v>
      </c>
      <c r="I935" s="180"/>
      <c r="J935" s="181">
        <f>ROUND(I935*H935,2)</f>
        <v>0</v>
      </c>
      <c r="K935" s="177" t="s">
        <v>5</v>
      </c>
      <c r="L935" s="41"/>
      <c r="M935" s="182" t="s">
        <v>5</v>
      </c>
      <c r="N935" s="183" t="s">
        <v>40</v>
      </c>
      <c r="O935" s="42"/>
      <c r="P935" s="184">
        <f>O935*H935</f>
        <v>0</v>
      </c>
      <c r="Q935" s="184">
        <v>0</v>
      </c>
      <c r="R935" s="184">
        <f>Q935*H935</f>
        <v>0</v>
      </c>
      <c r="S935" s="184">
        <v>0.11700000000000001</v>
      </c>
      <c r="T935" s="185">
        <f>S935*H935</f>
        <v>110.35755900000001</v>
      </c>
      <c r="U935" s="329"/>
      <c r="V935" s="329"/>
      <c r="AQ935" s="24" t="s">
        <v>168</v>
      </c>
      <c r="AS935" s="24" t="s">
        <v>164</v>
      </c>
      <c r="AT935" s="24" t="s">
        <v>79</v>
      </c>
      <c r="AX935" s="24" t="s">
        <v>162</v>
      </c>
      <c r="BD935" s="186">
        <f>IF(N935="základní",J935,0)</f>
        <v>0</v>
      </c>
      <c r="BE935" s="186">
        <f>IF(N935="snížená",J935,0)</f>
        <v>0</v>
      </c>
      <c r="BF935" s="186">
        <f>IF(N935="zákl. přenesená",J935,0)</f>
        <v>0</v>
      </c>
      <c r="BG935" s="186">
        <f>IF(N935="sníž. přenesená",J935,0)</f>
        <v>0</v>
      </c>
      <c r="BH935" s="186">
        <f>IF(N935="nulová",J935,0)</f>
        <v>0</v>
      </c>
      <c r="BI935" s="24" t="s">
        <v>77</v>
      </c>
      <c r="BJ935" s="186">
        <f>ROUND(I935*H935,2)</f>
        <v>0</v>
      </c>
      <c r="BK935" s="24" t="s">
        <v>168</v>
      </c>
      <c r="BL935" s="24" t="s">
        <v>1010</v>
      </c>
    </row>
    <row r="936" spans="2:64" s="11" customFormat="1">
      <c r="B936" s="187"/>
      <c r="C936" s="336"/>
      <c r="D936" s="337" t="s">
        <v>170</v>
      </c>
      <c r="E936" s="338" t="s">
        <v>5</v>
      </c>
      <c r="F936" s="339" t="s">
        <v>953</v>
      </c>
      <c r="G936" s="336"/>
      <c r="H936" s="340" t="s">
        <v>5</v>
      </c>
      <c r="I936" s="192"/>
      <c r="L936" s="187"/>
      <c r="M936" s="193"/>
      <c r="N936" s="194"/>
      <c r="O936" s="194"/>
      <c r="P936" s="194"/>
      <c r="Q936" s="194"/>
      <c r="R936" s="194"/>
      <c r="S936" s="194"/>
      <c r="T936" s="195"/>
      <c r="U936" s="336"/>
      <c r="V936" s="336"/>
      <c r="AS936" s="191" t="s">
        <v>170</v>
      </c>
      <c r="AT936" s="191" t="s">
        <v>79</v>
      </c>
      <c r="AU936" s="11" t="s">
        <v>77</v>
      </c>
      <c r="AV936" s="11" t="s">
        <v>33</v>
      </c>
      <c r="AW936" s="11" t="s">
        <v>69</v>
      </c>
      <c r="AX936" s="191" t="s">
        <v>162</v>
      </c>
    </row>
    <row r="937" spans="2:64" s="11" customFormat="1">
      <c r="B937" s="187"/>
      <c r="C937" s="336"/>
      <c r="D937" s="337" t="s">
        <v>170</v>
      </c>
      <c r="E937" s="338" t="s">
        <v>5</v>
      </c>
      <c r="F937" s="339" t="s">
        <v>1011</v>
      </c>
      <c r="G937" s="336"/>
      <c r="H937" s="340" t="s">
        <v>5</v>
      </c>
      <c r="I937" s="192"/>
      <c r="L937" s="187"/>
      <c r="M937" s="193"/>
      <c r="N937" s="194"/>
      <c r="O937" s="194"/>
      <c r="P937" s="194"/>
      <c r="Q937" s="194"/>
      <c r="R937" s="194"/>
      <c r="S937" s="194"/>
      <c r="T937" s="195"/>
      <c r="U937" s="336"/>
      <c r="V937" s="336"/>
      <c r="AS937" s="191" t="s">
        <v>170</v>
      </c>
      <c r="AT937" s="191" t="s">
        <v>79</v>
      </c>
      <c r="AU937" s="11" t="s">
        <v>77</v>
      </c>
      <c r="AV937" s="11" t="s">
        <v>33</v>
      </c>
      <c r="AW937" s="11" t="s">
        <v>69</v>
      </c>
      <c r="AX937" s="191" t="s">
        <v>162</v>
      </c>
    </row>
    <row r="938" spans="2:64" s="12" customFormat="1" ht="24">
      <c r="B938" s="196"/>
      <c r="C938" s="341"/>
      <c r="D938" s="337" t="s">
        <v>170</v>
      </c>
      <c r="E938" s="347" t="s">
        <v>5</v>
      </c>
      <c r="F938" s="348" t="s">
        <v>1012</v>
      </c>
      <c r="G938" s="341"/>
      <c r="H938" s="349">
        <v>0</v>
      </c>
      <c r="I938" s="198"/>
      <c r="L938" s="196"/>
      <c r="M938" s="199"/>
      <c r="N938" s="200"/>
      <c r="O938" s="200"/>
      <c r="P938" s="200"/>
      <c r="Q938" s="200"/>
      <c r="R938" s="200"/>
      <c r="S938" s="200"/>
      <c r="T938" s="201"/>
      <c r="U938" s="341"/>
      <c r="V938" s="341"/>
      <c r="AS938" s="202" t="s">
        <v>170</v>
      </c>
      <c r="AT938" s="202" t="s">
        <v>79</v>
      </c>
      <c r="AU938" s="12" t="s">
        <v>79</v>
      </c>
      <c r="AV938" s="12" t="s">
        <v>33</v>
      </c>
      <c r="AW938" s="12" t="s">
        <v>69</v>
      </c>
      <c r="AX938" s="202" t="s">
        <v>162</v>
      </c>
    </row>
    <row r="939" spans="2:64" s="12" customFormat="1">
      <c r="B939" s="196"/>
      <c r="C939" s="341"/>
      <c r="D939" s="337" t="s">
        <v>170</v>
      </c>
      <c r="E939" s="347" t="s">
        <v>5</v>
      </c>
      <c r="F939" s="348" t="s">
        <v>1013</v>
      </c>
      <c r="G939" s="341"/>
      <c r="H939" s="349">
        <v>0</v>
      </c>
      <c r="I939" s="198"/>
      <c r="L939" s="196"/>
      <c r="M939" s="199"/>
      <c r="N939" s="200"/>
      <c r="O939" s="200"/>
      <c r="P939" s="200"/>
      <c r="Q939" s="200"/>
      <c r="R939" s="200"/>
      <c r="S939" s="200"/>
      <c r="T939" s="201"/>
      <c r="U939" s="341"/>
      <c r="V939" s="341"/>
      <c r="AS939" s="202" t="s">
        <v>170</v>
      </c>
      <c r="AT939" s="202" t="s">
        <v>79</v>
      </c>
      <c r="AU939" s="12" t="s">
        <v>79</v>
      </c>
      <c r="AV939" s="12" t="s">
        <v>33</v>
      </c>
      <c r="AW939" s="12" t="s">
        <v>69</v>
      </c>
      <c r="AX939" s="202" t="s">
        <v>162</v>
      </c>
    </row>
    <row r="940" spans="2:64" s="11" customFormat="1">
      <c r="B940" s="187"/>
      <c r="C940" s="336"/>
      <c r="D940" s="337" t="s">
        <v>170</v>
      </c>
      <c r="E940" s="338" t="s">
        <v>5</v>
      </c>
      <c r="F940" s="339" t="s">
        <v>1014</v>
      </c>
      <c r="G940" s="336"/>
      <c r="H940" s="340" t="s">
        <v>5</v>
      </c>
      <c r="I940" s="192"/>
      <c r="L940" s="187"/>
      <c r="M940" s="193"/>
      <c r="N940" s="194"/>
      <c r="O940" s="194"/>
      <c r="P940" s="194"/>
      <c r="Q940" s="194"/>
      <c r="R940" s="194"/>
      <c r="S940" s="194"/>
      <c r="T940" s="195"/>
      <c r="U940" s="336"/>
      <c r="V940" s="336"/>
      <c r="AS940" s="191" t="s">
        <v>170</v>
      </c>
      <c r="AT940" s="191" t="s">
        <v>79</v>
      </c>
      <c r="AU940" s="11" t="s">
        <v>77</v>
      </c>
      <c r="AV940" s="11" t="s">
        <v>33</v>
      </c>
      <c r="AW940" s="11" t="s">
        <v>69</v>
      </c>
      <c r="AX940" s="191" t="s">
        <v>162</v>
      </c>
    </row>
    <row r="941" spans="2:64" s="12" customFormat="1" ht="24">
      <c r="B941" s="196"/>
      <c r="C941" s="341"/>
      <c r="D941" s="337" t="s">
        <v>170</v>
      </c>
      <c r="E941" s="347" t="s">
        <v>5</v>
      </c>
      <c r="F941" s="348" t="s">
        <v>1015</v>
      </c>
      <c r="G941" s="341"/>
      <c r="H941" s="349">
        <v>478.13499999999999</v>
      </c>
      <c r="I941" s="198"/>
      <c r="L941" s="196"/>
      <c r="M941" s="199"/>
      <c r="N941" s="200"/>
      <c r="O941" s="200"/>
      <c r="P941" s="200"/>
      <c r="Q941" s="200"/>
      <c r="R941" s="200"/>
      <c r="S941" s="200"/>
      <c r="T941" s="201"/>
      <c r="U941" s="341"/>
      <c r="V941" s="341"/>
      <c r="AS941" s="202" t="s">
        <v>170</v>
      </c>
      <c r="AT941" s="202" t="s">
        <v>79</v>
      </c>
      <c r="AU941" s="12" t="s">
        <v>79</v>
      </c>
      <c r="AV941" s="12" t="s">
        <v>33</v>
      </c>
      <c r="AW941" s="12" t="s">
        <v>69</v>
      </c>
      <c r="AX941" s="202" t="s">
        <v>162</v>
      </c>
    </row>
    <row r="942" spans="2:64" s="12" customFormat="1" ht="24">
      <c r="B942" s="196"/>
      <c r="C942" s="341"/>
      <c r="D942" s="337" t="s">
        <v>170</v>
      </c>
      <c r="E942" s="347" t="s">
        <v>5</v>
      </c>
      <c r="F942" s="348" t="s">
        <v>1016</v>
      </c>
      <c r="G942" s="341"/>
      <c r="H942" s="349">
        <v>425.63900000000001</v>
      </c>
      <c r="I942" s="198"/>
      <c r="L942" s="196"/>
      <c r="M942" s="199"/>
      <c r="N942" s="200"/>
      <c r="O942" s="200"/>
      <c r="P942" s="200"/>
      <c r="Q942" s="200"/>
      <c r="R942" s="200"/>
      <c r="S942" s="200"/>
      <c r="T942" s="201"/>
      <c r="U942" s="341"/>
      <c r="V942" s="341"/>
      <c r="AS942" s="202" t="s">
        <v>170</v>
      </c>
      <c r="AT942" s="202" t="s">
        <v>79</v>
      </c>
      <c r="AU942" s="12" t="s">
        <v>79</v>
      </c>
      <c r="AV942" s="12" t="s">
        <v>33</v>
      </c>
      <c r="AW942" s="12" t="s">
        <v>69</v>
      </c>
      <c r="AX942" s="202" t="s">
        <v>162</v>
      </c>
    </row>
    <row r="943" spans="2:64" s="12" customFormat="1">
      <c r="B943" s="196"/>
      <c r="C943" s="341"/>
      <c r="D943" s="337" t="s">
        <v>170</v>
      </c>
      <c r="E943" s="347" t="s">
        <v>5</v>
      </c>
      <c r="F943" s="348" t="s">
        <v>1017</v>
      </c>
      <c r="G943" s="341"/>
      <c r="H943" s="349">
        <v>121.14400000000001</v>
      </c>
      <c r="I943" s="198"/>
      <c r="L943" s="196"/>
      <c r="M943" s="199"/>
      <c r="N943" s="200"/>
      <c r="O943" s="200"/>
      <c r="P943" s="200"/>
      <c r="Q943" s="200"/>
      <c r="R943" s="200"/>
      <c r="S943" s="200"/>
      <c r="T943" s="201"/>
      <c r="U943" s="341"/>
      <c r="V943" s="341"/>
      <c r="AS943" s="202" t="s">
        <v>170</v>
      </c>
      <c r="AT943" s="202" t="s">
        <v>79</v>
      </c>
      <c r="AU943" s="12" t="s">
        <v>79</v>
      </c>
      <c r="AV943" s="12" t="s">
        <v>33</v>
      </c>
      <c r="AW943" s="12" t="s">
        <v>69</v>
      </c>
      <c r="AX943" s="202" t="s">
        <v>162</v>
      </c>
    </row>
    <row r="944" spans="2:64" s="12" customFormat="1" ht="36">
      <c r="B944" s="196"/>
      <c r="C944" s="341"/>
      <c r="D944" s="337" t="s">
        <v>170</v>
      </c>
      <c r="E944" s="347" t="s">
        <v>5</v>
      </c>
      <c r="F944" s="348" t="s">
        <v>1018</v>
      </c>
      <c r="G944" s="341"/>
      <c r="H944" s="349">
        <v>-81.691000000000003</v>
      </c>
      <c r="I944" s="198"/>
      <c r="L944" s="196"/>
      <c r="M944" s="199"/>
      <c r="N944" s="200"/>
      <c r="O944" s="200"/>
      <c r="P944" s="200"/>
      <c r="Q944" s="200"/>
      <c r="R944" s="200"/>
      <c r="S944" s="200"/>
      <c r="T944" s="201"/>
      <c r="U944" s="341"/>
      <c r="V944" s="341"/>
      <c r="AS944" s="202" t="s">
        <v>170</v>
      </c>
      <c r="AT944" s="202" t="s">
        <v>79</v>
      </c>
      <c r="AU944" s="12" t="s">
        <v>79</v>
      </c>
      <c r="AV944" s="12" t="s">
        <v>33</v>
      </c>
      <c r="AW944" s="12" t="s">
        <v>69</v>
      </c>
      <c r="AX944" s="202" t="s">
        <v>162</v>
      </c>
    </row>
    <row r="945" spans="2:64" s="13" customFormat="1">
      <c r="B945" s="208"/>
      <c r="C945" s="350"/>
      <c r="D945" s="342" t="s">
        <v>170</v>
      </c>
      <c r="E945" s="351" t="s">
        <v>5</v>
      </c>
      <c r="F945" s="352" t="s">
        <v>192</v>
      </c>
      <c r="G945" s="350"/>
      <c r="H945" s="353">
        <f>SUM(H941:H944)</f>
        <v>943.22700000000009</v>
      </c>
      <c r="I945" s="209"/>
      <c r="L945" s="208"/>
      <c r="M945" s="210"/>
      <c r="N945" s="211"/>
      <c r="O945" s="211"/>
      <c r="P945" s="211"/>
      <c r="Q945" s="211"/>
      <c r="R945" s="211"/>
      <c r="S945" s="211"/>
      <c r="T945" s="212"/>
      <c r="U945" s="350"/>
      <c r="V945" s="350"/>
      <c r="AS945" s="213" t="s">
        <v>170</v>
      </c>
      <c r="AT945" s="213" t="s">
        <v>79</v>
      </c>
      <c r="AU945" s="13" t="s">
        <v>168</v>
      </c>
      <c r="AV945" s="13" t="s">
        <v>33</v>
      </c>
      <c r="AW945" s="13" t="s">
        <v>77</v>
      </c>
      <c r="AX945" s="213" t="s">
        <v>162</v>
      </c>
    </row>
    <row r="946" spans="2:64" s="1" customFormat="1" ht="38.25" customHeight="1">
      <c r="B946" s="174"/>
      <c r="C946" s="378">
        <v>133</v>
      </c>
      <c r="D946" s="378" t="s">
        <v>164</v>
      </c>
      <c r="E946" s="379" t="s">
        <v>1020</v>
      </c>
      <c r="F946" s="380" t="s">
        <v>1021</v>
      </c>
      <c r="G946" s="381" t="s">
        <v>167</v>
      </c>
      <c r="H946" s="382">
        <v>0</v>
      </c>
      <c r="I946" s="180"/>
      <c r="J946" s="181">
        <f>ROUND(I946*H946,2)</f>
        <v>0</v>
      </c>
      <c r="K946" s="177" t="s">
        <v>5</v>
      </c>
      <c r="L946" s="41"/>
      <c r="M946" s="182" t="s">
        <v>5</v>
      </c>
      <c r="N946" s="183" t="s">
        <v>40</v>
      </c>
      <c r="O946" s="42"/>
      <c r="P946" s="184">
        <f>O946*H946</f>
        <v>0</v>
      </c>
      <c r="Q946" s="184">
        <v>0</v>
      </c>
      <c r="R946" s="184">
        <f>Q946*H946</f>
        <v>0</v>
      </c>
      <c r="S946" s="184">
        <v>1.8</v>
      </c>
      <c r="T946" s="185">
        <f>S946*H946</f>
        <v>0</v>
      </c>
      <c r="U946" s="329"/>
      <c r="V946" s="329"/>
      <c r="AQ946" s="24" t="s">
        <v>168</v>
      </c>
      <c r="AS946" s="24" t="s">
        <v>164</v>
      </c>
      <c r="AT946" s="24" t="s">
        <v>79</v>
      </c>
      <c r="AX946" s="24" t="s">
        <v>162</v>
      </c>
      <c r="BD946" s="186">
        <f>IF(N946="základní",J946,0)</f>
        <v>0</v>
      </c>
      <c r="BE946" s="186">
        <f>IF(N946="snížená",J946,0)</f>
        <v>0</v>
      </c>
      <c r="BF946" s="186">
        <f>IF(N946="zákl. přenesená",J946,0)</f>
        <v>0</v>
      </c>
      <c r="BG946" s="186">
        <f>IF(N946="sníž. přenesená",J946,0)</f>
        <v>0</v>
      </c>
      <c r="BH946" s="186">
        <f>IF(N946="nulová",J946,0)</f>
        <v>0</v>
      </c>
      <c r="BI946" s="24" t="s">
        <v>77</v>
      </c>
      <c r="BJ946" s="186">
        <f>ROUND(I946*H946,2)</f>
        <v>0</v>
      </c>
      <c r="BK946" s="24" t="s">
        <v>168</v>
      </c>
      <c r="BL946" s="24" t="s">
        <v>1022</v>
      </c>
    </row>
    <row r="947" spans="2:64" s="11" customFormat="1">
      <c r="B947" s="187"/>
      <c r="C947" s="336"/>
      <c r="D947" s="337" t="s">
        <v>170</v>
      </c>
      <c r="E947" s="338" t="s">
        <v>5</v>
      </c>
      <c r="F947" s="339" t="s">
        <v>953</v>
      </c>
      <c r="G947" s="336"/>
      <c r="H947" s="340" t="s">
        <v>5</v>
      </c>
      <c r="I947" s="192"/>
      <c r="L947" s="187"/>
      <c r="M947" s="193"/>
      <c r="N947" s="194"/>
      <c r="O947" s="194"/>
      <c r="P947" s="194"/>
      <c r="Q947" s="194"/>
      <c r="R947" s="194"/>
      <c r="S947" s="194"/>
      <c r="T947" s="195"/>
      <c r="U947" s="336"/>
      <c r="V947" s="336"/>
      <c r="AS947" s="191" t="s">
        <v>170</v>
      </c>
      <c r="AT947" s="191" t="s">
        <v>79</v>
      </c>
      <c r="AU947" s="11" t="s">
        <v>77</v>
      </c>
      <c r="AV947" s="11" t="s">
        <v>33</v>
      </c>
      <c r="AW947" s="11" t="s">
        <v>69</v>
      </c>
      <c r="AX947" s="191" t="s">
        <v>162</v>
      </c>
    </row>
    <row r="948" spans="2:64" s="12" customFormat="1">
      <c r="B948" s="196"/>
      <c r="C948" s="341"/>
      <c r="D948" s="337" t="s">
        <v>170</v>
      </c>
      <c r="E948" s="347" t="s">
        <v>5</v>
      </c>
      <c r="F948" s="348" t="s">
        <v>1023</v>
      </c>
      <c r="G948" s="341"/>
      <c r="H948" s="349">
        <v>2.383</v>
      </c>
      <c r="I948" s="198"/>
      <c r="L948" s="196"/>
      <c r="M948" s="199"/>
      <c r="N948" s="200"/>
      <c r="O948" s="200"/>
      <c r="P948" s="200"/>
      <c r="Q948" s="200"/>
      <c r="R948" s="200"/>
      <c r="S948" s="200"/>
      <c r="T948" s="201"/>
      <c r="U948" s="341"/>
      <c r="V948" s="341"/>
      <c r="AS948" s="202" t="s">
        <v>170</v>
      </c>
      <c r="AT948" s="202" t="s">
        <v>79</v>
      </c>
      <c r="AU948" s="12" t="s">
        <v>79</v>
      </c>
      <c r="AV948" s="12" t="s">
        <v>33</v>
      </c>
      <c r="AW948" s="12" t="s">
        <v>69</v>
      </c>
      <c r="AX948" s="202" t="s">
        <v>162</v>
      </c>
    </row>
    <row r="949" spans="2:64" s="12" customFormat="1">
      <c r="B949" s="196"/>
      <c r="C949" s="341"/>
      <c r="D949" s="337" t="s">
        <v>170</v>
      </c>
      <c r="E949" s="347" t="s">
        <v>5</v>
      </c>
      <c r="F949" s="348" t="s">
        <v>1024</v>
      </c>
      <c r="G949" s="341"/>
      <c r="H949" s="349">
        <v>2.4540000000000002</v>
      </c>
      <c r="I949" s="198"/>
      <c r="L949" s="196"/>
      <c r="M949" s="199"/>
      <c r="N949" s="200"/>
      <c r="O949" s="200"/>
      <c r="P949" s="200"/>
      <c r="Q949" s="200"/>
      <c r="R949" s="200"/>
      <c r="S949" s="200"/>
      <c r="T949" s="201"/>
      <c r="U949" s="341"/>
      <c r="V949" s="341"/>
      <c r="AS949" s="202" t="s">
        <v>170</v>
      </c>
      <c r="AT949" s="202" t="s">
        <v>79</v>
      </c>
      <c r="AU949" s="12" t="s">
        <v>79</v>
      </c>
      <c r="AV949" s="12" t="s">
        <v>33</v>
      </c>
      <c r="AW949" s="12" t="s">
        <v>69</v>
      </c>
      <c r="AX949" s="202" t="s">
        <v>162</v>
      </c>
    </row>
    <row r="950" spans="2:64" s="12" customFormat="1">
      <c r="B950" s="196"/>
      <c r="C950" s="341"/>
      <c r="D950" s="337" t="s">
        <v>170</v>
      </c>
      <c r="E950" s="347" t="s">
        <v>5</v>
      </c>
      <c r="F950" s="348" t="s">
        <v>1025</v>
      </c>
      <c r="G950" s="341"/>
      <c r="H950" s="349">
        <v>2.1059999999999999</v>
      </c>
      <c r="I950" s="198"/>
      <c r="L950" s="196"/>
      <c r="M950" s="199"/>
      <c r="N950" s="200"/>
      <c r="O950" s="200"/>
      <c r="P950" s="200"/>
      <c r="Q950" s="200"/>
      <c r="R950" s="200"/>
      <c r="S950" s="200"/>
      <c r="T950" s="201"/>
      <c r="U950" s="341"/>
      <c r="V950" s="341"/>
      <c r="AS950" s="202" t="s">
        <v>170</v>
      </c>
      <c r="AT950" s="202" t="s">
        <v>79</v>
      </c>
      <c r="AU950" s="12" t="s">
        <v>79</v>
      </c>
      <c r="AV950" s="12" t="s">
        <v>33</v>
      </c>
      <c r="AW950" s="12" t="s">
        <v>69</v>
      </c>
      <c r="AX950" s="202" t="s">
        <v>162</v>
      </c>
    </row>
    <row r="951" spans="2:64" s="13" customFormat="1">
      <c r="B951" s="208"/>
      <c r="C951" s="350"/>
      <c r="D951" s="342" t="s">
        <v>170</v>
      </c>
      <c r="E951" s="351" t="s">
        <v>5</v>
      </c>
      <c r="F951" s="352" t="s">
        <v>192</v>
      </c>
      <c r="G951" s="350"/>
      <c r="H951" s="353">
        <v>6.9429999999999996</v>
      </c>
      <c r="I951" s="209"/>
      <c r="L951" s="208"/>
      <c r="M951" s="210"/>
      <c r="N951" s="211"/>
      <c r="O951" s="211"/>
      <c r="P951" s="211"/>
      <c r="Q951" s="211"/>
      <c r="R951" s="211"/>
      <c r="S951" s="211"/>
      <c r="T951" s="212"/>
      <c r="U951" s="350"/>
      <c r="V951" s="350"/>
      <c r="AS951" s="213" t="s">
        <v>170</v>
      </c>
      <c r="AT951" s="213" t="s">
        <v>79</v>
      </c>
      <c r="AU951" s="13" t="s">
        <v>168</v>
      </c>
      <c r="AV951" s="13" t="s">
        <v>33</v>
      </c>
      <c r="AW951" s="13" t="s">
        <v>77</v>
      </c>
      <c r="AX951" s="213" t="s">
        <v>162</v>
      </c>
    </row>
    <row r="952" spans="2:64" s="1" customFormat="1" ht="16.5" customHeight="1">
      <c r="B952" s="174"/>
      <c r="C952" s="389">
        <v>134</v>
      </c>
      <c r="D952" s="389" t="s">
        <v>164</v>
      </c>
      <c r="E952" s="390" t="s">
        <v>1027</v>
      </c>
      <c r="F952" s="391" t="s">
        <v>1028</v>
      </c>
      <c r="G952" s="392" t="s">
        <v>167</v>
      </c>
      <c r="H952" s="393">
        <v>5.4</v>
      </c>
      <c r="I952" s="180"/>
      <c r="J952" s="181">
        <f>ROUND(I952*H952,2)</f>
        <v>0</v>
      </c>
      <c r="K952" s="177" t="s">
        <v>5</v>
      </c>
      <c r="L952" s="41"/>
      <c r="M952" s="182" t="s">
        <v>5</v>
      </c>
      <c r="N952" s="183" t="s">
        <v>40</v>
      </c>
      <c r="O952" s="42"/>
      <c r="P952" s="184">
        <f>O952*H952</f>
        <v>0</v>
      </c>
      <c r="Q952" s="184">
        <v>0</v>
      </c>
      <c r="R952" s="184">
        <f>Q952*H952</f>
        <v>0</v>
      </c>
      <c r="S952" s="184">
        <v>2.4</v>
      </c>
      <c r="T952" s="185">
        <f>S952*H952</f>
        <v>12.96</v>
      </c>
      <c r="U952" s="329"/>
      <c r="V952" s="329"/>
      <c r="AQ952" s="24" t="s">
        <v>168</v>
      </c>
      <c r="AS952" s="24" t="s">
        <v>164</v>
      </c>
      <c r="AT952" s="24" t="s">
        <v>79</v>
      </c>
      <c r="AX952" s="24" t="s">
        <v>162</v>
      </c>
      <c r="BD952" s="186">
        <f>IF(N952="základní",J952,0)</f>
        <v>0</v>
      </c>
      <c r="BE952" s="186">
        <f>IF(N952="snížená",J952,0)</f>
        <v>0</v>
      </c>
      <c r="BF952" s="186">
        <f>IF(N952="zákl. přenesená",J952,0)</f>
        <v>0</v>
      </c>
      <c r="BG952" s="186">
        <f>IF(N952="sníž. přenesená",J952,0)</f>
        <v>0</v>
      </c>
      <c r="BH952" s="186">
        <f>IF(N952="nulová",J952,0)</f>
        <v>0</v>
      </c>
      <c r="BI952" s="24" t="s">
        <v>77</v>
      </c>
      <c r="BJ952" s="186">
        <f>ROUND(I952*H952,2)</f>
        <v>0</v>
      </c>
      <c r="BK952" s="24" t="s">
        <v>168</v>
      </c>
      <c r="BL952" s="24" t="s">
        <v>1029</v>
      </c>
    </row>
    <row r="953" spans="2:64" s="1" customFormat="1" ht="19">
      <c r="B953" s="41"/>
      <c r="C953" s="329"/>
      <c r="D953" s="337" t="s">
        <v>182</v>
      </c>
      <c r="E953" s="329"/>
      <c r="F953" s="346" t="s">
        <v>1030</v>
      </c>
      <c r="G953" s="329"/>
      <c r="H953" s="329"/>
      <c r="I953" s="204"/>
      <c r="L953" s="41"/>
      <c r="M953" s="205"/>
      <c r="N953" s="42"/>
      <c r="O953" s="42"/>
      <c r="P953" s="42"/>
      <c r="Q953" s="42"/>
      <c r="R953" s="42"/>
      <c r="S953" s="42"/>
      <c r="T953" s="70"/>
      <c r="U953" s="329"/>
      <c r="V953" s="329"/>
      <c r="AS953" s="24" t="s">
        <v>182</v>
      </c>
      <c r="AT953" s="24" t="s">
        <v>79</v>
      </c>
    </row>
    <row r="954" spans="2:64" s="12" customFormat="1">
      <c r="B954" s="196"/>
      <c r="C954" s="341"/>
      <c r="D954" s="337" t="s">
        <v>170</v>
      </c>
      <c r="E954" s="347" t="s">
        <v>5</v>
      </c>
      <c r="F954" s="348" t="s">
        <v>1031</v>
      </c>
      <c r="G954" s="341"/>
      <c r="H954" s="349">
        <v>0</v>
      </c>
      <c r="I954" s="198"/>
      <c r="L954" s="196"/>
      <c r="M954" s="199"/>
      <c r="N954" s="200"/>
      <c r="O954" s="200"/>
      <c r="P954" s="200"/>
      <c r="Q954" s="200"/>
      <c r="R954" s="200"/>
      <c r="S954" s="200"/>
      <c r="T954" s="201"/>
      <c r="U954" s="341"/>
      <c r="V954" s="341"/>
      <c r="AS954" s="202" t="s">
        <v>170</v>
      </c>
      <c r="AT954" s="202" t="s">
        <v>79</v>
      </c>
      <c r="AU954" s="12" t="s">
        <v>79</v>
      </c>
      <c r="AV954" s="12" t="s">
        <v>33</v>
      </c>
      <c r="AW954" s="12" t="s">
        <v>69</v>
      </c>
      <c r="AX954" s="202" t="s">
        <v>162</v>
      </c>
    </row>
    <row r="955" spans="2:64" s="12" customFormat="1">
      <c r="B955" s="196"/>
      <c r="C955" s="341"/>
      <c r="D955" s="337" t="s">
        <v>170</v>
      </c>
      <c r="E955" s="347" t="s">
        <v>5</v>
      </c>
      <c r="F955" s="348" t="s">
        <v>1032</v>
      </c>
      <c r="G955" s="341"/>
      <c r="H955" s="349">
        <v>0</v>
      </c>
      <c r="I955" s="198"/>
      <c r="L955" s="196"/>
      <c r="M955" s="199"/>
      <c r="N955" s="200"/>
      <c r="O955" s="200"/>
      <c r="P955" s="200"/>
      <c r="Q955" s="200"/>
      <c r="R955" s="200"/>
      <c r="S955" s="200"/>
      <c r="T955" s="201"/>
      <c r="U955" s="341"/>
      <c r="V955" s="341"/>
      <c r="AS955" s="202" t="s">
        <v>170</v>
      </c>
      <c r="AT955" s="202" t="s">
        <v>79</v>
      </c>
      <c r="AU955" s="12" t="s">
        <v>79</v>
      </c>
      <c r="AV955" s="12" t="s">
        <v>33</v>
      </c>
      <c r="AW955" s="12" t="s">
        <v>69</v>
      </c>
      <c r="AX955" s="202" t="s">
        <v>162</v>
      </c>
    </row>
    <row r="956" spans="2:64" s="12" customFormat="1">
      <c r="B956" s="196"/>
      <c r="C956" s="341"/>
      <c r="D956" s="337" t="s">
        <v>170</v>
      </c>
      <c r="E956" s="347" t="s">
        <v>5</v>
      </c>
      <c r="F956" s="348" t="s">
        <v>1033</v>
      </c>
      <c r="G956" s="341"/>
      <c r="H956" s="349">
        <v>5.4</v>
      </c>
      <c r="I956" s="198"/>
      <c r="L956" s="196"/>
      <c r="M956" s="199"/>
      <c r="N956" s="200"/>
      <c r="O956" s="200"/>
      <c r="P956" s="200"/>
      <c r="Q956" s="200"/>
      <c r="R956" s="200"/>
      <c r="S956" s="200"/>
      <c r="T956" s="201"/>
      <c r="U956" s="341"/>
      <c r="V956" s="341"/>
      <c r="AS956" s="202" t="s">
        <v>170</v>
      </c>
      <c r="AT956" s="202" t="s">
        <v>79</v>
      </c>
      <c r="AU956" s="12" t="s">
        <v>79</v>
      </c>
      <c r="AV956" s="12" t="s">
        <v>33</v>
      </c>
      <c r="AW956" s="12" t="s">
        <v>69</v>
      </c>
      <c r="AX956" s="202" t="s">
        <v>162</v>
      </c>
    </row>
    <row r="957" spans="2:64" s="13" customFormat="1">
      <c r="B957" s="208"/>
      <c r="C957" s="350"/>
      <c r="D957" s="342" t="s">
        <v>170</v>
      </c>
      <c r="E957" s="351" t="s">
        <v>5</v>
      </c>
      <c r="F957" s="352" t="s">
        <v>192</v>
      </c>
      <c r="G957" s="350"/>
      <c r="H957" s="353">
        <v>5.4</v>
      </c>
      <c r="I957" s="209"/>
      <c r="L957" s="208"/>
      <c r="M957" s="210"/>
      <c r="N957" s="211"/>
      <c r="O957" s="211"/>
      <c r="P957" s="211"/>
      <c r="Q957" s="211"/>
      <c r="R957" s="211"/>
      <c r="S957" s="211"/>
      <c r="T957" s="212"/>
      <c r="U957" s="350"/>
      <c r="V957" s="350"/>
      <c r="AS957" s="213" t="s">
        <v>170</v>
      </c>
      <c r="AT957" s="213" t="s">
        <v>79</v>
      </c>
      <c r="AU957" s="13" t="s">
        <v>168</v>
      </c>
      <c r="AV957" s="13" t="s">
        <v>33</v>
      </c>
      <c r="AW957" s="13" t="s">
        <v>77</v>
      </c>
      <c r="AX957" s="213" t="s">
        <v>162</v>
      </c>
    </row>
    <row r="958" spans="2:64" s="1" customFormat="1" ht="38.25" customHeight="1">
      <c r="B958" s="174"/>
      <c r="C958" s="389">
        <v>135</v>
      </c>
      <c r="D958" s="389" t="s">
        <v>164</v>
      </c>
      <c r="E958" s="390" t="s">
        <v>1035</v>
      </c>
      <c r="F958" s="391" t="s">
        <v>1036</v>
      </c>
      <c r="G958" s="392" t="s">
        <v>284</v>
      </c>
      <c r="H958" s="393">
        <v>83.239000000000004</v>
      </c>
      <c r="I958" s="180"/>
      <c r="J958" s="181">
        <f>ROUND(I958*H958,2)</f>
        <v>0</v>
      </c>
      <c r="K958" s="177" t="s">
        <v>5</v>
      </c>
      <c r="L958" s="41"/>
      <c r="M958" s="182" t="s">
        <v>5</v>
      </c>
      <c r="N958" s="183" t="s">
        <v>40</v>
      </c>
      <c r="O958" s="42"/>
      <c r="P958" s="184">
        <f>O958*H958</f>
        <v>0</v>
      </c>
      <c r="Q958" s="184">
        <v>0</v>
      </c>
      <c r="R958" s="184">
        <f>Q958*H958</f>
        <v>0</v>
      </c>
      <c r="S958" s="184">
        <v>0.113</v>
      </c>
      <c r="T958" s="185">
        <f>S958*H958</f>
        <v>9.4060070000000007</v>
      </c>
      <c r="U958" s="329"/>
      <c r="V958" s="329"/>
      <c r="AQ958" s="24" t="s">
        <v>168</v>
      </c>
      <c r="AS958" s="24" t="s">
        <v>164</v>
      </c>
      <c r="AT958" s="24" t="s">
        <v>79</v>
      </c>
      <c r="AX958" s="24" t="s">
        <v>162</v>
      </c>
      <c r="BD958" s="186">
        <f>IF(N958="základní",J958,0)</f>
        <v>0</v>
      </c>
      <c r="BE958" s="186">
        <f>IF(N958="snížená",J958,0)</f>
        <v>0</v>
      </c>
      <c r="BF958" s="186">
        <f>IF(N958="zákl. přenesená",J958,0)</f>
        <v>0</v>
      </c>
      <c r="BG958" s="186">
        <f>IF(N958="sníž. přenesená",J958,0)</f>
        <v>0</v>
      </c>
      <c r="BH958" s="186">
        <f>IF(N958="nulová",J958,0)</f>
        <v>0</v>
      </c>
      <c r="BI958" s="24" t="s">
        <v>77</v>
      </c>
      <c r="BJ958" s="186">
        <f>ROUND(I958*H958,2)</f>
        <v>0</v>
      </c>
      <c r="BK958" s="24" t="s">
        <v>168</v>
      </c>
      <c r="BL958" s="24" t="s">
        <v>1037</v>
      </c>
    </row>
    <row r="959" spans="2:64" s="11" customFormat="1">
      <c r="B959" s="187"/>
      <c r="C959" s="336"/>
      <c r="D959" s="337" t="s">
        <v>170</v>
      </c>
      <c r="E959" s="338" t="s">
        <v>5</v>
      </c>
      <c r="F959" s="339" t="s">
        <v>953</v>
      </c>
      <c r="G959" s="336"/>
      <c r="H959" s="340" t="s">
        <v>5</v>
      </c>
      <c r="I959" s="192"/>
      <c r="L959" s="187"/>
      <c r="M959" s="193"/>
      <c r="N959" s="194"/>
      <c r="O959" s="194"/>
      <c r="P959" s="194"/>
      <c r="Q959" s="194"/>
      <c r="R959" s="194"/>
      <c r="S959" s="194"/>
      <c r="T959" s="195"/>
      <c r="U959" s="336"/>
      <c r="V959" s="336"/>
      <c r="AS959" s="191" t="s">
        <v>170</v>
      </c>
      <c r="AT959" s="191" t="s">
        <v>79</v>
      </c>
      <c r="AU959" s="11" t="s">
        <v>77</v>
      </c>
      <c r="AV959" s="11" t="s">
        <v>33</v>
      </c>
      <c r="AW959" s="11" t="s">
        <v>69</v>
      </c>
      <c r="AX959" s="191" t="s">
        <v>162</v>
      </c>
    </row>
    <row r="960" spans="2:64" s="12" customFormat="1">
      <c r="B960" s="196"/>
      <c r="C960" s="341"/>
      <c r="D960" s="337" t="s">
        <v>170</v>
      </c>
      <c r="E960" s="347" t="s">
        <v>5</v>
      </c>
      <c r="F960" s="348" t="s">
        <v>1038</v>
      </c>
      <c r="G960" s="341"/>
      <c r="H960" s="349">
        <v>30.742999999999999</v>
      </c>
      <c r="I960" s="198"/>
      <c r="L960" s="196"/>
      <c r="M960" s="199"/>
      <c r="N960" s="200"/>
      <c r="O960" s="200"/>
      <c r="P960" s="200"/>
      <c r="Q960" s="200"/>
      <c r="R960" s="200"/>
      <c r="S960" s="200"/>
      <c r="T960" s="201"/>
      <c r="U960" s="341"/>
      <c r="V960" s="341"/>
      <c r="AS960" s="202" t="s">
        <v>170</v>
      </c>
      <c r="AT960" s="202" t="s">
        <v>79</v>
      </c>
      <c r="AU960" s="12" t="s">
        <v>79</v>
      </c>
      <c r="AV960" s="12" t="s">
        <v>33</v>
      </c>
      <c r="AW960" s="12" t="s">
        <v>69</v>
      </c>
      <c r="AX960" s="202" t="s">
        <v>162</v>
      </c>
    </row>
    <row r="961" spans="2:64" s="12" customFormat="1">
      <c r="B961" s="196"/>
      <c r="C961" s="341"/>
      <c r="D961" s="337" t="s">
        <v>170</v>
      </c>
      <c r="E961" s="347" t="s">
        <v>5</v>
      </c>
      <c r="F961" s="348" t="s">
        <v>1039</v>
      </c>
      <c r="G961" s="341"/>
      <c r="H961" s="349">
        <v>11.696</v>
      </c>
      <c r="I961" s="198"/>
      <c r="L961" s="196"/>
      <c r="M961" s="199"/>
      <c r="N961" s="200"/>
      <c r="O961" s="200"/>
      <c r="P961" s="200"/>
      <c r="Q961" s="200"/>
      <c r="R961" s="200"/>
      <c r="S961" s="200"/>
      <c r="T961" s="201"/>
      <c r="U961" s="341"/>
      <c r="V961" s="341"/>
      <c r="AS961" s="202" t="s">
        <v>170</v>
      </c>
      <c r="AT961" s="202" t="s">
        <v>79</v>
      </c>
      <c r="AU961" s="12" t="s">
        <v>79</v>
      </c>
      <c r="AV961" s="12" t="s">
        <v>33</v>
      </c>
      <c r="AW961" s="12" t="s">
        <v>69</v>
      </c>
      <c r="AX961" s="202" t="s">
        <v>162</v>
      </c>
    </row>
    <row r="962" spans="2:64" s="12" customFormat="1">
      <c r="B962" s="196"/>
      <c r="C962" s="341"/>
      <c r="D962" s="337" t="s">
        <v>170</v>
      </c>
      <c r="E962" s="347" t="s">
        <v>5</v>
      </c>
      <c r="F962" s="348" t="s">
        <v>476</v>
      </c>
      <c r="G962" s="341"/>
      <c r="H962" s="349">
        <v>40.799999999999997</v>
      </c>
      <c r="I962" s="198"/>
      <c r="L962" s="196"/>
      <c r="M962" s="199"/>
      <c r="N962" s="200"/>
      <c r="O962" s="200"/>
      <c r="P962" s="200"/>
      <c r="Q962" s="200"/>
      <c r="R962" s="200"/>
      <c r="S962" s="200"/>
      <c r="T962" s="201"/>
      <c r="U962" s="341"/>
      <c r="V962" s="341"/>
      <c r="AS962" s="202" t="s">
        <v>170</v>
      </c>
      <c r="AT962" s="202" t="s">
        <v>79</v>
      </c>
      <c r="AU962" s="12" t="s">
        <v>79</v>
      </c>
      <c r="AV962" s="12" t="s">
        <v>33</v>
      </c>
      <c r="AW962" s="12" t="s">
        <v>69</v>
      </c>
      <c r="AX962" s="202" t="s">
        <v>162</v>
      </c>
    </row>
    <row r="963" spans="2:64" s="13" customFormat="1">
      <c r="B963" s="208"/>
      <c r="C963" s="350"/>
      <c r="D963" s="342" t="s">
        <v>170</v>
      </c>
      <c r="E963" s="351" t="s">
        <v>5</v>
      </c>
      <c r="F963" s="352" t="s">
        <v>192</v>
      </c>
      <c r="G963" s="350"/>
      <c r="H963" s="353">
        <v>83.239000000000004</v>
      </c>
      <c r="I963" s="209"/>
      <c r="L963" s="208"/>
      <c r="M963" s="210"/>
      <c r="N963" s="211"/>
      <c r="O963" s="211"/>
      <c r="P963" s="211"/>
      <c r="Q963" s="211"/>
      <c r="R963" s="211"/>
      <c r="S963" s="211"/>
      <c r="T963" s="212"/>
      <c r="U963" s="350"/>
      <c r="V963" s="350"/>
      <c r="AS963" s="213" t="s">
        <v>170</v>
      </c>
      <c r="AT963" s="213" t="s">
        <v>79</v>
      </c>
      <c r="AU963" s="13" t="s">
        <v>168</v>
      </c>
      <c r="AV963" s="13" t="s">
        <v>33</v>
      </c>
      <c r="AW963" s="13" t="s">
        <v>77</v>
      </c>
      <c r="AX963" s="213" t="s">
        <v>162</v>
      </c>
    </row>
    <row r="964" spans="2:64" s="1" customFormat="1" ht="38.25" customHeight="1">
      <c r="B964" s="174"/>
      <c r="C964" s="389">
        <v>136</v>
      </c>
      <c r="D964" s="389" t="s">
        <v>164</v>
      </c>
      <c r="E964" s="390" t="s">
        <v>1041</v>
      </c>
      <c r="F964" s="391" t="s">
        <v>1042</v>
      </c>
      <c r="G964" s="392" t="s">
        <v>284</v>
      </c>
      <c r="H964" s="393">
        <v>44.253999999999998</v>
      </c>
      <c r="I964" s="180"/>
      <c r="J964" s="181">
        <f>ROUND(I964*H964,2)</f>
        <v>0</v>
      </c>
      <c r="K964" s="177" t="s">
        <v>5</v>
      </c>
      <c r="L964" s="41"/>
      <c r="M964" s="182" t="s">
        <v>5</v>
      </c>
      <c r="N964" s="183" t="s">
        <v>40</v>
      </c>
      <c r="O964" s="42"/>
      <c r="P964" s="184">
        <f>O964*H964</f>
        <v>0</v>
      </c>
      <c r="Q964" s="184">
        <v>0</v>
      </c>
      <c r="R964" s="184">
        <f>Q964*H964</f>
        <v>0</v>
      </c>
      <c r="S964" s="184">
        <v>0.8</v>
      </c>
      <c r="T964" s="185">
        <f>S964*H964</f>
        <v>35.403199999999998</v>
      </c>
      <c r="U964" s="329"/>
      <c r="V964" s="329"/>
      <c r="AQ964" s="24" t="s">
        <v>168</v>
      </c>
      <c r="AS964" s="24" t="s">
        <v>164</v>
      </c>
      <c r="AT964" s="24" t="s">
        <v>79</v>
      </c>
      <c r="AX964" s="24" t="s">
        <v>162</v>
      </c>
      <c r="BD964" s="186">
        <f>IF(N964="základní",J964,0)</f>
        <v>0</v>
      </c>
      <c r="BE964" s="186">
        <f>IF(N964="snížená",J964,0)</f>
        <v>0</v>
      </c>
      <c r="BF964" s="186">
        <f>IF(N964="zákl. přenesená",J964,0)</f>
        <v>0</v>
      </c>
      <c r="BG964" s="186">
        <f>IF(N964="sníž. přenesená",J964,0)</f>
        <v>0</v>
      </c>
      <c r="BH964" s="186">
        <f>IF(N964="nulová",J964,0)</f>
        <v>0</v>
      </c>
      <c r="BI964" s="24" t="s">
        <v>77</v>
      </c>
      <c r="BJ964" s="186">
        <f>ROUND(I964*H964,2)</f>
        <v>0</v>
      </c>
      <c r="BK964" s="24" t="s">
        <v>168</v>
      </c>
      <c r="BL964" s="24" t="s">
        <v>1043</v>
      </c>
    </row>
    <row r="965" spans="2:64" s="11" customFormat="1">
      <c r="B965" s="187"/>
      <c r="C965" s="336"/>
      <c r="D965" s="337" t="s">
        <v>170</v>
      </c>
      <c r="E965" s="338" t="s">
        <v>5</v>
      </c>
      <c r="F965" s="339" t="s">
        <v>953</v>
      </c>
      <c r="G965" s="336"/>
      <c r="H965" s="340" t="s">
        <v>5</v>
      </c>
      <c r="I965" s="192"/>
      <c r="L965" s="187"/>
      <c r="M965" s="193"/>
      <c r="N965" s="194"/>
      <c r="O965" s="194"/>
      <c r="P965" s="194"/>
      <c r="Q965" s="194"/>
      <c r="R965" s="194"/>
      <c r="S965" s="194"/>
      <c r="T965" s="195"/>
      <c r="U965" s="336"/>
      <c r="V965" s="336"/>
      <c r="AS965" s="191" t="s">
        <v>170</v>
      </c>
      <c r="AT965" s="191" t="s">
        <v>79</v>
      </c>
      <c r="AU965" s="11" t="s">
        <v>77</v>
      </c>
      <c r="AV965" s="11" t="s">
        <v>33</v>
      </c>
      <c r="AW965" s="11" t="s">
        <v>69</v>
      </c>
      <c r="AX965" s="191" t="s">
        <v>162</v>
      </c>
    </row>
    <row r="966" spans="2:64" s="12" customFormat="1">
      <c r="B966" s="196"/>
      <c r="C966" s="341"/>
      <c r="D966" s="337" t="s">
        <v>170</v>
      </c>
      <c r="E966" s="347" t="s">
        <v>5</v>
      </c>
      <c r="F966" s="348" t="s">
        <v>1044</v>
      </c>
      <c r="G966" s="341"/>
      <c r="H966" s="349">
        <v>12.769</v>
      </c>
      <c r="I966" s="198"/>
      <c r="L966" s="196"/>
      <c r="M966" s="199"/>
      <c r="N966" s="200"/>
      <c r="O966" s="200"/>
      <c r="P966" s="200"/>
      <c r="Q966" s="200"/>
      <c r="R966" s="200"/>
      <c r="S966" s="200"/>
      <c r="T966" s="201"/>
      <c r="U966" s="341"/>
      <c r="V966" s="341"/>
      <c r="AS966" s="202" t="s">
        <v>170</v>
      </c>
      <c r="AT966" s="202" t="s">
        <v>79</v>
      </c>
      <c r="AU966" s="12" t="s">
        <v>79</v>
      </c>
      <c r="AV966" s="12" t="s">
        <v>33</v>
      </c>
      <c r="AW966" s="12" t="s">
        <v>69</v>
      </c>
      <c r="AX966" s="202" t="s">
        <v>162</v>
      </c>
    </row>
    <row r="967" spans="2:64" s="11" customFormat="1">
      <c r="B967" s="187"/>
      <c r="C967" s="336"/>
      <c r="D967" s="337" t="s">
        <v>170</v>
      </c>
      <c r="E967" s="338" t="s">
        <v>5</v>
      </c>
      <c r="F967" s="339" t="s">
        <v>1045</v>
      </c>
      <c r="G967" s="336"/>
      <c r="H967" s="340" t="s">
        <v>5</v>
      </c>
      <c r="I967" s="192"/>
      <c r="L967" s="187"/>
      <c r="M967" s="193"/>
      <c r="N967" s="194"/>
      <c r="O967" s="194"/>
      <c r="P967" s="194"/>
      <c r="Q967" s="194"/>
      <c r="R967" s="194"/>
      <c r="S967" s="194"/>
      <c r="T967" s="195"/>
      <c r="U967" s="336"/>
      <c r="V967" s="336"/>
      <c r="AS967" s="191" t="s">
        <v>170</v>
      </c>
      <c r="AT967" s="191" t="s">
        <v>79</v>
      </c>
      <c r="AU967" s="11" t="s">
        <v>77</v>
      </c>
      <c r="AV967" s="11" t="s">
        <v>33</v>
      </c>
      <c r="AW967" s="11" t="s">
        <v>69</v>
      </c>
      <c r="AX967" s="191" t="s">
        <v>162</v>
      </c>
    </row>
    <row r="968" spans="2:64" s="12" customFormat="1">
      <c r="B968" s="196"/>
      <c r="C968" s="341"/>
      <c r="D968" s="337" t="s">
        <v>170</v>
      </c>
      <c r="E968" s="347" t="s">
        <v>5</v>
      </c>
      <c r="F968" s="348" t="s">
        <v>1046</v>
      </c>
      <c r="G968" s="341"/>
      <c r="H968" s="349">
        <v>31.484999999999999</v>
      </c>
      <c r="I968" s="198"/>
      <c r="L968" s="196"/>
      <c r="M968" s="199"/>
      <c r="N968" s="200"/>
      <c r="O968" s="200"/>
      <c r="P968" s="200"/>
      <c r="Q968" s="200"/>
      <c r="R968" s="200"/>
      <c r="S968" s="200"/>
      <c r="T968" s="201"/>
      <c r="U968" s="341"/>
      <c r="V968" s="341"/>
      <c r="AS968" s="202" t="s">
        <v>170</v>
      </c>
      <c r="AT968" s="202" t="s">
        <v>79</v>
      </c>
      <c r="AU968" s="12" t="s">
        <v>79</v>
      </c>
      <c r="AV968" s="12" t="s">
        <v>33</v>
      </c>
      <c r="AW968" s="12" t="s">
        <v>69</v>
      </c>
      <c r="AX968" s="202" t="s">
        <v>162</v>
      </c>
    </row>
    <row r="969" spans="2:64" s="13" customFormat="1">
      <c r="B969" s="208"/>
      <c r="C969" s="350"/>
      <c r="D969" s="342" t="s">
        <v>170</v>
      </c>
      <c r="E969" s="351" t="s">
        <v>5</v>
      </c>
      <c r="F969" s="352" t="s">
        <v>192</v>
      </c>
      <c r="G969" s="350"/>
      <c r="H969" s="353">
        <v>44.253999999999998</v>
      </c>
      <c r="I969" s="209"/>
      <c r="L969" s="208"/>
      <c r="M969" s="210"/>
      <c r="N969" s="211"/>
      <c r="O969" s="211"/>
      <c r="P969" s="211"/>
      <c r="Q969" s="211"/>
      <c r="R969" s="211"/>
      <c r="S969" s="211"/>
      <c r="T969" s="212"/>
      <c r="U969" s="350"/>
      <c r="V969" s="350"/>
      <c r="AS969" s="213" t="s">
        <v>170</v>
      </c>
      <c r="AT969" s="213" t="s">
        <v>79</v>
      </c>
      <c r="AU969" s="13" t="s">
        <v>168</v>
      </c>
      <c r="AV969" s="13" t="s">
        <v>33</v>
      </c>
      <c r="AW969" s="13" t="s">
        <v>77</v>
      </c>
      <c r="AX969" s="213" t="s">
        <v>162</v>
      </c>
    </row>
    <row r="970" spans="2:64" s="1" customFormat="1" ht="25.5" customHeight="1">
      <c r="B970" s="174"/>
      <c r="C970" s="331">
        <v>137</v>
      </c>
      <c r="D970" s="331" t="s">
        <v>164</v>
      </c>
      <c r="E970" s="332" t="s">
        <v>1048</v>
      </c>
      <c r="F970" s="333" t="s">
        <v>1049</v>
      </c>
      <c r="G970" s="334" t="s">
        <v>167</v>
      </c>
      <c r="H970" s="335">
        <v>1.732</v>
      </c>
      <c r="I970" s="180"/>
      <c r="J970" s="181">
        <f>ROUND(I970*H970,2)</f>
        <v>0</v>
      </c>
      <c r="K970" s="177" t="s">
        <v>5</v>
      </c>
      <c r="L970" s="41"/>
      <c r="M970" s="182" t="s">
        <v>5</v>
      </c>
      <c r="N970" s="183" t="s">
        <v>40</v>
      </c>
      <c r="O970" s="42"/>
      <c r="P970" s="184">
        <f>O970*H970</f>
        <v>0</v>
      </c>
      <c r="Q970" s="184">
        <v>0</v>
      </c>
      <c r="R970" s="184">
        <f>Q970*H970</f>
        <v>0</v>
      </c>
      <c r="S970" s="184">
        <v>2.1</v>
      </c>
      <c r="T970" s="185">
        <f>S970*H970</f>
        <v>3.6372</v>
      </c>
      <c r="U970" s="329"/>
      <c r="V970" s="329"/>
      <c r="AQ970" s="24" t="s">
        <v>168</v>
      </c>
      <c r="AS970" s="24" t="s">
        <v>164</v>
      </c>
      <c r="AT970" s="24" t="s">
        <v>79</v>
      </c>
      <c r="AX970" s="24" t="s">
        <v>162</v>
      </c>
      <c r="BD970" s="186">
        <f>IF(N970="základní",J970,0)</f>
        <v>0</v>
      </c>
      <c r="BE970" s="186">
        <f>IF(N970="snížená",J970,0)</f>
        <v>0</v>
      </c>
      <c r="BF970" s="186">
        <f>IF(N970="zákl. přenesená",J970,0)</f>
        <v>0</v>
      </c>
      <c r="BG970" s="186">
        <f>IF(N970="sníž. přenesená",J970,0)</f>
        <v>0</v>
      </c>
      <c r="BH970" s="186">
        <f>IF(N970="nulová",J970,0)</f>
        <v>0</v>
      </c>
      <c r="BI970" s="24" t="s">
        <v>77</v>
      </c>
      <c r="BJ970" s="186">
        <f>ROUND(I970*H970,2)</f>
        <v>0</v>
      </c>
      <c r="BK970" s="24" t="s">
        <v>168</v>
      </c>
      <c r="BL970" s="24" t="s">
        <v>1050</v>
      </c>
    </row>
    <row r="971" spans="2:64" s="11" customFormat="1">
      <c r="B971" s="187"/>
      <c r="C971" s="336"/>
      <c r="D971" s="337" t="s">
        <v>170</v>
      </c>
      <c r="E971" s="338" t="s">
        <v>5</v>
      </c>
      <c r="F971" s="339" t="s">
        <v>1051</v>
      </c>
      <c r="G971" s="336"/>
      <c r="H971" s="340" t="s">
        <v>5</v>
      </c>
      <c r="I971" s="192"/>
      <c r="L971" s="187"/>
      <c r="M971" s="193"/>
      <c r="N971" s="194"/>
      <c r="O971" s="194"/>
      <c r="P971" s="194"/>
      <c r="Q971" s="194"/>
      <c r="R971" s="194"/>
      <c r="S971" s="194"/>
      <c r="T971" s="195"/>
      <c r="U971" s="336"/>
      <c r="V971" s="336"/>
      <c r="AS971" s="191" t="s">
        <v>170</v>
      </c>
      <c r="AT971" s="191" t="s">
        <v>79</v>
      </c>
      <c r="AU971" s="11" t="s">
        <v>77</v>
      </c>
      <c r="AV971" s="11" t="s">
        <v>33</v>
      </c>
      <c r="AW971" s="11" t="s">
        <v>69</v>
      </c>
      <c r="AX971" s="191" t="s">
        <v>162</v>
      </c>
    </row>
    <row r="972" spans="2:64" s="11" customFormat="1">
      <c r="B972" s="187"/>
      <c r="C972" s="336"/>
      <c r="D972" s="337" t="s">
        <v>170</v>
      </c>
      <c r="E972" s="338" t="s">
        <v>5</v>
      </c>
      <c r="F972" s="339" t="s">
        <v>1052</v>
      </c>
      <c r="G972" s="336"/>
      <c r="H972" s="340" t="s">
        <v>5</v>
      </c>
      <c r="I972" s="192"/>
      <c r="L972" s="187"/>
      <c r="M972" s="193"/>
      <c r="N972" s="194"/>
      <c r="O972" s="194"/>
      <c r="P972" s="194"/>
      <c r="Q972" s="194"/>
      <c r="R972" s="194"/>
      <c r="S972" s="194"/>
      <c r="T972" s="195"/>
      <c r="U972" s="336"/>
      <c r="V972" s="336"/>
      <c r="AS972" s="191" t="s">
        <v>170</v>
      </c>
      <c r="AT972" s="191" t="s">
        <v>79</v>
      </c>
      <c r="AU972" s="11" t="s">
        <v>77</v>
      </c>
      <c r="AV972" s="11" t="s">
        <v>33</v>
      </c>
      <c r="AW972" s="11" t="s">
        <v>69</v>
      </c>
      <c r="AX972" s="191" t="s">
        <v>162</v>
      </c>
    </row>
    <row r="973" spans="2:64" s="12" customFormat="1">
      <c r="B973" s="196"/>
      <c r="C973" s="341"/>
      <c r="D973" s="342" t="s">
        <v>170</v>
      </c>
      <c r="E973" s="343" t="s">
        <v>5</v>
      </c>
      <c r="F973" s="344" t="s">
        <v>1053</v>
      </c>
      <c r="G973" s="341"/>
      <c r="H973" s="345">
        <v>1.732</v>
      </c>
      <c r="I973" s="198"/>
      <c r="L973" s="196"/>
      <c r="M973" s="199"/>
      <c r="N973" s="200"/>
      <c r="O973" s="200"/>
      <c r="P973" s="200"/>
      <c r="Q973" s="200"/>
      <c r="R973" s="200"/>
      <c r="S973" s="200"/>
      <c r="T973" s="201"/>
      <c r="U973" s="341"/>
      <c r="V973" s="341"/>
      <c r="AS973" s="202" t="s">
        <v>170</v>
      </c>
      <c r="AT973" s="202" t="s">
        <v>79</v>
      </c>
      <c r="AU973" s="12" t="s">
        <v>79</v>
      </c>
      <c r="AV973" s="12" t="s">
        <v>33</v>
      </c>
      <c r="AW973" s="12" t="s">
        <v>77</v>
      </c>
      <c r="AX973" s="202" t="s">
        <v>162</v>
      </c>
    </row>
    <row r="974" spans="2:64" s="1" customFormat="1" ht="25.5" customHeight="1">
      <c r="B974" s="174"/>
      <c r="C974" s="331">
        <v>138</v>
      </c>
      <c r="D974" s="331" t="s">
        <v>164</v>
      </c>
      <c r="E974" s="332" t="s">
        <v>1055</v>
      </c>
      <c r="F974" s="333" t="s">
        <v>1056</v>
      </c>
      <c r="G974" s="334" t="s">
        <v>320</v>
      </c>
      <c r="H974" s="335">
        <v>48</v>
      </c>
      <c r="I974" s="180"/>
      <c r="J974" s="181">
        <f>ROUND(I974*H974,2)</f>
        <v>0</v>
      </c>
      <c r="K974" s="177" t="s">
        <v>5</v>
      </c>
      <c r="L974" s="41"/>
      <c r="M974" s="182" t="s">
        <v>5</v>
      </c>
      <c r="N974" s="183" t="s">
        <v>40</v>
      </c>
      <c r="O974" s="42"/>
      <c r="P974" s="184">
        <f>O974*H974</f>
        <v>0</v>
      </c>
      <c r="Q974" s="184">
        <v>0</v>
      </c>
      <c r="R974" s="184">
        <f>Q974*H974</f>
        <v>0</v>
      </c>
      <c r="S974" s="184">
        <v>0.109</v>
      </c>
      <c r="T974" s="185">
        <f>S974*H974</f>
        <v>5.2320000000000002</v>
      </c>
      <c r="U974" s="329"/>
      <c r="V974" s="329"/>
      <c r="AQ974" s="24" t="s">
        <v>168</v>
      </c>
      <c r="AS974" s="24" t="s">
        <v>164</v>
      </c>
      <c r="AT974" s="24" t="s">
        <v>79</v>
      </c>
      <c r="AX974" s="24" t="s">
        <v>162</v>
      </c>
      <c r="BD974" s="186">
        <f>IF(N974="základní",J974,0)</f>
        <v>0</v>
      </c>
      <c r="BE974" s="186">
        <f>IF(N974="snížená",J974,0)</f>
        <v>0</v>
      </c>
      <c r="BF974" s="186">
        <f>IF(N974="zákl. přenesená",J974,0)</f>
        <v>0</v>
      </c>
      <c r="BG974" s="186">
        <f>IF(N974="sníž. přenesená",J974,0)</f>
        <v>0</v>
      </c>
      <c r="BH974" s="186">
        <f>IF(N974="nulová",J974,0)</f>
        <v>0</v>
      </c>
      <c r="BI974" s="24" t="s">
        <v>77</v>
      </c>
      <c r="BJ974" s="186">
        <f>ROUND(I974*H974,2)</f>
        <v>0</v>
      </c>
      <c r="BK974" s="24" t="s">
        <v>168</v>
      </c>
      <c r="BL974" s="24" t="s">
        <v>1057</v>
      </c>
    </row>
    <row r="975" spans="2:64" s="12" customFormat="1">
      <c r="B975" s="196"/>
      <c r="C975" s="341"/>
      <c r="D975" s="342" t="s">
        <v>170</v>
      </c>
      <c r="E975" s="343" t="s">
        <v>5</v>
      </c>
      <c r="F975" s="344" t="s">
        <v>1058</v>
      </c>
      <c r="G975" s="341"/>
      <c r="H975" s="345">
        <v>48</v>
      </c>
      <c r="I975" s="198"/>
      <c r="L975" s="196"/>
      <c r="M975" s="199"/>
      <c r="N975" s="200"/>
      <c r="O975" s="200"/>
      <c r="P975" s="200"/>
      <c r="Q975" s="200"/>
      <c r="R975" s="200"/>
      <c r="S975" s="200"/>
      <c r="T975" s="201"/>
      <c r="U975" s="341"/>
      <c r="V975" s="341"/>
      <c r="AS975" s="202" t="s">
        <v>170</v>
      </c>
      <c r="AT975" s="202" t="s">
        <v>79</v>
      </c>
      <c r="AU975" s="12" t="s">
        <v>79</v>
      </c>
      <c r="AV975" s="12" t="s">
        <v>33</v>
      </c>
      <c r="AW975" s="12" t="s">
        <v>77</v>
      </c>
      <c r="AX975" s="202" t="s">
        <v>162</v>
      </c>
    </row>
    <row r="976" spans="2:64" s="1" customFormat="1" ht="16.5" customHeight="1">
      <c r="B976" s="174"/>
      <c r="C976" s="331">
        <v>139</v>
      </c>
      <c r="D976" s="331" t="s">
        <v>164</v>
      </c>
      <c r="E976" s="332" t="s">
        <v>1060</v>
      </c>
      <c r="F976" s="333" t="s">
        <v>1061</v>
      </c>
      <c r="G976" s="334" t="s">
        <v>167</v>
      </c>
      <c r="H976" s="335">
        <v>4.5999999999999996</v>
      </c>
      <c r="I976" s="180"/>
      <c r="J976" s="181">
        <f>ROUND(I976*H976,2)</f>
        <v>0</v>
      </c>
      <c r="K976" s="177" t="s">
        <v>5</v>
      </c>
      <c r="L976" s="41"/>
      <c r="M976" s="182" t="s">
        <v>5</v>
      </c>
      <c r="N976" s="183" t="s">
        <v>40</v>
      </c>
      <c r="O976" s="42"/>
      <c r="P976" s="184">
        <f>O976*H976</f>
        <v>0</v>
      </c>
      <c r="Q976" s="184">
        <v>0</v>
      </c>
      <c r="R976" s="184">
        <f>Q976*H976</f>
        <v>0</v>
      </c>
      <c r="S976" s="184">
        <v>2.4</v>
      </c>
      <c r="T976" s="185">
        <f>S976*H976</f>
        <v>11.04</v>
      </c>
      <c r="U976" s="329"/>
      <c r="V976" s="329"/>
      <c r="AQ976" s="24" t="s">
        <v>168</v>
      </c>
      <c r="AS976" s="24" t="s">
        <v>164</v>
      </c>
      <c r="AT976" s="24" t="s">
        <v>79</v>
      </c>
      <c r="AX976" s="24" t="s">
        <v>162</v>
      </c>
      <c r="BD976" s="186">
        <f>IF(N976="základní",J976,0)</f>
        <v>0</v>
      </c>
      <c r="BE976" s="186">
        <f>IF(N976="snížená",J976,0)</f>
        <v>0</v>
      </c>
      <c r="BF976" s="186">
        <f>IF(N976="zákl. přenesená",J976,0)</f>
        <v>0</v>
      </c>
      <c r="BG976" s="186">
        <f>IF(N976="sníž. přenesená",J976,0)</f>
        <v>0</v>
      </c>
      <c r="BH976" s="186">
        <f>IF(N976="nulová",J976,0)</f>
        <v>0</v>
      </c>
      <c r="BI976" s="24" t="s">
        <v>77</v>
      </c>
      <c r="BJ976" s="186">
        <f>ROUND(I976*H976,2)</f>
        <v>0</v>
      </c>
      <c r="BK976" s="24" t="s">
        <v>168</v>
      </c>
      <c r="BL976" s="24" t="s">
        <v>1062</v>
      </c>
    </row>
    <row r="977" spans="2:64" s="12" customFormat="1">
      <c r="B977" s="196"/>
      <c r="C977" s="341"/>
      <c r="D977" s="342" t="s">
        <v>170</v>
      </c>
      <c r="E977" s="343" t="s">
        <v>5</v>
      </c>
      <c r="F977" s="344" t="s">
        <v>1063</v>
      </c>
      <c r="G977" s="341"/>
      <c r="H977" s="345">
        <v>4.5999999999999996</v>
      </c>
      <c r="I977" s="198"/>
      <c r="L977" s="196"/>
      <c r="M977" s="199"/>
      <c r="N977" s="200"/>
      <c r="O977" s="200"/>
      <c r="P977" s="200"/>
      <c r="Q977" s="200"/>
      <c r="R977" s="200"/>
      <c r="S977" s="200"/>
      <c r="T977" s="201"/>
      <c r="U977" s="341"/>
      <c r="V977" s="341"/>
      <c r="AS977" s="202" t="s">
        <v>170</v>
      </c>
      <c r="AT977" s="202" t="s">
        <v>79</v>
      </c>
      <c r="AU977" s="12" t="s">
        <v>79</v>
      </c>
      <c r="AV977" s="12" t="s">
        <v>33</v>
      </c>
      <c r="AW977" s="12" t="s">
        <v>77</v>
      </c>
      <c r="AX977" s="202" t="s">
        <v>162</v>
      </c>
    </row>
    <row r="978" spans="2:64" s="1" customFormat="1" ht="25.5" customHeight="1">
      <c r="B978" s="174"/>
      <c r="C978" s="389">
        <v>140</v>
      </c>
      <c r="D978" s="389" t="s">
        <v>164</v>
      </c>
      <c r="E978" s="390" t="s">
        <v>1065</v>
      </c>
      <c r="F978" s="391" t="s">
        <v>1066</v>
      </c>
      <c r="G978" s="392" t="s">
        <v>167</v>
      </c>
      <c r="H978" s="393">
        <v>136.404</v>
      </c>
      <c r="I978" s="180"/>
      <c r="J978" s="181">
        <f>ROUND(I978*H978,2)</f>
        <v>0</v>
      </c>
      <c r="K978" s="177" t="s">
        <v>5</v>
      </c>
      <c r="L978" s="41"/>
      <c r="M978" s="182" t="s">
        <v>5</v>
      </c>
      <c r="N978" s="183" t="s">
        <v>40</v>
      </c>
      <c r="O978" s="42"/>
      <c r="P978" s="184">
        <f>O978*H978</f>
        <v>0</v>
      </c>
      <c r="Q978" s="184">
        <v>0</v>
      </c>
      <c r="R978" s="184">
        <f>Q978*H978</f>
        <v>0</v>
      </c>
      <c r="S978" s="184">
        <v>2.2000000000000002</v>
      </c>
      <c r="T978" s="185">
        <f>S978*H978</f>
        <v>300.08879999999999</v>
      </c>
      <c r="U978" s="329"/>
      <c r="V978" s="329"/>
      <c r="AQ978" s="24" t="s">
        <v>168</v>
      </c>
      <c r="AS978" s="24" t="s">
        <v>164</v>
      </c>
      <c r="AT978" s="24" t="s">
        <v>79</v>
      </c>
      <c r="AX978" s="24" t="s">
        <v>162</v>
      </c>
      <c r="BD978" s="186">
        <f>IF(N978="základní",J978,0)</f>
        <v>0</v>
      </c>
      <c r="BE978" s="186">
        <f>IF(N978="snížená",J978,0)</f>
        <v>0</v>
      </c>
      <c r="BF978" s="186">
        <f>IF(N978="zákl. přenesená",J978,0)</f>
        <v>0</v>
      </c>
      <c r="BG978" s="186">
        <f>IF(N978="sníž. přenesená",J978,0)</f>
        <v>0</v>
      </c>
      <c r="BH978" s="186">
        <f>IF(N978="nulová",J978,0)</f>
        <v>0</v>
      </c>
      <c r="BI978" s="24" t="s">
        <v>77</v>
      </c>
      <c r="BJ978" s="186">
        <f>ROUND(I978*H978,2)</f>
        <v>0</v>
      </c>
      <c r="BK978" s="24" t="s">
        <v>168</v>
      </c>
      <c r="BL978" s="24" t="s">
        <v>1067</v>
      </c>
    </row>
    <row r="979" spans="2:64" s="11" customFormat="1">
      <c r="B979" s="187"/>
      <c r="C979" s="336"/>
      <c r="D979" s="337" t="s">
        <v>170</v>
      </c>
      <c r="E979" s="338" t="s">
        <v>5</v>
      </c>
      <c r="F979" s="339" t="s">
        <v>953</v>
      </c>
      <c r="G979" s="336"/>
      <c r="H979" s="340" t="s">
        <v>5</v>
      </c>
      <c r="I979" s="192"/>
      <c r="L979" s="187"/>
      <c r="M979" s="193"/>
      <c r="N979" s="194"/>
      <c r="O979" s="194"/>
      <c r="P979" s="194"/>
      <c r="Q979" s="194"/>
      <c r="R979" s="194"/>
      <c r="S979" s="194"/>
      <c r="T979" s="195"/>
      <c r="U979" s="336"/>
      <c r="V979" s="336"/>
      <c r="AS979" s="191" t="s">
        <v>170</v>
      </c>
      <c r="AT979" s="191" t="s">
        <v>79</v>
      </c>
      <c r="AU979" s="11" t="s">
        <v>77</v>
      </c>
      <c r="AV979" s="11" t="s">
        <v>33</v>
      </c>
      <c r="AW979" s="11" t="s">
        <v>69</v>
      </c>
      <c r="AX979" s="191" t="s">
        <v>162</v>
      </c>
    </row>
    <row r="980" spans="2:64" s="11" customFormat="1">
      <c r="B980" s="187"/>
      <c r="C980" s="336"/>
      <c r="D980" s="337" t="s">
        <v>170</v>
      </c>
      <c r="E980" s="338" t="s">
        <v>5</v>
      </c>
      <c r="F980" s="339" t="s">
        <v>1068</v>
      </c>
      <c r="G980" s="336"/>
      <c r="H980" s="340" t="s">
        <v>5</v>
      </c>
      <c r="I980" s="192"/>
      <c r="L980" s="187"/>
      <c r="M980" s="193"/>
      <c r="N980" s="194"/>
      <c r="O980" s="194"/>
      <c r="P980" s="194"/>
      <c r="Q980" s="194"/>
      <c r="R980" s="194"/>
      <c r="S980" s="194"/>
      <c r="T980" s="195"/>
      <c r="U980" s="336"/>
      <c r="V980" s="336"/>
      <c r="AS980" s="191" t="s">
        <v>170</v>
      </c>
      <c r="AT980" s="191" t="s">
        <v>79</v>
      </c>
      <c r="AU980" s="11" t="s">
        <v>77</v>
      </c>
      <c r="AV980" s="11" t="s">
        <v>33</v>
      </c>
      <c r="AW980" s="11" t="s">
        <v>69</v>
      </c>
      <c r="AX980" s="191" t="s">
        <v>162</v>
      </c>
    </row>
    <row r="981" spans="2:64" s="12" customFormat="1">
      <c r="B981" s="196"/>
      <c r="C981" s="341"/>
      <c r="D981" s="337" t="s">
        <v>170</v>
      </c>
      <c r="E981" s="347" t="s">
        <v>5</v>
      </c>
      <c r="F981" s="348" t="s">
        <v>1069</v>
      </c>
      <c r="G981" s="341"/>
      <c r="H981" s="349">
        <v>1.163</v>
      </c>
      <c r="I981" s="198"/>
      <c r="L981" s="196"/>
      <c r="M981" s="199"/>
      <c r="N981" s="200"/>
      <c r="O981" s="200"/>
      <c r="P981" s="200"/>
      <c r="Q981" s="200"/>
      <c r="R981" s="200"/>
      <c r="S981" s="200"/>
      <c r="T981" s="201"/>
      <c r="U981" s="341"/>
      <c r="V981" s="341"/>
      <c r="AS981" s="202" t="s">
        <v>170</v>
      </c>
      <c r="AT981" s="202" t="s">
        <v>79</v>
      </c>
      <c r="AU981" s="12" t="s">
        <v>79</v>
      </c>
      <c r="AV981" s="12" t="s">
        <v>33</v>
      </c>
      <c r="AW981" s="12" t="s">
        <v>69</v>
      </c>
      <c r="AX981" s="202" t="s">
        <v>162</v>
      </c>
    </row>
    <row r="982" spans="2:64" s="12" customFormat="1">
      <c r="B982" s="196"/>
      <c r="C982" s="341"/>
      <c r="D982" s="337" t="s">
        <v>170</v>
      </c>
      <c r="E982" s="347" t="s">
        <v>5</v>
      </c>
      <c r="F982" s="348" t="s">
        <v>1070</v>
      </c>
      <c r="G982" s="341"/>
      <c r="H982" s="349">
        <v>1.2529999999999999</v>
      </c>
      <c r="I982" s="198"/>
      <c r="L982" s="196"/>
      <c r="M982" s="199"/>
      <c r="N982" s="200"/>
      <c r="O982" s="200"/>
      <c r="P982" s="200"/>
      <c r="Q982" s="200"/>
      <c r="R982" s="200"/>
      <c r="S982" s="200"/>
      <c r="T982" s="201"/>
      <c r="U982" s="341"/>
      <c r="V982" s="341"/>
      <c r="AS982" s="202" t="s">
        <v>170</v>
      </c>
      <c r="AT982" s="202" t="s">
        <v>79</v>
      </c>
      <c r="AU982" s="12" t="s">
        <v>79</v>
      </c>
      <c r="AV982" s="12" t="s">
        <v>33</v>
      </c>
      <c r="AW982" s="12" t="s">
        <v>69</v>
      </c>
      <c r="AX982" s="202" t="s">
        <v>162</v>
      </c>
    </row>
    <row r="983" spans="2:64" s="12" customFormat="1">
      <c r="B983" s="196"/>
      <c r="C983" s="341"/>
      <c r="D983" s="337" t="s">
        <v>170</v>
      </c>
      <c r="E983" s="347" t="s">
        <v>5</v>
      </c>
      <c r="F983" s="348" t="s">
        <v>1071</v>
      </c>
      <c r="G983" s="341"/>
      <c r="H983" s="349">
        <v>2.3479999999999999</v>
      </c>
      <c r="I983" s="198"/>
      <c r="L983" s="196"/>
      <c r="M983" s="199"/>
      <c r="N983" s="200"/>
      <c r="O983" s="200"/>
      <c r="P983" s="200"/>
      <c r="Q983" s="200"/>
      <c r="R983" s="200"/>
      <c r="S983" s="200"/>
      <c r="T983" s="201"/>
      <c r="U983" s="341"/>
      <c r="V983" s="341"/>
      <c r="AS983" s="202" t="s">
        <v>170</v>
      </c>
      <c r="AT983" s="202" t="s">
        <v>79</v>
      </c>
      <c r="AU983" s="12" t="s">
        <v>79</v>
      </c>
      <c r="AV983" s="12" t="s">
        <v>33</v>
      </c>
      <c r="AW983" s="12" t="s">
        <v>69</v>
      </c>
      <c r="AX983" s="202" t="s">
        <v>162</v>
      </c>
    </row>
    <row r="984" spans="2:64" s="12" customFormat="1">
      <c r="B984" s="196"/>
      <c r="C984" s="341"/>
      <c r="D984" s="337" t="s">
        <v>170</v>
      </c>
      <c r="E984" s="347" t="s">
        <v>5</v>
      </c>
      <c r="F984" s="348" t="s">
        <v>1072</v>
      </c>
      <c r="G984" s="341"/>
      <c r="H984" s="349">
        <v>2.2650000000000001</v>
      </c>
      <c r="I984" s="198"/>
      <c r="L984" s="196"/>
      <c r="M984" s="199"/>
      <c r="N984" s="200"/>
      <c r="O984" s="200"/>
      <c r="P984" s="200"/>
      <c r="Q984" s="200"/>
      <c r="R984" s="200"/>
      <c r="S984" s="200"/>
      <c r="T984" s="201"/>
      <c r="U984" s="341"/>
      <c r="V984" s="341"/>
      <c r="AS984" s="202" t="s">
        <v>170</v>
      </c>
      <c r="AT984" s="202" t="s">
        <v>79</v>
      </c>
      <c r="AU984" s="12" t="s">
        <v>79</v>
      </c>
      <c r="AV984" s="12" t="s">
        <v>33</v>
      </c>
      <c r="AW984" s="12" t="s">
        <v>69</v>
      </c>
      <c r="AX984" s="202" t="s">
        <v>162</v>
      </c>
    </row>
    <row r="985" spans="2:64" s="12" customFormat="1">
      <c r="B985" s="196"/>
      <c r="C985" s="341"/>
      <c r="D985" s="337" t="s">
        <v>170</v>
      </c>
      <c r="E985" s="347" t="s">
        <v>5</v>
      </c>
      <c r="F985" s="348" t="s">
        <v>1073</v>
      </c>
      <c r="G985" s="341"/>
      <c r="H985" s="349">
        <v>2.46</v>
      </c>
      <c r="I985" s="198"/>
      <c r="L985" s="196"/>
      <c r="M985" s="199"/>
      <c r="N985" s="200"/>
      <c r="O985" s="200"/>
      <c r="P985" s="200"/>
      <c r="Q985" s="200"/>
      <c r="R985" s="200"/>
      <c r="S985" s="200"/>
      <c r="T985" s="201"/>
      <c r="U985" s="341"/>
      <c r="V985" s="341"/>
      <c r="AS985" s="202" t="s">
        <v>170</v>
      </c>
      <c r="AT985" s="202" t="s">
        <v>79</v>
      </c>
      <c r="AU985" s="12" t="s">
        <v>79</v>
      </c>
      <c r="AV985" s="12" t="s">
        <v>33</v>
      </c>
      <c r="AW985" s="12" t="s">
        <v>69</v>
      </c>
      <c r="AX985" s="202" t="s">
        <v>162</v>
      </c>
    </row>
    <row r="986" spans="2:64" s="12" customFormat="1">
      <c r="B986" s="196"/>
      <c r="C986" s="341"/>
      <c r="D986" s="337" t="s">
        <v>170</v>
      </c>
      <c r="E986" s="347" t="s">
        <v>5</v>
      </c>
      <c r="F986" s="348" t="s">
        <v>1074</v>
      </c>
      <c r="G986" s="341"/>
      <c r="H986" s="349">
        <v>1.2749999999999999</v>
      </c>
      <c r="I986" s="198"/>
      <c r="L986" s="196"/>
      <c r="M986" s="199"/>
      <c r="N986" s="200"/>
      <c r="O986" s="200"/>
      <c r="P986" s="200"/>
      <c r="Q986" s="200"/>
      <c r="R986" s="200"/>
      <c r="S986" s="200"/>
      <c r="T986" s="201"/>
      <c r="U986" s="341"/>
      <c r="V986" s="341"/>
      <c r="AS986" s="202" t="s">
        <v>170</v>
      </c>
      <c r="AT986" s="202" t="s">
        <v>79</v>
      </c>
      <c r="AU986" s="12" t="s">
        <v>79</v>
      </c>
      <c r="AV986" s="12" t="s">
        <v>33</v>
      </c>
      <c r="AW986" s="12" t="s">
        <v>69</v>
      </c>
      <c r="AX986" s="202" t="s">
        <v>162</v>
      </c>
    </row>
    <row r="987" spans="2:64" s="12" customFormat="1">
      <c r="B987" s="196"/>
      <c r="C987" s="341"/>
      <c r="D987" s="337" t="s">
        <v>170</v>
      </c>
      <c r="E987" s="347" t="s">
        <v>5</v>
      </c>
      <c r="F987" s="348" t="s">
        <v>1075</v>
      </c>
      <c r="G987" s="341"/>
      <c r="H987" s="349">
        <v>0.96799999999999997</v>
      </c>
      <c r="I987" s="198"/>
      <c r="L987" s="196"/>
      <c r="M987" s="199"/>
      <c r="N987" s="200"/>
      <c r="O987" s="200"/>
      <c r="P987" s="200"/>
      <c r="Q987" s="200"/>
      <c r="R987" s="200"/>
      <c r="S987" s="200"/>
      <c r="T987" s="201"/>
      <c r="U987" s="341"/>
      <c r="V987" s="341"/>
      <c r="AS987" s="202" t="s">
        <v>170</v>
      </c>
      <c r="AT987" s="202" t="s">
        <v>79</v>
      </c>
      <c r="AU987" s="12" t="s">
        <v>79</v>
      </c>
      <c r="AV987" s="12" t="s">
        <v>33</v>
      </c>
      <c r="AW987" s="12" t="s">
        <v>69</v>
      </c>
      <c r="AX987" s="202" t="s">
        <v>162</v>
      </c>
    </row>
    <row r="988" spans="2:64" s="12" customFormat="1">
      <c r="B988" s="196"/>
      <c r="C988" s="341"/>
      <c r="D988" s="337" t="s">
        <v>170</v>
      </c>
      <c r="E988" s="347" t="s">
        <v>5</v>
      </c>
      <c r="F988" s="348" t="s">
        <v>1076</v>
      </c>
      <c r="G988" s="341"/>
      <c r="H988" s="349">
        <v>0.63</v>
      </c>
      <c r="I988" s="198"/>
      <c r="L988" s="196"/>
      <c r="M988" s="199"/>
      <c r="N988" s="200"/>
      <c r="O988" s="200"/>
      <c r="P988" s="200"/>
      <c r="Q988" s="200"/>
      <c r="R988" s="200"/>
      <c r="S988" s="200"/>
      <c r="T988" s="201"/>
      <c r="U988" s="341"/>
      <c r="V988" s="341"/>
      <c r="AS988" s="202" t="s">
        <v>170</v>
      </c>
      <c r="AT988" s="202" t="s">
        <v>79</v>
      </c>
      <c r="AU988" s="12" t="s">
        <v>79</v>
      </c>
      <c r="AV988" s="12" t="s">
        <v>33</v>
      </c>
      <c r="AW988" s="12" t="s">
        <v>69</v>
      </c>
      <c r="AX988" s="202" t="s">
        <v>162</v>
      </c>
    </row>
    <row r="989" spans="2:64" s="12" customFormat="1">
      <c r="B989" s="196"/>
      <c r="C989" s="341"/>
      <c r="D989" s="337" t="s">
        <v>170</v>
      </c>
      <c r="E989" s="347" t="s">
        <v>5</v>
      </c>
      <c r="F989" s="348" t="s">
        <v>1077</v>
      </c>
      <c r="G989" s="341"/>
      <c r="H989" s="349">
        <v>2.835</v>
      </c>
      <c r="I989" s="198"/>
      <c r="L989" s="196"/>
      <c r="M989" s="199"/>
      <c r="N989" s="200"/>
      <c r="O989" s="200"/>
      <c r="P989" s="200"/>
      <c r="Q989" s="200"/>
      <c r="R989" s="200"/>
      <c r="S989" s="200"/>
      <c r="T989" s="201"/>
      <c r="U989" s="341"/>
      <c r="V989" s="341"/>
      <c r="AS989" s="202" t="s">
        <v>170</v>
      </c>
      <c r="AT989" s="202" t="s">
        <v>79</v>
      </c>
      <c r="AU989" s="12" t="s">
        <v>79</v>
      </c>
      <c r="AV989" s="12" t="s">
        <v>33</v>
      </c>
      <c r="AW989" s="12" t="s">
        <v>69</v>
      </c>
      <c r="AX989" s="202" t="s">
        <v>162</v>
      </c>
    </row>
    <row r="990" spans="2:64" s="12" customFormat="1">
      <c r="B990" s="196"/>
      <c r="C990" s="341"/>
      <c r="D990" s="337" t="s">
        <v>170</v>
      </c>
      <c r="E990" s="347" t="s">
        <v>5</v>
      </c>
      <c r="F990" s="348" t="s">
        <v>1078</v>
      </c>
      <c r="G990" s="341"/>
      <c r="H990" s="349">
        <v>0.34499999999999997</v>
      </c>
      <c r="I990" s="198"/>
      <c r="L990" s="196"/>
      <c r="M990" s="199"/>
      <c r="N990" s="200"/>
      <c r="O990" s="200"/>
      <c r="P990" s="200"/>
      <c r="Q990" s="200"/>
      <c r="R990" s="200"/>
      <c r="S990" s="200"/>
      <c r="T990" s="201"/>
      <c r="U990" s="341"/>
      <c r="V990" s="341"/>
      <c r="AS990" s="202" t="s">
        <v>170</v>
      </c>
      <c r="AT990" s="202" t="s">
        <v>79</v>
      </c>
      <c r="AU990" s="12" t="s">
        <v>79</v>
      </c>
      <c r="AV990" s="12" t="s">
        <v>33</v>
      </c>
      <c r="AW990" s="12" t="s">
        <v>69</v>
      </c>
      <c r="AX990" s="202" t="s">
        <v>162</v>
      </c>
    </row>
    <row r="991" spans="2:64" s="12" customFormat="1">
      <c r="B991" s="196"/>
      <c r="C991" s="341"/>
      <c r="D991" s="337" t="s">
        <v>170</v>
      </c>
      <c r="E991" s="347" t="s">
        <v>5</v>
      </c>
      <c r="F991" s="348" t="s">
        <v>1079</v>
      </c>
      <c r="G991" s="341"/>
      <c r="H991" s="349">
        <v>1.0429999999999999</v>
      </c>
      <c r="I991" s="198"/>
      <c r="L991" s="196"/>
      <c r="M991" s="199"/>
      <c r="N991" s="200"/>
      <c r="O991" s="200"/>
      <c r="P991" s="200"/>
      <c r="Q991" s="200"/>
      <c r="R991" s="200"/>
      <c r="S991" s="200"/>
      <c r="T991" s="201"/>
      <c r="U991" s="341"/>
      <c r="V991" s="341"/>
      <c r="AS991" s="202" t="s">
        <v>170</v>
      </c>
      <c r="AT991" s="202" t="s">
        <v>79</v>
      </c>
      <c r="AU991" s="12" t="s">
        <v>79</v>
      </c>
      <c r="AV991" s="12" t="s">
        <v>33</v>
      </c>
      <c r="AW991" s="12" t="s">
        <v>69</v>
      </c>
      <c r="AX991" s="202" t="s">
        <v>162</v>
      </c>
    </row>
    <row r="992" spans="2:64" s="12" customFormat="1">
      <c r="B992" s="196"/>
      <c r="C992" s="341"/>
      <c r="D992" s="337" t="s">
        <v>170</v>
      </c>
      <c r="E992" s="347" t="s">
        <v>5</v>
      </c>
      <c r="F992" s="348" t="s">
        <v>1080</v>
      </c>
      <c r="G992" s="341"/>
      <c r="H992" s="349">
        <v>0.443</v>
      </c>
      <c r="I992" s="198"/>
      <c r="L992" s="196"/>
      <c r="M992" s="199"/>
      <c r="N992" s="200"/>
      <c r="O992" s="200"/>
      <c r="P992" s="200"/>
      <c r="Q992" s="200"/>
      <c r="R992" s="200"/>
      <c r="S992" s="200"/>
      <c r="T992" s="201"/>
      <c r="U992" s="341"/>
      <c r="V992" s="341"/>
      <c r="AS992" s="202" t="s">
        <v>170</v>
      </c>
      <c r="AT992" s="202" t="s">
        <v>79</v>
      </c>
      <c r="AU992" s="12" t="s">
        <v>79</v>
      </c>
      <c r="AV992" s="12" t="s">
        <v>33</v>
      </c>
      <c r="AW992" s="12" t="s">
        <v>69</v>
      </c>
      <c r="AX992" s="202" t="s">
        <v>162</v>
      </c>
    </row>
    <row r="993" spans="2:50" s="12" customFormat="1">
      <c r="B993" s="196"/>
      <c r="C993" s="341"/>
      <c r="D993" s="337" t="s">
        <v>170</v>
      </c>
      <c r="E993" s="347" t="s">
        <v>5</v>
      </c>
      <c r="F993" s="348" t="s">
        <v>1081</v>
      </c>
      <c r="G993" s="341"/>
      <c r="H993" s="349">
        <v>2.633</v>
      </c>
      <c r="I993" s="198"/>
      <c r="L993" s="196"/>
      <c r="M993" s="199"/>
      <c r="N993" s="200"/>
      <c r="O993" s="200"/>
      <c r="P993" s="200"/>
      <c r="Q993" s="200"/>
      <c r="R993" s="200"/>
      <c r="S993" s="200"/>
      <c r="T993" s="201"/>
      <c r="U993" s="341"/>
      <c r="V993" s="341"/>
      <c r="AS993" s="202" t="s">
        <v>170</v>
      </c>
      <c r="AT993" s="202" t="s">
        <v>79</v>
      </c>
      <c r="AU993" s="12" t="s">
        <v>79</v>
      </c>
      <c r="AV993" s="12" t="s">
        <v>33</v>
      </c>
      <c r="AW993" s="12" t="s">
        <v>69</v>
      </c>
      <c r="AX993" s="202" t="s">
        <v>162</v>
      </c>
    </row>
    <row r="994" spans="2:50" s="12" customFormat="1">
      <c r="B994" s="196"/>
      <c r="C994" s="341"/>
      <c r="D994" s="337" t="s">
        <v>170</v>
      </c>
      <c r="E994" s="347" t="s">
        <v>5</v>
      </c>
      <c r="F994" s="348" t="s">
        <v>1082</v>
      </c>
      <c r="G994" s="341"/>
      <c r="H994" s="349">
        <v>0.35299999999999998</v>
      </c>
      <c r="I994" s="198"/>
      <c r="L994" s="196"/>
      <c r="M994" s="199"/>
      <c r="N994" s="200"/>
      <c r="O994" s="200"/>
      <c r="P994" s="200"/>
      <c r="Q994" s="200"/>
      <c r="R994" s="200"/>
      <c r="S994" s="200"/>
      <c r="T994" s="201"/>
      <c r="U994" s="341"/>
      <c r="V994" s="341"/>
      <c r="AS994" s="202" t="s">
        <v>170</v>
      </c>
      <c r="AT994" s="202" t="s">
        <v>79</v>
      </c>
      <c r="AU994" s="12" t="s">
        <v>79</v>
      </c>
      <c r="AV994" s="12" t="s">
        <v>33</v>
      </c>
      <c r="AW994" s="12" t="s">
        <v>69</v>
      </c>
      <c r="AX994" s="202" t="s">
        <v>162</v>
      </c>
    </row>
    <row r="995" spans="2:50" s="12" customFormat="1">
      <c r="B995" s="196"/>
      <c r="C995" s="341"/>
      <c r="D995" s="337" t="s">
        <v>170</v>
      </c>
      <c r="E995" s="347" t="s">
        <v>5</v>
      </c>
      <c r="F995" s="348" t="s">
        <v>1083</v>
      </c>
      <c r="G995" s="341"/>
      <c r="H995" s="349">
        <v>11.257</v>
      </c>
      <c r="I995" s="198"/>
      <c r="L995" s="196"/>
      <c r="M995" s="199"/>
      <c r="N995" s="200"/>
      <c r="O995" s="200"/>
      <c r="P995" s="200"/>
      <c r="Q995" s="200"/>
      <c r="R995" s="200"/>
      <c r="S995" s="200"/>
      <c r="T995" s="201"/>
      <c r="U995" s="341"/>
      <c r="V995" s="341"/>
      <c r="AS995" s="202" t="s">
        <v>170</v>
      </c>
      <c r="AT995" s="202" t="s">
        <v>79</v>
      </c>
      <c r="AU995" s="12" t="s">
        <v>79</v>
      </c>
      <c r="AV995" s="12" t="s">
        <v>33</v>
      </c>
      <c r="AW995" s="12" t="s">
        <v>69</v>
      </c>
      <c r="AX995" s="202" t="s">
        <v>162</v>
      </c>
    </row>
    <row r="996" spans="2:50" s="12" customFormat="1">
      <c r="B996" s="196"/>
      <c r="C996" s="341"/>
      <c r="D996" s="337" t="s">
        <v>170</v>
      </c>
      <c r="E996" s="347" t="s">
        <v>5</v>
      </c>
      <c r="F996" s="348" t="s">
        <v>1084</v>
      </c>
      <c r="G996" s="341"/>
      <c r="H996" s="349">
        <v>1.7030000000000001</v>
      </c>
      <c r="I996" s="198"/>
      <c r="L996" s="196"/>
      <c r="M996" s="199"/>
      <c r="N996" s="200"/>
      <c r="O996" s="200"/>
      <c r="P996" s="200"/>
      <c r="Q996" s="200"/>
      <c r="R996" s="200"/>
      <c r="S996" s="200"/>
      <c r="T996" s="201"/>
      <c r="U996" s="341"/>
      <c r="V996" s="341"/>
      <c r="AS996" s="202" t="s">
        <v>170</v>
      </c>
      <c r="AT996" s="202" t="s">
        <v>79</v>
      </c>
      <c r="AU996" s="12" t="s">
        <v>79</v>
      </c>
      <c r="AV996" s="12" t="s">
        <v>33</v>
      </c>
      <c r="AW996" s="12" t="s">
        <v>69</v>
      </c>
      <c r="AX996" s="202" t="s">
        <v>162</v>
      </c>
    </row>
    <row r="997" spans="2:50" s="12" customFormat="1">
      <c r="B997" s="196"/>
      <c r="C997" s="341"/>
      <c r="D997" s="337" t="s">
        <v>170</v>
      </c>
      <c r="E997" s="347" t="s">
        <v>5</v>
      </c>
      <c r="F997" s="348" t="s">
        <v>1085</v>
      </c>
      <c r="G997" s="341"/>
      <c r="H997" s="349">
        <v>2.1</v>
      </c>
      <c r="I997" s="198"/>
      <c r="L997" s="196"/>
      <c r="M997" s="199"/>
      <c r="N997" s="200"/>
      <c r="O997" s="200"/>
      <c r="P997" s="200"/>
      <c r="Q997" s="200"/>
      <c r="R997" s="200"/>
      <c r="S997" s="200"/>
      <c r="T997" s="201"/>
      <c r="U997" s="341"/>
      <c r="V997" s="341"/>
      <c r="AS997" s="202" t="s">
        <v>170</v>
      </c>
      <c r="AT997" s="202" t="s">
        <v>79</v>
      </c>
      <c r="AU997" s="12" t="s">
        <v>79</v>
      </c>
      <c r="AV997" s="12" t="s">
        <v>33</v>
      </c>
      <c r="AW997" s="12" t="s">
        <v>69</v>
      </c>
      <c r="AX997" s="202" t="s">
        <v>162</v>
      </c>
    </row>
    <row r="998" spans="2:50" s="12" customFormat="1">
      <c r="B998" s="196"/>
      <c r="C998" s="341"/>
      <c r="D998" s="337" t="s">
        <v>170</v>
      </c>
      <c r="E998" s="347" t="s">
        <v>5</v>
      </c>
      <c r="F998" s="348" t="s">
        <v>1086</v>
      </c>
      <c r="G998" s="341"/>
      <c r="H998" s="349">
        <v>9.6000000000000002E-2</v>
      </c>
      <c r="I998" s="198"/>
      <c r="L998" s="196"/>
      <c r="M998" s="199"/>
      <c r="N998" s="200"/>
      <c r="O998" s="200"/>
      <c r="P998" s="200"/>
      <c r="Q998" s="200"/>
      <c r="R998" s="200"/>
      <c r="S998" s="200"/>
      <c r="T998" s="201"/>
      <c r="U998" s="341"/>
      <c r="V998" s="341"/>
      <c r="AS998" s="202" t="s">
        <v>170</v>
      </c>
      <c r="AT998" s="202" t="s">
        <v>79</v>
      </c>
      <c r="AU998" s="12" t="s">
        <v>79</v>
      </c>
      <c r="AV998" s="12" t="s">
        <v>33</v>
      </c>
      <c r="AW998" s="12" t="s">
        <v>69</v>
      </c>
      <c r="AX998" s="202" t="s">
        <v>162</v>
      </c>
    </row>
    <row r="999" spans="2:50" s="12" customFormat="1">
      <c r="B999" s="196"/>
      <c r="C999" s="341"/>
      <c r="D999" s="337" t="s">
        <v>170</v>
      </c>
      <c r="E999" s="347" t="s">
        <v>5</v>
      </c>
      <c r="F999" s="348" t="s">
        <v>1087</v>
      </c>
      <c r="G999" s="341"/>
      <c r="H999" s="349">
        <v>0.432</v>
      </c>
      <c r="I999" s="198"/>
      <c r="L999" s="196"/>
      <c r="M999" s="199"/>
      <c r="N999" s="200"/>
      <c r="O999" s="200"/>
      <c r="P999" s="200"/>
      <c r="Q999" s="200"/>
      <c r="R999" s="200"/>
      <c r="S999" s="200"/>
      <c r="T999" s="201"/>
      <c r="U999" s="341"/>
      <c r="V999" s="341"/>
      <c r="AS999" s="202" t="s">
        <v>170</v>
      </c>
      <c r="AT999" s="202" t="s">
        <v>79</v>
      </c>
      <c r="AU999" s="12" t="s">
        <v>79</v>
      </c>
      <c r="AV999" s="12" t="s">
        <v>33</v>
      </c>
      <c r="AW999" s="12" t="s">
        <v>69</v>
      </c>
      <c r="AX999" s="202" t="s">
        <v>162</v>
      </c>
    </row>
    <row r="1000" spans="2:50" s="11" customFormat="1">
      <c r="B1000" s="187"/>
      <c r="C1000" s="336"/>
      <c r="D1000" s="337" t="s">
        <v>170</v>
      </c>
      <c r="E1000" s="338" t="s">
        <v>5</v>
      </c>
      <c r="F1000" s="339" t="s">
        <v>1088</v>
      </c>
      <c r="G1000" s="336"/>
      <c r="H1000" s="340" t="s">
        <v>5</v>
      </c>
      <c r="I1000" s="192"/>
      <c r="L1000" s="187"/>
      <c r="M1000" s="193"/>
      <c r="N1000" s="194"/>
      <c r="O1000" s="194"/>
      <c r="P1000" s="194"/>
      <c r="Q1000" s="194"/>
      <c r="R1000" s="194"/>
      <c r="S1000" s="194"/>
      <c r="T1000" s="195"/>
      <c r="U1000" s="336"/>
      <c r="V1000" s="336"/>
      <c r="AS1000" s="191" t="s">
        <v>170</v>
      </c>
      <c r="AT1000" s="191" t="s">
        <v>79</v>
      </c>
      <c r="AU1000" s="11" t="s">
        <v>77</v>
      </c>
      <c r="AV1000" s="11" t="s">
        <v>33</v>
      </c>
      <c r="AW1000" s="11" t="s">
        <v>69</v>
      </c>
      <c r="AX1000" s="191" t="s">
        <v>162</v>
      </c>
    </row>
    <row r="1001" spans="2:50" s="12" customFormat="1">
      <c r="B1001" s="196"/>
      <c r="C1001" s="341"/>
      <c r="D1001" s="337" t="s">
        <v>170</v>
      </c>
      <c r="E1001" s="347" t="s">
        <v>5</v>
      </c>
      <c r="F1001" s="348" t="s">
        <v>1089</v>
      </c>
      <c r="G1001" s="341"/>
      <c r="H1001" s="349">
        <v>0.44600000000000001</v>
      </c>
      <c r="I1001" s="198"/>
      <c r="L1001" s="196"/>
      <c r="M1001" s="199"/>
      <c r="N1001" s="200"/>
      <c r="O1001" s="200"/>
      <c r="P1001" s="200"/>
      <c r="Q1001" s="200"/>
      <c r="R1001" s="200"/>
      <c r="S1001" s="200"/>
      <c r="T1001" s="201"/>
      <c r="U1001" s="341"/>
      <c r="V1001" s="341"/>
      <c r="AS1001" s="202" t="s">
        <v>170</v>
      </c>
      <c r="AT1001" s="202" t="s">
        <v>79</v>
      </c>
      <c r="AU1001" s="12" t="s">
        <v>79</v>
      </c>
      <c r="AV1001" s="12" t="s">
        <v>33</v>
      </c>
      <c r="AW1001" s="12" t="s">
        <v>69</v>
      </c>
      <c r="AX1001" s="202" t="s">
        <v>162</v>
      </c>
    </row>
    <row r="1002" spans="2:50" s="12" customFormat="1">
      <c r="B1002" s="196"/>
      <c r="C1002" s="341"/>
      <c r="D1002" s="337" t="s">
        <v>170</v>
      </c>
      <c r="E1002" s="347" t="s">
        <v>5</v>
      </c>
      <c r="F1002" s="348" t="s">
        <v>1090</v>
      </c>
      <c r="G1002" s="341"/>
      <c r="H1002" s="349">
        <v>0.17199999999999999</v>
      </c>
      <c r="I1002" s="198"/>
      <c r="L1002" s="196"/>
      <c r="M1002" s="199"/>
      <c r="N1002" s="200"/>
      <c r="O1002" s="200"/>
      <c r="P1002" s="200"/>
      <c r="Q1002" s="200"/>
      <c r="R1002" s="200"/>
      <c r="S1002" s="200"/>
      <c r="T1002" s="201"/>
      <c r="U1002" s="341"/>
      <c r="V1002" s="341"/>
      <c r="AS1002" s="202" t="s">
        <v>170</v>
      </c>
      <c r="AT1002" s="202" t="s">
        <v>79</v>
      </c>
      <c r="AU1002" s="12" t="s">
        <v>79</v>
      </c>
      <c r="AV1002" s="12" t="s">
        <v>33</v>
      </c>
      <c r="AW1002" s="12" t="s">
        <v>69</v>
      </c>
      <c r="AX1002" s="202" t="s">
        <v>162</v>
      </c>
    </row>
    <row r="1003" spans="2:50" s="11" customFormat="1">
      <c r="B1003" s="187"/>
      <c r="C1003" s="336"/>
      <c r="D1003" s="337" t="s">
        <v>170</v>
      </c>
      <c r="E1003" s="338" t="s">
        <v>5</v>
      </c>
      <c r="F1003" s="339" t="s">
        <v>1091</v>
      </c>
      <c r="G1003" s="336"/>
      <c r="H1003" s="340" t="s">
        <v>5</v>
      </c>
      <c r="I1003" s="192"/>
      <c r="L1003" s="187"/>
      <c r="M1003" s="193"/>
      <c r="N1003" s="194"/>
      <c r="O1003" s="194"/>
      <c r="P1003" s="194"/>
      <c r="Q1003" s="194"/>
      <c r="R1003" s="194"/>
      <c r="S1003" s="194"/>
      <c r="T1003" s="195"/>
      <c r="U1003" s="336"/>
      <c r="V1003" s="336"/>
      <c r="AS1003" s="191" t="s">
        <v>170</v>
      </c>
      <c r="AT1003" s="191" t="s">
        <v>79</v>
      </c>
      <c r="AU1003" s="11" t="s">
        <v>77</v>
      </c>
      <c r="AV1003" s="11" t="s">
        <v>33</v>
      </c>
      <c r="AW1003" s="11" t="s">
        <v>69</v>
      </c>
      <c r="AX1003" s="191" t="s">
        <v>162</v>
      </c>
    </row>
    <row r="1004" spans="2:50" s="12" customFormat="1">
      <c r="B1004" s="196"/>
      <c r="C1004" s="341"/>
      <c r="D1004" s="337" t="s">
        <v>170</v>
      </c>
      <c r="E1004" s="347" t="s">
        <v>5</v>
      </c>
      <c r="F1004" s="348" t="s">
        <v>1092</v>
      </c>
      <c r="G1004" s="341"/>
      <c r="H1004" s="349">
        <v>17.471</v>
      </c>
      <c r="I1004" s="198"/>
      <c r="L1004" s="196"/>
      <c r="M1004" s="199"/>
      <c r="N1004" s="200"/>
      <c r="O1004" s="200"/>
      <c r="P1004" s="200"/>
      <c r="Q1004" s="200"/>
      <c r="R1004" s="200"/>
      <c r="S1004" s="200"/>
      <c r="T1004" s="201"/>
      <c r="U1004" s="341"/>
      <c r="V1004" s="341"/>
      <c r="AS1004" s="202" t="s">
        <v>170</v>
      </c>
      <c r="AT1004" s="202" t="s">
        <v>79</v>
      </c>
      <c r="AU1004" s="12" t="s">
        <v>79</v>
      </c>
      <c r="AV1004" s="12" t="s">
        <v>33</v>
      </c>
      <c r="AW1004" s="12" t="s">
        <v>69</v>
      </c>
      <c r="AX1004" s="202" t="s">
        <v>162</v>
      </c>
    </row>
    <row r="1005" spans="2:50" s="12" customFormat="1">
      <c r="B1005" s="196"/>
      <c r="C1005" s="341"/>
      <c r="D1005" s="337" t="s">
        <v>170</v>
      </c>
      <c r="E1005" s="347" t="s">
        <v>5</v>
      </c>
      <c r="F1005" s="348" t="s">
        <v>1093</v>
      </c>
      <c r="G1005" s="341"/>
      <c r="H1005" s="349">
        <v>4.9539999999999997</v>
      </c>
      <c r="I1005" s="198"/>
      <c r="L1005" s="196"/>
      <c r="M1005" s="199"/>
      <c r="N1005" s="200"/>
      <c r="O1005" s="200"/>
      <c r="P1005" s="200"/>
      <c r="Q1005" s="200"/>
      <c r="R1005" s="200"/>
      <c r="S1005" s="200"/>
      <c r="T1005" s="201"/>
      <c r="U1005" s="341"/>
      <c r="V1005" s="341"/>
      <c r="AS1005" s="202" t="s">
        <v>170</v>
      </c>
      <c r="AT1005" s="202" t="s">
        <v>79</v>
      </c>
      <c r="AU1005" s="12" t="s">
        <v>79</v>
      </c>
      <c r="AV1005" s="12" t="s">
        <v>33</v>
      </c>
      <c r="AW1005" s="12" t="s">
        <v>69</v>
      </c>
      <c r="AX1005" s="202" t="s">
        <v>162</v>
      </c>
    </row>
    <row r="1006" spans="2:50" s="12" customFormat="1">
      <c r="B1006" s="196"/>
      <c r="C1006" s="341"/>
      <c r="D1006" s="337" t="s">
        <v>170</v>
      </c>
      <c r="E1006" s="347" t="s">
        <v>5</v>
      </c>
      <c r="F1006" s="348" t="s">
        <v>1094</v>
      </c>
      <c r="G1006" s="341"/>
      <c r="H1006" s="349">
        <v>2.7549999999999999</v>
      </c>
      <c r="I1006" s="198"/>
      <c r="L1006" s="196"/>
      <c r="M1006" s="199"/>
      <c r="N1006" s="200"/>
      <c r="O1006" s="200"/>
      <c r="P1006" s="200"/>
      <c r="Q1006" s="200"/>
      <c r="R1006" s="200"/>
      <c r="S1006" s="200"/>
      <c r="T1006" s="201"/>
      <c r="U1006" s="341"/>
      <c r="V1006" s="341"/>
      <c r="AS1006" s="202" t="s">
        <v>170</v>
      </c>
      <c r="AT1006" s="202" t="s">
        <v>79</v>
      </c>
      <c r="AU1006" s="12" t="s">
        <v>79</v>
      </c>
      <c r="AV1006" s="12" t="s">
        <v>33</v>
      </c>
      <c r="AW1006" s="12" t="s">
        <v>69</v>
      </c>
      <c r="AX1006" s="202" t="s">
        <v>162</v>
      </c>
    </row>
    <row r="1007" spans="2:50" s="12" customFormat="1">
      <c r="B1007" s="196"/>
      <c r="C1007" s="341"/>
      <c r="D1007" s="337" t="s">
        <v>170</v>
      </c>
      <c r="E1007" s="347" t="s">
        <v>5</v>
      </c>
      <c r="F1007" s="348" t="s">
        <v>1095</v>
      </c>
      <c r="G1007" s="341"/>
      <c r="H1007" s="349">
        <v>2.8410000000000002</v>
      </c>
      <c r="I1007" s="198"/>
      <c r="L1007" s="196"/>
      <c r="M1007" s="199"/>
      <c r="N1007" s="200"/>
      <c r="O1007" s="200"/>
      <c r="P1007" s="200"/>
      <c r="Q1007" s="200"/>
      <c r="R1007" s="200"/>
      <c r="S1007" s="200"/>
      <c r="T1007" s="201"/>
      <c r="U1007" s="341"/>
      <c r="V1007" s="341"/>
      <c r="AS1007" s="202" t="s">
        <v>170</v>
      </c>
      <c r="AT1007" s="202" t="s">
        <v>79</v>
      </c>
      <c r="AU1007" s="12" t="s">
        <v>79</v>
      </c>
      <c r="AV1007" s="12" t="s">
        <v>33</v>
      </c>
      <c r="AW1007" s="12" t="s">
        <v>69</v>
      </c>
      <c r="AX1007" s="202" t="s">
        <v>162</v>
      </c>
    </row>
    <row r="1008" spans="2:50" s="12" customFormat="1">
      <c r="B1008" s="196"/>
      <c r="C1008" s="341"/>
      <c r="D1008" s="337" t="s">
        <v>170</v>
      </c>
      <c r="E1008" s="347" t="s">
        <v>5</v>
      </c>
      <c r="F1008" s="348" t="s">
        <v>1096</v>
      </c>
      <c r="G1008" s="341"/>
      <c r="H1008" s="349">
        <v>1.6439999999999999</v>
      </c>
      <c r="I1008" s="198"/>
      <c r="L1008" s="196"/>
      <c r="M1008" s="199"/>
      <c r="N1008" s="200"/>
      <c r="O1008" s="200"/>
      <c r="P1008" s="200"/>
      <c r="Q1008" s="200"/>
      <c r="R1008" s="200"/>
      <c r="S1008" s="200"/>
      <c r="T1008" s="201"/>
      <c r="U1008" s="341"/>
      <c r="V1008" s="341"/>
      <c r="AS1008" s="202" t="s">
        <v>170</v>
      </c>
      <c r="AT1008" s="202" t="s">
        <v>79</v>
      </c>
      <c r="AU1008" s="12" t="s">
        <v>79</v>
      </c>
      <c r="AV1008" s="12" t="s">
        <v>33</v>
      </c>
      <c r="AW1008" s="12" t="s">
        <v>69</v>
      </c>
      <c r="AX1008" s="202" t="s">
        <v>162</v>
      </c>
    </row>
    <row r="1009" spans="2:50" s="12" customFormat="1">
      <c r="B1009" s="196"/>
      <c r="C1009" s="341"/>
      <c r="D1009" s="337" t="s">
        <v>170</v>
      </c>
      <c r="E1009" s="347" t="s">
        <v>5</v>
      </c>
      <c r="F1009" s="348" t="s">
        <v>1097</v>
      </c>
      <c r="G1009" s="341"/>
      <c r="H1009" s="349">
        <v>1.7669999999999999</v>
      </c>
      <c r="I1009" s="198"/>
      <c r="L1009" s="196"/>
      <c r="M1009" s="199"/>
      <c r="N1009" s="200"/>
      <c r="O1009" s="200"/>
      <c r="P1009" s="200"/>
      <c r="Q1009" s="200"/>
      <c r="R1009" s="200"/>
      <c r="S1009" s="200"/>
      <c r="T1009" s="201"/>
      <c r="U1009" s="341"/>
      <c r="V1009" s="341"/>
      <c r="AS1009" s="202" t="s">
        <v>170</v>
      </c>
      <c r="AT1009" s="202" t="s">
        <v>79</v>
      </c>
      <c r="AU1009" s="12" t="s">
        <v>79</v>
      </c>
      <c r="AV1009" s="12" t="s">
        <v>33</v>
      </c>
      <c r="AW1009" s="12" t="s">
        <v>69</v>
      </c>
      <c r="AX1009" s="202" t="s">
        <v>162</v>
      </c>
    </row>
    <row r="1010" spans="2:50" s="12" customFormat="1">
      <c r="B1010" s="196"/>
      <c r="C1010" s="341"/>
      <c r="D1010" s="337" t="s">
        <v>170</v>
      </c>
      <c r="E1010" s="347" t="s">
        <v>5</v>
      </c>
      <c r="F1010" s="348" t="s">
        <v>1098</v>
      </c>
      <c r="G1010" s="341"/>
      <c r="H1010" s="349">
        <v>1.6719999999999999</v>
      </c>
      <c r="I1010" s="198"/>
      <c r="L1010" s="196"/>
      <c r="M1010" s="199"/>
      <c r="N1010" s="200"/>
      <c r="O1010" s="200"/>
      <c r="P1010" s="200"/>
      <c r="Q1010" s="200"/>
      <c r="R1010" s="200"/>
      <c r="S1010" s="200"/>
      <c r="T1010" s="201"/>
      <c r="U1010" s="341"/>
      <c r="V1010" s="341"/>
      <c r="AS1010" s="202" t="s">
        <v>170</v>
      </c>
      <c r="AT1010" s="202" t="s">
        <v>79</v>
      </c>
      <c r="AU1010" s="12" t="s">
        <v>79</v>
      </c>
      <c r="AV1010" s="12" t="s">
        <v>33</v>
      </c>
      <c r="AW1010" s="12" t="s">
        <v>69</v>
      </c>
      <c r="AX1010" s="202" t="s">
        <v>162</v>
      </c>
    </row>
    <row r="1011" spans="2:50" s="12" customFormat="1">
      <c r="B1011" s="196"/>
      <c r="C1011" s="341"/>
      <c r="D1011" s="337" t="s">
        <v>170</v>
      </c>
      <c r="E1011" s="347" t="s">
        <v>5</v>
      </c>
      <c r="F1011" s="348" t="s">
        <v>1099</v>
      </c>
      <c r="G1011" s="341"/>
      <c r="H1011" s="349">
        <v>1.8149999999999999</v>
      </c>
      <c r="I1011" s="198"/>
      <c r="L1011" s="196"/>
      <c r="M1011" s="199"/>
      <c r="N1011" s="200"/>
      <c r="O1011" s="200"/>
      <c r="P1011" s="200"/>
      <c r="Q1011" s="200"/>
      <c r="R1011" s="200"/>
      <c r="S1011" s="200"/>
      <c r="T1011" s="201"/>
      <c r="U1011" s="341"/>
      <c r="V1011" s="341"/>
      <c r="AS1011" s="202" t="s">
        <v>170</v>
      </c>
      <c r="AT1011" s="202" t="s">
        <v>79</v>
      </c>
      <c r="AU1011" s="12" t="s">
        <v>79</v>
      </c>
      <c r="AV1011" s="12" t="s">
        <v>33</v>
      </c>
      <c r="AW1011" s="12" t="s">
        <v>69</v>
      </c>
      <c r="AX1011" s="202" t="s">
        <v>162</v>
      </c>
    </row>
    <row r="1012" spans="2:50" s="12" customFormat="1">
      <c r="B1012" s="196"/>
      <c r="C1012" s="341"/>
      <c r="D1012" s="337" t="s">
        <v>170</v>
      </c>
      <c r="E1012" s="347" t="s">
        <v>5</v>
      </c>
      <c r="F1012" s="348" t="s">
        <v>1100</v>
      </c>
      <c r="G1012" s="341"/>
      <c r="H1012" s="349">
        <v>1.625</v>
      </c>
      <c r="I1012" s="198"/>
      <c r="L1012" s="196"/>
      <c r="M1012" s="199"/>
      <c r="N1012" s="200"/>
      <c r="O1012" s="200"/>
      <c r="P1012" s="200"/>
      <c r="Q1012" s="200"/>
      <c r="R1012" s="200"/>
      <c r="S1012" s="200"/>
      <c r="T1012" s="201"/>
      <c r="U1012" s="341"/>
      <c r="V1012" s="341"/>
      <c r="AS1012" s="202" t="s">
        <v>170</v>
      </c>
      <c r="AT1012" s="202" t="s">
        <v>79</v>
      </c>
      <c r="AU1012" s="12" t="s">
        <v>79</v>
      </c>
      <c r="AV1012" s="12" t="s">
        <v>33</v>
      </c>
      <c r="AW1012" s="12" t="s">
        <v>69</v>
      </c>
      <c r="AX1012" s="202" t="s">
        <v>162</v>
      </c>
    </row>
    <row r="1013" spans="2:50" s="12" customFormat="1">
      <c r="B1013" s="196"/>
      <c r="C1013" s="341"/>
      <c r="D1013" s="337" t="s">
        <v>170</v>
      </c>
      <c r="E1013" s="347" t="s">
        <v>5</v>
      </c>
      <c r="F1013" s="348" t="s">
        <v>1101</v>
      </c>
      <c r="G1013" s="341"/>
      <c r="H1013" s="349">
        <v>1.292</v>
      </c>
      <c r="I1013" s="198"/>
      <c r="L1013" s="196"/>
      <c r="M1013" s="199"/>
      <c r="N1013" s="200"/>
      <c r="O1013" s="200"/>
      <c r="P1013" s="200"/>
      <c r="Q1013" s="200"/>
      <c r="R1013" s="200"/>
      <c r="S1013" s="200"/>
      <c r="T1013" s="201"/>
      <c r="U1013" s="341"/>
      <c r="V1013" s="341"/>
      <c r="AS1013" s="202" t="s">
        <v>170</v>
      </c>
      <c r="AT1013" s="202" t="s">
        <v>79</v>
      </c>
      <c r="AU1013" s="12" t="s">
        <v>79</v>
      </c>
      <c r="AV1013" s="12" t="s">
        <v>33</v>
      </c>
      <c r="AW1013" s="12" t="s">
        <v>69</v>
      </c>
      <c r="AX1013" s="202" t="s">
        <v>162</v>
      </c>
    </row>
    <row r="1014" spans="2:50" s="12" customFormat="1">
      <c r="B1014" s="196"/>
      <c r="C1014" s="341"/>
      <c r="D1014" s="337" t="s">
        <v>170</v>
      </c>
      <c r="E1014" s="347" t="s">
        <v>5</v>
      </c>
      <c r="F1014" s="348" t="s">
        <v>1102</v>
      </c>
      <c r="G1014" s="341"/>
      <c r="H1014" s="349">
        <v>0.22800000000000001</v>
      </c>
      <c r="I1014" s="198"/>
      <c r="L1014" s="196"/>
      <c r="M1014" s="199"/>
      <c r="N1014" s="200"/>
      <c r="O1014" s="200"/>
      <c r="P1014" s="200"/>
      <c r="Q1014" s="200"/>
      <c r="R1014" s="200"/>
      <c r="S1014" s="200"/>
      <c r="T1014" s="201"/>
      <c r="U1014" s="341"/>
      <c r="V1014" s="341"/>
      <c r="AS1014" s="202" t="s">
        <v>170</v>
      </c>
      <c r="AT1014" s="202" t="s">
        <v>79</v>
      </c>
      <c r="AU1014" s="12" t="s">
        <v>79</v>
      </c>
      <c r="AV1014" s="12" t="s">
        <v>33</v>
      </c>
      <c r="AW1014" s="12" t="s">
        <v>69</v>
      </c>
      <c r="AX1014" s="202" t="s">
        <v>162</v>
      </c>
    </row>
    <row r="1015" spans="2:50" s="12" customFormat="1">
      <c r="B1015" s="196"/>
      <c r="C1015" s="341"/>
      <c r="D1015" s="337" t="s">
        <v>170</v>
      </c>
      <c r="E1015" s="347" t="s">
        <v>5</v>
      </c>
      <c r="F1015" s="348" t="s">
        <v>1103</v>
      </c>
      <c r="G1015" s="341"/>
      <c r="H1015" s="349">
        <v>0.81699999999999995</v>
      </c>
      <c r="I1015" s="198"/>
      <c r="L1015" s="196"/>
      <c r="M1015" s="199"/>
      <c r="N1015" s="200"/>
      <c r="O1015" s="200"/>
      <c r="P1015" s="200"/>
      <c r="Q1015" s="200"/>
      <c r="R1015" s="200"/>
      <c r="S1015" s="200"/>
      <c r="T1015" s="201"/>
      <c r="U1015" s="341"/>
      <c r="V1015" s="341"/>
      <c r="AS1015" s="202" t="s">
        <v>170</v>
      </c>
      <c r="AT1015" s="202" t="s">
        <v>79</v>
      </c>
      <c r="AU1015" s="12" t="s">
        <v>79</v>
      </c>
      <c r="AV1015" s="12" t="s">
        <v>33</v>
      </c>
      <c r="AW1015" s="12" t="s">
        <v>69</v>
      </c>
      <c r="AX1015" s="202" t="s">
        <v>162</v>
      </c>
    </row>
    <row r="1016" spans="2:50" s="12" customFormat="1">
      <c r="B1016" s="196"/>
      <c r="C1016" s="341"/>
      <c r="D1016" s="337" t="s">
        <v>170</v>
      </c>
      <c r="E1016" s="347" t="s">
        <v>5</v>
      </c>
      <c r="F1016" s="348" t="s">
        <v>1104</v>
      </c>
      <c r="G1016" s="341"/>
      <c r="H1016" s="349">
        <v>0.22800000000000001</v>
      </c>
      <c r="I1016" s="198"/>
      <c r="L1016" s="196"/>
      <c r="M1016" s="199"/>
      <c r="N1016" s="200"/>
      <c r="O1016" s="200"/>
      <c r="P1016" s="200"/>
      <c r="Q1016" s="200"/>
      <c r="R1016" s="200"/>
      <c r="S1016" s="200"/>
      <c r="T1016" s="201"/>
      <c r="U1016" s="341"/>
      <c r="V1016" s="341"/>
      <c r="AS1016" s="202" t="s">
        <v>170</v>
      </c>
      <c r="AT1016" s="202" t="s">
        <v>79</v>
      </c>
      <c r="AU1016" s="12" t="s">
        <v>79</v>
      </c>
      <c r="AV1016" s="12" t="s">
        <v>33</v>
      </c>
      <c r="AW1016" s="12" t="s">
        <v>69</v>
      </c>
      <c r="AX1016" s="202" t="s">
        <v>162</v>
      </c>
    </row>
    <row r="1017" spans="2:50" s="12" customFormat="1">
      <c r="B1017" s="196"/>
      <c r="C1017" s="341"/>
      <c r="D1017" s="337" t="s">
        <v>170</v>
      </c>
      <c r="E1017" s="347" t="s">
        <v>5</v>
      </c>
      <c r="F1017" s="348" t="s">
        <v>1105</v>
      </c>
      <c r="G1017" s="341"/>
      <c r="H1017" s="349">
        <v>0.81699999999999995</v>
      </c>
      <c r="I1017" s="198"/>
      <c r="L1017" s="196"/>
      <c r="M1017" s="199"/>
      <c r="N1017" s="200"/>
      <c r="O1017" s="200"/>
      <c r="P1017" s="200"/>
      <c r="Q1017" s="200"/>
      <c r="R1017" s="200"/>
      <c r="S1017" s="200"/>
      <c r="T1017" s="201"/>
      <c r="U1017" s="341"/>
      <c r="V1017" s="341"/>
      <c r="AS1017" s="202" t="s">
        <v>170</v>
      </c>
      <c r="AT1017" s="202" t="s">
        <v>79</v>
      </c>
      <c r="AU1017" s="12" t="s">
        <v>79</v>
      </c>
      <c r="AV1017" s="12" t="s">
        <v>33</v>
      </c>
      <c r="AW1017" s="12" t="s">
        <v>69</v>
      </c>
      <c r="AX1017" s="202" t="s">
        <v>162</v>
      </c>
    </row>
    <row r="1018" spans="2:50" s="11" customFormat="1">
      <c r="B1018" s="187"/>
      <c r="C1018" s="336"/>
      <c r="D1018" s="337" t="s">
        <v>170</v>
      </c>
      <c r="E1018" s="338" t="s">
        <v>5</v>
      </c>
      <c r="F1018" s="339" t="s">
        <v>1106</v>
      </c>
      <c r="G1018" s="336"/>
      <c r="H1018" s="340" t="s">
        <v>5</v>
      </c>
      <c r="I1018" s="192"/>
      <c r="L1018" s="187"/>
      <c r="M1018" s="193"/>
      <c r="N1018" s="194"/>
      <c r="O1018" s="194"/>
      <c r="P1018" s="194"/>
      <c r="Q1018" s="194"/>
      <c r="R1018" s="194"/>
      <c r="S1018" s="194"/>
      <c r="T1018" s="195"/>
      <c r="U1018" s="336"/>
      <c r="V1018" s="336"/>
      <c r="AS1018" s="191" t="s">
        <v>170</v>
      </c>
      <c r="AT1018" s="191" t="s">
        <v>79</v>
      </c>
      <c r="AU1018" s="11" t="s">
        <v>77</v>
      </c>
      <c r="AV1018" s="11" t="s">
        <v>33</v>
      </c>
      <c r="AW1018" s="11" t="s">
        <v>69</v>
      </c>
      <c r="AX1018" s="191" t="s">
        <v>162</v>
      </c>
    </row>
    <row r="1019" spans="2:50" s="12" customFormat="1">
      <c r="B1019" s="196"/>
      <c r="C1019" s="341"/>
      <c r="D1019" s="337" t="s">
        <v>170</v>
      </c>
      <c r="E1019" s="347" t="s">
        <v>5</v>
      </c>
      <c r="F1019" s="348" t="s">
        <v>1107</v>
      </c>
      <c r="G1019" s="341"/>
      <c r="H1019" s="349">
        <v>0.43</v>
      </c>
      <c r="I1019" s="198"/>
      <c r="L1019" s="196"/>
      <c r="M1019" s="199"/>
      <c r="N1019" s="200"/>
      <c r="O1019" s="200"/>
      <c r="P1019" s="200"/>
      <c r="Q1019" s="200"/>
      <c r="R1019" s="200"/>
      <c r="S1019" s="200"/>
      <c r="T1019" s="201"/>
      <c r="U1019" s="341"/>
      <c r="V1019" s="341"/>
      <c r="AS1019" s="202" t="s">
        <v>170</v>
      </c>
      <c r="AT1019" s="202" t="s">
        <v>79</v>
      </c>
      <c r="AU1019" s="12" t="s">
        <v>79</v>
      </c>
      <c r="AV1019" s="12" t="s">
        <v>33</v>
      </c>
      <c r="AW1019" s="12" t="s">
        <v>69</v>
      </c>
      <c r="AX1019" s="202" t="s">
        <v>162</v>
      </c>
    </row>
    <row r="1020" spans="2:50" s="11" customFormat="1">
      <c r="B1020" s="187"/>
      <c r="C1020" s="336"/>
      <c r="D1020" s="337" t="s">
        <v>170</v>
      </c>
      <c r="E1020" s="338" t="s">
        <v>5</v>
      </c>
      <c r="F1020" s="339" t="s">
        <v>1108</v>
      </c>
      <c r="G1020" s="336"/>
      <c r="H1020" s="340" t="s">
        <v>5</v>
      </c>
      <c r="I1020" s="192"/>
      <c r="L1020" s="187"/>
      <c r="M1020" s="193"/>
      <c r="N1020" s="194"/>
      <c r="O1020" s="194"/>
      <c r="P1020" s="194"/>
      <c r="Q1020" s="194"/>
      <c r="R1020" s="194"/>
      <c r="S1020" s="194"/>
      <c r="T1020" s="195"/>
      <c r="U1020" s="336"/>
      <c r="V1020" s="336"/>
      <c r="AS1020" s="191" t="s">
        <v>170</v>
      </c>
      <c r="AT1020" s="191" t="s">
        <v>79</v>
      </c>
      <c r="AU1020" s="11" t="s">
        <v>77</v>
      </c>
      <c r="AV1020" s="11" t="s">
        <v>33</v>
      </c>
      <c r="AW1020" s="11" t="s">
        <v>69</v>
      </c>
      <c r="AX1020" s="191" t="s">
        <v>162</v>
      </c>
    </row>
    <row r="1021" spans="2:50" s="12" customFormat="1">
      <c r="B1021" s="196"/>
      <c r="C1021" s="341"/>
      <c r="D1021" s="337" t="s">
        <v>170</v>
      </c>
      <c r="E1021" s="347" t="s">
        <v>5</v>
      </c>
      <c r="F1021" s="348" t="s">
        <v>1109</v>
      </c>
      <c r="G1021" s="341"/>
      <c r="H1021" s="349">
        <v>1.8009999999999999</v>
      </c>
      <c r="I1021" s="198"/>
      <c r="L1021" s="196"/>
      <c r="M1021" s="199"/>
      <c r="N1021" s="200"/>
      <c r="O1021" s="200"/>
      <c r="P1021" s="200"/>
      <c r="Q1021" s="200"/>
      <c r="R1021" s="200"/>
      <c r="S1021" s="200"/>
      <c r="T1021" s="201"/>
      <c r="U1021" s="341"/>
      <c r="V1021" s="341"/>
      <c r="AS1021" s="202" t="s">
        <v>170</v>
      </c>
      <c r="AT1021" s="202" t="s">
        <v>79</v>
      </c>
      <c r="AU1021" s="12" t="s">
        <v>79</v>
      </c>
      <c r="AV1021" s="12" t="s">
        <v>33</v>
      </c>
      <c r="AW1021" s="12" t="s">
        <v>69</v>
      </c>
      <c r="AX1021" s="202" t="s">
        <v>162</v>
      </c>
    </row>
    <row r="1022" spans="2:50" s="11" customFormat="1">
      <c r="B1022" s="187"/>
      <c r="C1022" s="336"/>
      <c r="D1022" s="337" t="s">
        <v>170</v>
      </c>
      <c r="E1022" s="338" t="s">
        <v>5</v>
      </c>
      <c r="F1022" s="339" t="s">
        <v>1110</v>
      </c>
      <c r="G1022" s="336"/>
      <c r="H1022" s="340" t="s">
        <v>5</v>
      </c>
      <c r="I1022" s="192"/>
      <c r="L1022" s="187"/>
      <c r="M1022" s="193"/>
      <c r="N1022" s="194"/>
      <c r="O1022" s="194"/>
      <c r="P1022" s="194"/>
      <c r="Q1022" s="194"/>
      <c r="R1022" s="194"/>
      <c r="S1022" s="194"/>
      <c r="T1022" s="195"/>
      <c r="U1022" s="336"/>
      <c r="V1022" s="336"/>
      <c r="AS1022" s="191" t="s">
        <v>170</v>
      </c>
      <c r="AT1022" s="191" t="s">
        <v>79</v>
      </c>
      <c r="AU1022" s="11" t="s">
        <v>77</v>
      </c>
      <c r="AV1022" s="11" t="s">
        <v>33</v>
      </c>
      <c r="AW1022" s="11" t="s">
        <v>69</v>
      </c>
      <c r="AX1022" s="191" t="s">
        <v>162</v>
      </c>
    </row>
    <row r="1023" spans="2:50" s="12" customFormat="1">
      <c r="B1023" s="196"/>
      <c r="C1023" s="341"/>
      <c r="D1023" s="337" t="s">
        <v>170</v>
      </c>
      <c r="E1023" s="347" t="s">
        <v>5</v>
      </c>
      <c r="F1023" s="348" t="s">
        <v>1111</v>
      </c>
      <c r="G1023" s="341"/>
      <c r="H1023" s="349">
        <v>2.4449999999999998</v>
      </c>
      <c r="I1023" s="198"/>
      <c r="L1023" s="196"/>
      <c r="M1023" s="199"/>
      <c r="N1023" s="200"/>
      <c r="O1023" s="200"/>
      <c r="P1023" s="200"/>
      <c r="Q1023" s="200"/>
      <c r="R1023" s="200"/>
      <c r="S1023" s="200"/>
      <c r="T1023" s="201"/>
      <c r="U1023" s="341"/>
      <c r="V1023" s="341"/>
      <c r="AS1023" s="202" t="s">
        <v>170</v>
      </c>
      <c r="AT1023" s="202" t="s">
        <v>79</v>
      </c>
      <c r="AU1023" s="12" t="s">
        <v>79</v>
      </c>
      <c r="AV1023" s="12" t="s">
        <v>33</v>
      </c>
      <c r="AW1023" s="12" t="s">
        <v>69</v>
      </c>
      <c r="AX1023" s="202" t="s">
        <v>162</v>
      </c>
    </row>
    <row r="1024" spans="2:50" s="12" customFormat="1">
      <c r="B1024" s="196"/>
      <c r="C1024" s="341"/>
      <c r="D1024" s="337" t="s">
        <v>170</v>
      </c>
      <c r="E1024" s="347" t="s">
        <v>5</v>
      </c>
      <c r="F1024" s="348" t="s">
        <v>1112</v>
      </c>
      <c r="G1024" s="341"/>
      <c r="H1024" s="349">
        <v>1.173</v>
      </c>
      <c r="I1024" s="198"/>
      <c r="L1024" s="196"/>
      <c r="M1024" s="199"/>
      <c r="N1024" s="200"/>
      <c r="O1024" s="200"/>
      <c r="P1024" s="200"/>
      <c r="Q1024" s="200"/>
      <c r="R1024" s="200"/>
      <c r="S1024" s="200"/>
      <c r="T1024" s="201"/>
      <c r="U1024" s="341"/>
      <c r="V1024" s="341"/>
      <c r="AS1024" s="202" t="s">
        <v>170</v>
      </c>
      <c r="AT1024" s="202" t="s">
        <v>79</v>
      </c>
      <c r="AU1024" s="12" t="s">
        <v>79</v>
      </c>
      <c r="AV1024" s="12" t="s">
        <v>33</v>
      </c>
      <c r="AW1024" s="12" t="s">
        <v>69</v>
      </c>
      <c r="AX1024" s="202" t="s">
        <v>162</v>
      </c>
    </row>
    <row r="1025" spans="2:50" s="12" customFormat="1">
      <c r="B1025" s="196"/>
      <c r="C1025" s="341"/>
      <c r="D1025" s="337" t="s">
        <v>170</v>
      </c>
      <c r="E1025" s="347" t="s">
        <v>5</v>
      </c>
      <c r="F1025" s="348" t="s">
        <v>1113</v>
      </c>
      <c r="G1025" s="341"/>
      <c r="H1025" s="349">
        <v>22.178000000000001</v>
      </c>
      <c r="I1025" s="198"/>
      <c r="L1025" s="196"/>
      <c r="M1025" s="199"/>
      <c r="N1025" s="200"/>
      <c r="O1025" s="200"/>
      <c r="P1025" s="200"/>
      <c r="Q1025" s="200"/>
      <c r="R1025" s="200"/>
      <c r="S1025" s="200"/>
      <c r="T1025" s="201"/>
      <c r="U1025" s="341"/>
      <c r="V1025" s="341"/>
      <c r="AS1025" s="202" t="s">
        <v>170</v>
      </c>
      <c r="AT1025" s="202" t="s">
        <v>79</v>
      </c>
      <c r="AU1025" s="12" t="s">
        <v>79</v>
      </c>
      <c r="AV1025" s="12" t="s">
        <v>33</v>
      </c>
      <c r="AW1025" s="12" t="s">
        <v>69</v>
      </c>
      <c r="AX1025" s="202" t="s">
        <v>162</v>
      </c>
    </row>
    <row r="1026" spans="2:50" s="12" customFormat="1">
      <c r="B1026" s="196"/>
      <c r="C1026" s="341"/>
      <c r="D1026" s="337" t="s">
        <v>170</v>
      </c>
      <c r="E1026" s="347" t="s">
        <v>5</v>
      </c>
      <c r="F1026" s="348" t="s">
        <v>1114</v>
      </c>
      <c r="G1026" s="341"/>
      <c r="H1026" s="349">
        <v>3.63</v>
      </c>
      <c r="I1026" s="198"/>
      <c r="L1026" s="196"/>
      <c r="M1026" s="199"/>
      <c r="N1026" s="200"/>
      <c r="O1026" s="200"/>
      <c r="P1026" s="200"/>
      <c r="Q1026" s="200"/>
      <c r="R1026" s="200"/>
      <c r="S1026" s="200"/>
      <c r="T1026" s="201"/>
      <c r="U1026" s="341"/>
      <c r="V1026" s="341"/>
      <c r="AS1026" s="202" t="s">
        <v>170</v>
      </c>
      <c r="AT1026" s="202" t="s">
        <v>79</v>
      </c>
      <c r="AU1026" s="12" t="s">
        <v>79</v>
      </c>
      <c r="AV1026" s="12" t="s">
        <v>33</v>
      </c>
      <c r="AW1026" s="12" t="s">
        <v>69</v>
      </c>
      <c r="AX1026" s="202" t="s">
        <v>162</v>
      </c>
    </row>
    <row r="1027" spans="2:50" s="12" customFormat="1">
      <c r="B1027" s="196"/>
      <c r="C1027" s="341"/>
      <c r="D1027" s="337" t="s">
        <v>170</v>
      </c>
      <c r="E1027" s="347" t="s">
        <v>5</v>
      </c>
      <c r="F1027" s="348" t="s">
        <v>1115</v>
      </c>
      <c r="G1027" s="341"/>
      <c r="H1027" s="349">
        <v>0.878</v>
      </c>
      <c r="I1027" s="198"/>
      <c r="L1027" s="196"/>
      <c r="M1027" s="199"/>
      <c r="N1027" s="200"/>
      <c r="O1027" s="200"/>
      <c r="P1027" s="200"/>
      <c r="Q1027" s="200"/>
      <c r="R1027" s="200"/>
      <c r="S1027" s="200"/>
      <c r="T1027" s="201"/>
      <c r="U1027" s="341"/>
      <c r="V1027" s="341"/>
      <c r="AS1027" s="202" t="s">
        <v>170</v>
      </c>
      <c r="AT1027" s="202" t="s">
        <v>79</v>
      </c>
      <c r="AU1027" s="12" t="s">
        <v>79</v>
      </c>
      <c r="AV1027" s="12" t="s">
        <v>33</v>
      </c>
      <c r="AW1027" s="12" t="s">
        <v>69</v>
      </c>
      <c r="AX1027" s="202" t="s">
        <v>162</v>
      </c>
    </row>
    <row r="1028" spans="2:50" s="12" customFormat="1">
      <c r="B1028" s="196"/>
      <c r="C1028" s="341"/>
      <c r="D1028" s="337" t="s">
        <v>170</v>
      </c>
      <c r="E1028" s="347" t="s">
        <v>5</v>
      </c>
      <c r="F1028" s="348" t="s">
        <v>1116</v>
      </c>
      <c r="G1028" s="341"/>
      <c r="H1028" s="349">
        <v>0.85499999999999998</v>
      </c>
      <c r="I1028" s="198"/>
      <c r="L1028" s="196"/>
      <c r="M1028" s="199"/>
      <c r="N1028" s="200"/>
      <c r="O1028" s="200"/>
      <c r="P1028" s="200"/>
      <c r="Q1028" s="200"/>
      <c r="R1028" s="200"/>
      <c r="S1028" s="200"/>
      <c r="T1028" s="201"/>
      <c r="U1028" s="341"/>
      <c r="V1028" s="341"/>
      <c r="AS1028" s="202" t="s">
        <v>170</v>
      </c>
      <c r="AT1028" s="202" t="s">
        <v>79</v>
      </c>
      <c r="AU1028" s="12" t="s">
        <v>79</v>
      </c>
      <c r="AV1028" s="12" t="s">
        <v>33</v>
      </c>
      <c r="AW1028" s="12" t="s">
        <v>69</v>
      </c>
      <c r="AX1028" s="202" t="s">
        <v>162</v>
      </c>
    </row>
    <row r="1029" spans="2:50" s="12" customFormat="1">
      <c r="B1029" s="196"/>
      <c r="C1029" s="341"/>
      <c r="D1029" s="337" t="s">
        <v>170</v>
      </c>
      <c r="E1029" s="347" t="s">
        <v>5</v>
      </c>
      <c r="F1029" s="348" t="s">
        <v>1117</v>
      </c>
      <c r="G1029" s="341"/>
      <c r="H1029" s="349">
        <v>1.8380000000000001</v>
      </c>
      <c r="I1029" s="198"/>
      <c r="L1029" s="196"/>
      <c r="M1029" s="199"/>
      <c r="N1029" s="200"/>
      <c r="O1029" s="200"/>
      <c r="P1029" s="200"/>
      <c r="Q1029" s="200"/>
      <c r="R1029" s="200"/>
      <c r="S1029" s="200"/>
      <c r="T1029" s="201"/>
      <c r="U1029" s="341"/>
      <c r="V1029" s="341"/>
      <c r="AS1029" s="202" t="s">
        <v>170</v>
      </c>
      <c r="AT1029" s="202" t="s">
        <v>79</v>
      </c>
      <c r="AU1029" s="12" t="s">
        <v>79</v>
      </c>
      <c r="AV1029" s="12" t="s">
        <v>33</v>
      </c>
      <c r="AW1029" s="12" t="s">
        <v>69</v>
      </c>
      <c r="AX1029" s="202" t="s">
        <v>162</v>
      </c>
    </row>
    <row r="1030" spans="2:50" s="12" customFormat="1">
      <c r="B1030" s="196"/>
      <c r="C1030" s="341"/>
      <c r="D1030" s="337" t="s">
        <v>170</v>
      </c>
      <c r="E1030" s="347" t="s">
        <v>5</v>
      </c>
      <c r="F1030" s="348" t="s">
        <v>1118</v>
      </c>
      <c r="G1030" s="341"/>
      <c r="H1030" s="349">
        <v>0.45</v>
      </c>
      <c r="I1030" s="198"/>
      <c r="L1030" s="196"/>
      <c r="M1030" s="199"/>
      <c r="N1030" s="200"/>
      <c r="O1030" s="200"/>
      <c r="P1030" s="200"/>
      <c r="Q1030" s="200"/>
      <c r="R1030" s="200"/>
      <c r="S1030" s="200"/>
      <c r="T1030" s="201"/>
      <c r="U1030" s="341"/>
      <c r="V1030" s="341"/>
      <c r="AS1030" s="202" t="s">
        <v>170</v>
      </c>
      <c r="AT1030" s="202" t="s">
        <v>79</v>
      </c>
      <c r="AU1030" s="12" t="s">
        <v>79</v>
      </c>
      <c r="AV1030" s="12" t="s">
        <v>33</v>
      </c>
      <c r="AW1030" s="12" t="s">
        <v>69</v>
      </c>
      <c r="AX1030" s="202" t="s">
        <v>162</v>
      </c>
    </row>
    <row r="1031" spans="2:50" s="12" customFormat="1">
      <c r="B1031" s="196"/>
      <c r="C1031" s="341"/>
      <c r="D1031" s="337" t="s">
        <v>170</v>
      </c>
      <c r="E1031" s="347" t="s">
        <v>5</v>
      </c>
      <c r="F1031" s="348" t="s">
        <v>1119</v>
      </c>
      <c r="G1031" s="341"/>
      <c r="H1031" s="349">
        <v>1.9059999999999999</v>
      </c>
      <c r="I1031" s="198"/>
      <c r="L1031" s="196"/>
      <c r="M1031" s="199"/>
      <c r="N1031" s="200"/>
      <c r="O1031" s="200"/>
      <c r="P1031" s="200"/>
      <c r="Q1031" s="200"/>
      <c r="R1031" s="200"/>
      <c r="S1031" s="200"/>
      <c r="T1031" s="201"/>
      <c r="U1031" s="341"/>
      <c r="V1031" s="341"/>
      <c r="AS1031" s="202" t="s">
        <v>170</v>
      </c>
      <c r="AT1031" s="202" t="s">
        <v>79</v>
      </c>
      <c r="AU1031" s="12" t="s">
        <v>79</v>
      </c>
      <c r="AV1031" s="12" t="s">
        <v>33</v>
      </c>
      <c r="AW1031" s="12" t="s">
        <v>69</v>
      </c>
      <c r="AX1031" s="202" t="s">
        <v>162</v>
      </c>
    </row>
    <row r="1032" spans="2:50" s="11" customFormat="1">
      <c r="B1032" s="187"/>
      <c r="C1032" s="336"/>
      <c r="D1032" s="337" t="s">
        <v>170</v>
      </c>
      <c r="E1032" s="338" t="s">
        <v>5</v>
      </c>
      <c r="F1032" s="339" t="s">
        <v>1120</v>
      </c>
      <c r="G1032" s="336"/>
      <c r="H1032" s="340" t="s">
        <v>5</v>
      </c>
      <c r="I1032" s="192"/>
      <c r="L1032" s="187"/>
      <c r="M1032" s="193"/>
      <c r="N1032" s="194"/>
      <c r="O1032" s="194"/>
      <c r="P1032" s="194"/>
      <c r="Q1032" s="194"/>
      <c r="R1032" s="194"/>
      <c r="S1032" s="194"/>
      <c r="T1032" s="195"/>
      <c r="U1032" s="336"/>
      <c r="V1032" s="336"/>
      <c r="AS1032" s="191" t="s">
        <v>170</v>
      </c>
      <c r="AT1032" s="191" t="s">
        <v>79</v>
      </c>
      <c r="AU1032" s="11" t="s">
        <v>77</v>
      </c>
      <c r="AV1032" s="11" t="s">
        <v>33</v>
      </c>
      <c r="AW1032" s="11" t="s">
        <v>69</v>
      </c>
      <c r="AX1032" s="191" t="s">
        <v>162</v>
      </c>
    </row>
    <row r="1033" spans="2:50" s="12" customFormat="1">
      <c r="B1033" s="196"/>
      <c r="C1033" s="341"/>
      <c r="D1033" s="337" t="s">
        <v>170</v>
      </c>
      <c r="E1033" s="347" t="s">
        <v>5</v>
      </c>
      <c r="F1033" s="348" t="s">
        <v>1121</v>
      </c>
      <c r="G1033" s="341"/>
      <c r="H1033" s="349">
        <v>0.63</v>
      </c>
      <c r="I1033" s="198"/>
      <c r="L1033" s="196"/>
      <c r="M1033" s="199"/>
      <c r="N1033" s="200"/>
      <c r="O1033" s="200"/>
      <c r="P1033" s="200"/>
      <c r="Q1033" s="200"/>
      <c r="R1033" s="200"/>
      <c r="S1033" s="200"/>
      <c r="T1033" s="201"/>
      <c r="U1033" s="341"/>
      <c r="V1033" s="341"/>
      <c r="AS1033" s="202" t="s">
        <v>170</v>
      </c>
      <c r="AT1033" s="202" t="s">
        <v>79</v>
      </c>
      <c r="AU1033" s="12" t="s">
        <v>79</v>
      </c>
      <c r="AV1033" s="12" t="s">
        <v>33</v>
      </c>
      <c r="AW1033" s="12" t="s">
        <v>69</v>
      </c>
      <c r="AX1033" s="202" t="s">
        <v>162</v>
      </c>
    </row>
    <row r="1034" spans="2:50" s="11" customFormat="1">
      <c r="B1034" s="187"/>
      <c r="C1034" s="336"/>
      <c r="D1034" s="337" t="s">
        <v>170</v>
      </c>
      <c r="E1034" s="338" t="s">
        <v>5</v>
      </c>
      <c r="F1034" s="339" t="s">
        <v>1122</v>
      </c>
      <c r="G1034" s="336"/>
      <c r="H1034" s="340" t="s">
        <v>5</v>
      </c>
      <c r="I1034" s="192"/>
      <c r="L1034" s="187"/>
      <c r="M1034" s="193"/>
      <c r="N1034" s="194"/>
      <c r="O1034" s="194"/>
      <c r="P1034" s="194"/>
      <c r="Q1034" s="194"/>
      <c r="R1034" s="194"/>
      <c r="S1034" s="194"/>
      <c r="T1034" s="195"/>
      <c r="U1034" s="336"/>
      <c r="V1034" s="336"/>
      <c r="AS1034" s="191" t="s">
        <v>170</v>
      </c>
      <c r="AT1034" s="191" t="s">
        <v>79</v>
      </c>
      <c r="AU1034" s="11" t="s">
        <v>77</v>
      </c>
      <c r="AV1034" s="11" t="s">
        <v>33</v>
      </c>
      <c r="AW1034" s="11" t="s">
        <v>69</v>
      </c>
      <c r="AX1034" s="191" t="s">
        <v>162</v>
      </c>
    </row>
    <row r="1035" spans="2:50" s="12" customFormat="1">
      <c r="B1035" s="196"/>
      <c r="C1035" s="341"/>
      <c r="D1035" s="337" t="s">
        <v>170</v>
      </c>
      <c r="E1035" s="347" t="s">
        <v>5</v>
      </c>
      <c r="F1035" s="348" t="s">
        <v>1123</v>
      </c>
      <c r="G1035" s="341"/>
      <c r="H1035" s="349">
        <v>0.28799999999999998</v>
      </c>
      <c r="I1035" s="198"/>
      <c r="L1035" s="196"/>
      <c r="M1035" s="199"/>
      <c r="N1035" s="200"/>
      <c r="O1035" s="200"/>
      <c r="P1035" s="200"/>
      <c r="Q1035" s="200"/>
      <c r="R1035" s="200"/>
      <c r="S1035" s="200"/>
      <c r="T1035" s="201"/>
      <c r="U1035" s="341"/>
      <c r="V1035" s="341"/>
      <c r="AS1035" s="202" t="s">
        <v>170</v>
      </c>
      <c r="AT1035" s="202" t="s">
        <v>79</v>
      </c>
      <c r="AU1035" s="12" t="s">
        <v>79</v>
      </c>
      <c r="AV1035" s="12" t="s">
        <v>33</v>
      </c>
      <c r="AW1035" s="12" t="s">
        <v>69</v>
      </c>
      <c r="AX1035" s="202" t="s">
        <v>162</v>
      </c>
    </row>
    <row r="1036" spans="2:50" s="11" customFormat="1">
      <c r="B1036" s="187"/>
      <c r="C1036" s="336"/>
      <c r="D1036" s="337" t="s">
        <v>170</v>
      </c>
      <c r="E1036" s="338" t="s">
        <v>5</v>
      </c>
      <c r="F1036" s="339" t="s">
        <v>1124</v>
      </c>
      <c r="G1036" s="336"/>
      <c r="H1036" s="340" t="s">
        <v>5</v>
      </c>
      <c r="I1036" s="192"/>
      <c r="L1036" s="187"/>
      <c r="M1036" s="193"/>
      <c r="N1036" s="194"/>
      <c r="O1036" s="194"/>
      <c r="P1036" s="194"/>
      <c r="Q1036" s="194"/>
      <c r="R1036" s="194"/>
      <c r="S1036" s="194"/>
      <c r="T1036" s="195"/>
      <c r="U1036" s="336"/>
      <c r="V1036" s="336"/>
      <c r="AS1036" s="191" t="s">
        <v>170</v>
      </c>
      <c r="AT1036" s="191" t="s">
        <v>79</v>
      </c>
      <c r="AU1036" s="11" t="s">
        <v>77</v>
      </c>
      <c r="AV1036" s="11" t="s">
        <v>33</v>
      </c>
      <c r="AW1036" s="11" t="s">
        <v>69</v>
      </c>
      <c r="AX1036" s="191" t="s">
        <v>162</v>
      </c>
    </row>
    <row r="1037" spans="2:50" s="12" customFormat="1">
      <c r="B1037" s="196"/>
      <c r="C1037" s="341"/>
      <c r="D1037" s="337" t="s">
        <v>170</v>
      </c>
      <c r="E1037" s="347" t="s">
        <v>5</v>
      </c>
      <c r="F1037" s="348" t="s">
        <v>1125</v>
      </c>
      <c r="G1037" s="341"/>
      <c r="H1037" s="349">
        <v>2.9409999999999998</v>
      </c>
      <c r="I1037" s="198"/>
      <c r="L1037" s="196"/>
      <c r="M1037" s="199"/>
      <c r="N1037" s="200"/>
      <c r="O1037" s="200"/>
      <c r="P1037" s="200"/>
      <c r="Q1037" s="200"/>
      <c r="R1037" s="200"/>
      <c r="S1037" s="200"/>
      <c r="T1037" s="201"/>
      <c r="U1037" s="341"/>
      <c r="V1037" s="341"/>
      <c r="AS1037" s="202" t="s">
        <v>170</v>
      </c>
      <c r="AT1037" s="202" t="s">
        <v>79</v>
      </c>
      <c r="AU1037" s="12" t="s">
        <v>79</v>
      </c>
      <c r="AV1037" s="12" t="s">
        <v>33</v>
      </c>
      <c r="AW1037" s="12" t="s">
        <v>69</v>
      </c>
      <c r="AX1037" s="202" t="s">
        <v>162</v>
      </c>
    </row>
    <row r="1038" spans="2:50" s="12" customFormat="1">
      <c r="B1038" s="196"/>
      <c r="C1038" s="341"/>
      <c r="D1038" s="337" t="s">
        <v>170</v>
      </c>
      <c r="E1038" s="347" t="s">
        <v>5</v>
      </c>
      <c r="F1038" s="348" t="s">
        <v>1126</v>
      </c>
      <c r="G1038" s="341"/>
      <c r="H1038" s="349">
        <v>2.0470000000000002</v>
      </c>
      <c r="I1038" s="198"/>
      <c r="L1038" s="196"/>
      <c r="M1038" s="199"/>
      <c r="N1038" s="200"/>
      <c r="O1038" s="200"/>
      <c r="P1038" s="200"/>
      <c r="Q1038" s="200"/>
      <c r="R1038" s="200"/>
      <c r="S1038" s="200"/>
      <c r="T1038" s="201"/>
      <c r="U1038" s="341"/>
      <c r="V1038" s="341"/>
      <c r="AS1038" s="202" t="s">
        <v>170</v>
      </c>
      <c r="AT1038" s="202" t="s">
        <v>79</v>
      </c>
      <c r="AU1038" s="12" t="s">
        <v>79</v>
      </c>
      <c r="AV1038" s="12" t="s">
        <v>33</v>
      </c>
      <c r="AW1038" s="12" t="s">
        <v>69</v>
      </c>
      <c r="AX1038" s="202" t="s">
        <v>162</v>
      </c>
    </row>
    <row r="1039" spans="2:50" s="12" customFormat="1">
      <c r="B1039" s="196"/>
      <c r="C1039" s="341"/>
      <c r="D1039" s="337" t="s">
        <v>170</v>
      </c>
      <c r="E1039" s="347" t="s">
        <v>5</v>
      </c>
      <c r="F1039" s="348" t="s">
        <v>1127</v>
      </c>
      <c r="G1039" s="341"/>
      <c r="H1039" s="349">
        <v>1.754</v>
      </c>
      <c r="I1039" s="198"/>
      <c r="L1039" s="196"/>
      <c r="M1039" s="199"/>
      <c r="N1039" s="200"/>
      <c r="O1039" s="200"/>
      <c r="P1039" s="200"/>
      <c r="Q1039" s="200"/>
      <c r="R1039" s="200"/>
      <c r="S1039" s="200"/>
      <c r="T1039" s="201"/>
      <c r="U1039" s="341"/>
      <c r="V1039" s="341"/>
      <c r="AS1039" s="202" t="s">
        <v>170</v>
      </c>
      <c r="AT1039" s="202" t="s">
        <v>79</v>
      </c>
      <c r="AU1039" s="12" t="s">
        <v>79</v>
      </c>
      <c r="AV1039" s="12" t="s">
        <v>33</v>
      </c>
      <c r="AW1039" s="12" t="s">
        <v>69</v>
      </c>
      <c r="AX1039" s="202" t="s">
        <v>162</v>
      </c>
    </row>
    <row r="1040" spans="2:50" s="12" customFormat="1">
      <c r="B1040" s="196"/>
      <c r="C1040" s="341"/>
      <c r="D1040" s="337" t="s">
        <v>170</v>
      </c>
      <c r="E1040" s="347" t="s">
        <v>5</v>
      </c>
      <c r="F1040" s="348" t="s">
        <v>1128</v>
      </c>
      <c r="G1040" s="341"/>
      <c r="H1040" s="349">
        <v>1.208</v>
      </c>
      <c r="I1040" s="198"/>
      <c r="L1040" s="196"/>
      <c r="M1040" s="199"/>
      <c r="N1040" s="200"/>
      <c r="O1040" s="200"/>
      <c r="P1040" s="200"/>
      <c r="Q1040" s="200"/>
      <c r="R1040" s="200"/>
      <c r="S1040" s="200"/>
      <c r="T1040" s="201"/>
      <c r="U1040" s="341"/>
      <c r="V1040" s="341"/>
      <c r="AS1040" s="202" t="s">
        <v>170</v>
      </c>
      <c r="AT1040" s="202" t="s">
        <v>79</v>
      </c>
      <c r="AU1040" s="12" t="s">
        <v>79</v>
      </c>
      <c r="AV1040" s="12" t="s">
        <v>33</v>
      </c>
      <c r="AW1040" s="12" t="s">
        <v>69</v>
      </c>
      <c r="AX1040" s="202" t="s">
        <v>162</v>
      </c>
    </row>
    <row r="1041" spans="1:64" s="12" customFormat="1">
      <c r="B1041" s="196"/>
      <c r="C1041" s="341"/>
      <c r="D1041" s="337" t="s">
        <v>170</v>
      </c>
      <c r="E1041" s="347" t="s">
        <v>5</v>
      </c>
      <c r="F1041" s="348" t="s">
        <v>1129</v>
      </c>
      <c r="G1041" s="341"/>
      <c r="H1041" s="349">
        <v>0.72</v>
      </c>
      <c r="I1041" s="198"/>
      <c r="L1041" s="196"/>
      <c r="M1041" s="199"/>
      <c r="N1041" s="200"/>
      <c r="O1041" s="200"/>
      <c r="P1041" s="200"/>
      <c r="Q1041" s="200"/>
      <c r="R1041" s="200"/>
      <c r="S1041" s="200"/>
      <c r="T1041" s="201"/>
      <c r="U1041" s="341"/>
      <c r="V1041" s="341"/>
      <c r="AS1041" s="202" t="s">
        <v>170</v>
      </c>
      <c r="AT1041" s="202" t="s">
        <v>79</v>
      </c>
      <c r="AU1041" s="12" t="s">
        <v>79</v>
      </c>
      <c r="AV1041" s="12" t="s">
        <v>33</v>
      </c>
      <c r="AW1041" s="12" t="s">
        <v>69</v>
      </c>
      <c r="AX1041" s="202" t="s">
        <v>162</v>
      </c>
    </row>
    <row r="1042" spans="1:64" s="12" customFormat="1">
      <c r="B1042" s="196"/>
      <c r="C1042" s="341"/>
      <c r="D1042" s="337" t="s">
        <v>170</v>
      </c>
      <c r="E1042" s="347" t="s">
        <v>5</v>
      </c>
      <c r="F1042" s="348" t="s">
        <v>1130</v>
      </c>
      <c r="G1042" s="341"/>
      <c r="H1042" s="349">
        <v>13.086</v>
      </c>
      <c r="I1042" s="198"/>
      <c r="L1042" s="196"/>
      <c r="M1042" s="199"/>
      <c r="N1042" s="200"/>
      <c r="O1042" s="200"/>
      <c r="P1042" s="200"/>
      <c r="Q1042" s="200"/>
      <c r="R1042" s="200"/>
      <c r="S1042" s="200"/>
      <c r="T1042" s="201"/>
      <c r="U1042" s="341"/>
      <c r="V1042" s="341"/>
      <c r="AS1042" s="202" t="s">
        <v>170</v>
      </c>
      <c r="AT1042" s="202" t="s">
        <v>79</v>
      </c>
      <c r="AU1042" s="12" t="s">
        <v>79</v>
      </c>
      <c r="AV1042" s="12" t="s">
        <v>33</v>
      </c>
      <c r="AW1042" s="12" t="s">
        <v>69</v>
      </c>
      <c r="AX1042" s="202" t="s">
        <v>162</v>
      </c>
    </row>
    <row r="1043" spans="1:64" s="13" customFormat="1">
      <c r="B1043" s="208"/>
      <c r="C1043" s="350"/>
      <c r="D1043" s="342" t="s">
        <v>170</v>
      </c>
      <c r="E1043" s="351" t="s">
        <v>5</v>
      </c>
      <c r="F1043" s="352" t="s">
        <v>192</v>
      </c>
      <c r="G1043" s="350"/>
      <c r="H1043" s="353">
        <f>SUM(H981:H1042)</f>
        <v>136.40399999999997</v>
      </c>
      <c r="I1043" s="209"/>
      <c r="L1043" s="208"/>
      <c r="M1043" s="210"/>
      <c r="N1043" s="211"/>
      <c r="O1043" s="211"/>
      <c r="P1043" s="211"/>
      <c r="Q1043" s="211"/>
      <c r="R1043" s="211"/>
      <c r="S1043" s="211"/>
      <c r="T1043" s="212"/>
      <c r="U1043" s="350"/>
      <c r="V1043" s="350"/>
      <c r="AS1043" s="213" t="s">
        <v>170</v>
      </c>
      <c r="AT1043" s="213" t="s">
        <v>79</v>
      </c>
      <c r="AU1043" s="13" t="s">
        <v>168</v>
      </c>
      <c r="AV1043" s="13" t="s">
        <v>33</v>
      </c>
      <c r="AW1043" s="13" t="s">
        <v>77</v>
      </c>
      <c r="AX1043" s="213" t="s">
        <v>162</v>
      </c>
    </row>
    <row r="1044" spans="1:64" s="1" customFormat="1" ht="25.5" customHeight="1">
      <c r="B1044" s="174"/>
      <c r="C1044" s="331">
        <v>141</v>
      </c>
      <c r="D1044" s="331" t="s">
        <v>164</v>
      </c>
      <c r="E1044" s="332" t="s">
        <v>1132</v>
      </c>
      <c r="F1044" s="333" t="s">
        <v>1133</v>
      </c>
      <c r="G1044" s="334" t="s">
        <v>167</v>
      </c>
      <c r="H1044" s="335">
        <v>0.4</v>
      </c>
      <c r="I1044" s="180"/>
      <c r="J1044" s="181">
        <f>ROUND(I1044*H1044,2)</f>
        <v>0</v>
      </c>
      <c r="K1044" s="177" t="s">
        <v>5</v>
      </c>
      <c r="L1044" s="41"/>
      <c r="M1044" s="182" t="s">
        <v>5</v>
      </c>
      <c r="N1044" s="183" t="s">
        <v>40</v>
      </c>
      <c r="O1044" s="42"/>
      <c r="P1044" s="184">
        <f>O1044*H1044</f>
        <v>0</v>
      </c>
      <c r="Q1044" s="184">
        <v>0</v>
      </c>
      <c r="R1044" s="184">
        <f>Q1044*H1044</f>
        <v>0</v>
      </c>
      <c r="S1044" s="184">
        <v>2.2000000000000002</v>
      </c>
      <c r="T1044" s="185">
        <f>S1044*H1044</f>
        <v>0.88000000000000012</v>
      </c>
      <c r="U1044" s="329"/>
      <c r="V1044" s="329"/>
      <c r="AQ1044" s="24" t="s">
        <v>168</v>
      </c>
      <c r="AS1044" s="24" t="s">
        <v>164</v>
      </c>
      <c r="AT1044" s="24" t="s">
        <v>79</v>
      </c>
      <c r="AX1044" s="24" t="s">
        <v>162</v>
      </c>
      <c r="BD1044" s="186">
        <f>IF(N1044="základní",J1044,0)</f>
        <v>0</v>
      </c>
      <c r="BE1044" s="186">
        <f>IF(N1044="snížená",J1044,0)</f>
        <v>0</v>
      </c>
      <c r="BF1044" s="186">
        <f>IF(N1044="zákl. přenesená",J1044,0)</f>
        <v>0</v>
      </c>
      <c r="BG1044" s="186">
        <f>IF(N1044="sníž. přenesená",J1044,0)</f>
        <v>0</v>
      </c>
      <c r="BH1044" s="186">
        <f>IF(N1044="nulová",J1044,0)</f>
        <v>0</v>
      </c>
      <c r="BI1044" s="24" t="s">
        <v>77</v>
      </c>
      <c r="BJ1044" s="186">
        <f>ROUND(I1044*H1044,2)</f>
        <v>0</v>
      </c>
      <c r="BK1044" s="24" t="s">
        <v>168</v>
      </c>
      <c r="BL1044" s="24" t="s">
        <v>1134</v>
      </c>
    </row>
    <row r="1045" spans="1:64" s="12" customFormat="1">
      <c r="B1045" s="196"/>
      <c r="C1045" s="341"/>
      <c r="D1045" s="342" t="s">
        <v>170</v>
      </c>
      <c r="E1045" s="343" t="s">
        <v>5</v>
      </c>
      <c r="F1045" s="344" t="s">
        <v>1135</v>
      </c>
      <c r="G1045" s="341"/>
      <c r="H1045" s="345">
        <v>0.4</v>
      </c>
      <c r="I1045" s="198"/>
      <c r="L1045" s="196"/>
      <c r="M1045" s="199"/>
      <c r="N1045" s="200"/>
      <c r="O1045" s="200"/>
      <c r="P1045" s="200"/>
      <c r="Q1045" s="200"/>
      <c r="R1045" s="200"/>
      <c r="S1045" s="200"/>
      <c r="T1045" s="201"/>
      <c r="U1045" s="341"/>
      <c r="V1045" s="341"/>
      <c r="AS1045" s="202" t="s">
        <v>170</v>
      </c>
      <c r="AT1045" s="202" t="s">
        <v>79</v>
      </c>
      <c r="AU1045" s="12" t="s">
        <v>79</v>
      </c>
      <c r="AV1045" s="12" t="s">
        <v>33</v>
      </c>
      <c r="AW1045" s="12" t="s">
        <v>77</v>
      </c>
      <c r="AX1045" s="202" t="s">
        <v>162</v>
      </c>
    </row>
    <row r="1046" spans="1:64" s="1" customFormat="1" ht="25.5" customHeight="1">
      <c r="A1046" s="405"/>
      <c r="B1046" s="394"/>
      <c r="C1046" s="389">
        <v>142</v>
      </c>
      <c r="D1046" s="389" t="s">
        <v>164</v>
      </c>
      <c r="E1046" s="390" t="s">
        <v>1137</v>
      </c>
      <c r="F1046" s="391" t="s">
        <v>1138</v>
      </c>
      <c r="G1046" s="392" t="s">
        <v>167</v>
      </c>
      <c r="H1046" s="393">
        <v>122.041</v>
      </c>
      <c r="I1046" s="180"/>
      <c r="J1046" s="181">
        <f>ROUND(I1046*H1046,2)</f>
        <v>0</v>
      </c>
      <c r="K1046" s="177" t="s">
        <v>5</v>
      </c>
      <c r="L1046" s="41"/>
      <c r="M1046" s="182" t="s">
        <v>5</v>
      </c>
      <c r="N1046" s="183" t="s">
        <v>40</v>
      </c>
      <c r="O1046" s="42"/>
      <c r="P1046" s="184">
        <f>O1046*H1046</f>
        <v>0</v>
      </c>
      <c r="Q1046" s="184">
        <v>0</v>
      </c>
      <c r="R1046" s="184">
        <f>Q1046*H1046</f>
        <v>0</v>
      </c>
      <c r="S1046" s="184">
        <v>2.2000000000000002</v>
      </c>
      <c r="T1046" s="185">
        <f>S1046*H1046</f>
        <v>268.49020000000002</v>
      </c>
      <c r="U1046" s="329"/>
      <c r="V1046" s="329"/>
      <c r="AQ1046" s="24" t="s">
        <v>168</v>
      </c>
      <c r="AS1046" s="24" t="s">
        <v>164</v>
      </c>
      <c r="AT1046" s="24" t="s">
        <v>79</v>
      </c>
      <c r="AX1046" s="24" t="s">
        <v>162</v>
      </c>
      <c r="BD1046" s="186">
        <f>IF(N1046="základní",J1046,0)</f>
        <v>0</v>
      </c>
      <c r="BE1046" s="186">
        <f>IF(N1046="snížená",J1046,0)</f>
        <v>0</v>
      </c>
      <c r="BF1046" s="186">
        <f>IF(N1046="zákl. přenesená",J1046,0)</f>
        <v>0</v>
      </c>
      <c r="BG1046" s="186">
        <f>IF(N1046="sníž. přenesená",J1046,0)</f>
        <v>0</v>
      </c>
      <c r="BH1046" s="186">
        <f>IF(N1046="nulová",J1046,0)</f>
        <v>0</v>
      </c>
      <c r="BI1046" s="24" t="s">
        <v>77</v>
      </c>
      <c r="BJ1046" s="186">
        <f>ROUND(I1046*H1046,2)</f>
        <v>0</v>
      </c>
      <c r="BK1046" s="24" t="s">
        <v>168</v>
      </c>
      <c r="BL1046" s="24" t="s">
        <v>1139</v>
      </c>
    </row>
    <row r="1047" spans="1:64" s="11" customFormat="1">
      <c r="B1047" s="187"/>
      <c r="C1047" s="336"/>
      <c r="D1047" s="337" t="s">
        <v>170</v>
      </c>
      <c r="E1047" s="338" t="s">
        <v>5</v>
      </c>
      <c r="F1047" s="339" t="s">
        <v>217</v>
      </c>
      <c r="G1047" s="336"/>
      <c r="H1047" s="340" t="s">
        <v>5</v>
      </c>
      <c r="I1047" s="192"/>
      <c r="L1047" s="187"/>
      <c r="M1047" s="193"/>
      <c r="N1047" s="194"/>
      <c r="O1047" s="194"/>
      <c r="P1047" s="194"/>
      <c r="Q1047" s="194"/>
      <c r="R1047" s="194"/>
      <c r="S1047" s="194"/>
      <c r="T1047" s="195"/>
      <c r="U1047" s="336"/>
      <c r="V1047" s="336"/>
      <c r="AS1047" s="191" t="s">
        <v>170</v>
      </c>
      <c r="AT1047" s="191" t="s">
        <v>79</v>
      </c>
      <c r="AU1047" s="11" t="s">
        <v>77</v>
      </c>
      <c r="AV1047" s="11" t="s">
        <v>33</v>
      </c>
      <c r="AW1047" s="11" t="s">
        <v>69</v>
      </c>
      <c r="AX1047" s="191" t="s">
        <v>162</v>
      </c>
    </row>
    <row r="1048" spans="1:64" s="11" customFormat="1">
      <c r="B1048" s="187"/>
      <c r="C1048" s="336"/>
      <c r="D1048" s="337" t="s">
        <v>170</v>
      </c>
      <c r="E1048" s="338" t="s">
        <v>5</v>
      </c>
      <c r="F1048" s="339" t="s">
        <v>1068</v>
      </c>
      <c r="G1048" s="336"/>
      <c r="H1048" s="340" t="s">
        <v>5</v>
      </c>
      <c r="I1048" s="192"/>
      <c r="L1048" s="187"/>
      <c r="M1048" s="193"/>
      <c r="N1048" s="194"/>
      <c r="O1048" s="194"/>
      <c r="P1048" s="194"/>
      <c r="Q1048" s="194"/>
      <c r="R1048" s="194"/>
      <c r="S1048" s="194"/>
      <c r="T1048" s="195"/>
      <c r="U1048" s="336"/>
      <c r="V1048" s="336"/>
      <c r="AS1048" s="191" t="s">
        <v>170</v>
      </c>
      <c r="AT1048" s="191" t="s">
        <v>79</v>
      </c>
      <c r="AU1048" s="11" t="s">
        <v>77</v>
      </c>
      <c r="AV1048" s="11" t="s">
        <v>33</v>
      </c>
      <c r="AW1048" s="11" t="s">
        <v>69</v>
      </c>
      <c r="AX1048" s="191" t="s">
        <v>162</v>
      </c>
    </row>
    <row r="1049" spans="1:64" s="12" customFormat="1">
      <c r="B1049" s="196"/>
      <c r="C1049" s="341"/>
      <c r="D1049" s="337" t="s">
        <v>170</v>
      </c>
      <c r="E1049" s="347" t="s">
        <v>5</v>
      </c>
      <c r="F1049" s="348" t="s">
        <v>1140</v>
      </c>
      <c r="G1049" s="341"/>
      <c r="H1049" s="349">
        <v>0</v>
      </c>
      <c r="I1049" s="198"/>
      <c r="L1049" s="196"/>
      <c r="M1049" s="199"/>
      <c r="N1049" s="200"/>
      <c r="O1049" s="200"/>
      <c r="P1049" s="200"/>
      <c r="Q1049" s="200"/>
      <c r="R1049" s="200"/>
      <c r="S1049" s="200"/>
      <c r="T1049" s="201"/>
      <c r="U1049" s="341"/>
      <c r="V1049" s="341"/>
      <c r="AS1049" s="202" t="s">
        <v>170</v>
      </c>
      <c r="AT1049" s="202" t="s">
        <v>79</v>
      </c>
      <c r="AU1049" s="12" t="s">
        <v>79</v>
      </c>
      <c r="AV1049" s="12" t="s">
        <v>33</v>
      </c>
      <c r="AW1049" s="12" t="s">
        <v>69</v>
      </c>
      <c r="AX1049" s="202" t="s">
        <v>162</v>
      </c>
    </row>
    <row r="1050" spans="1:64" s="12" customFormat="1">
      <c r="B1050" s="196"/>
      <c r="C1050" s="341"/>
      <c r="D1050" s="337" t="s">
        <v>170</v>
      </c>
      <c r="E1050" s="347" t="s">
        <v>5</v>
      </c>
      <c r="F1050" s="348" t="s">
        <v>1141</v>
      </c>
      <c r="G1050" s="341"/>
      <c r="H1050" s="349">
        <v>0</v>
      </c>
      <c r="I1050" s="198"/>
      <c r="L1050" s="196"/>
      <c r="M1050" s="199"/>
      <c r="N1050" s="200"/>
      <c r="O1050" s="200"/>
      <c r="P1050" s="200"/>
      <c r="Q1050" s="200"/>
      <c r="R1050" s="200"/>
      <c r="S1050" s="200"/>
      <c r="T1050" s="201"/>
      <c r="U1050" s="341"/>
      <c r="V1050" s="341"/>
      <c r="AS1050" s="202" t="s">
        <v>170</v>
      </c>
      <c r="AT1050" s="202" t="s">
        <v>79</v>
      </c>
      <c r="AU1050" s="12" t="s">
        <v>79</v>
      </c>
      <c r="AV1050" s="12" t="s">
        <v>33</v>
      </c>
      <c r="AW1050" s="12" t="s">
        <v>69</v>
      </c>
      <c r="AX1050" s="202" t="s">
        <v>162</v>
      </c>
    </row>
    <row r="1051" spans="1:64" s="12" customFormat="1">
      <c r="B1051" s="196"/>
      <c r="C1051" s="341"/>
      <c r="D1051" s="337" t="s">
        <v>170</v>
      </c>
      <c r="E1051" s="347" t="s">
        <v>5</v>
      </c>
      <c r="F1051" s="348" t="s">
        <v>1142</v>
      </c>
      <c r="G1051" s="341"/>
      <c r="H1051" s="349">
        <v>0</v>
      </c>
      <c r="I1051" s="198"/>
      <c r="L1051" s="196"/>
      <c r="M1051" s="199"/>
      <c r="N1051" s="200"/>
      <c r="O1051" s="200"/>
      <c r="P1051" s="200"/>
      <c r="Q1051" s="200"/>
      <c r="R1051" s="200"/>
      <c r="S1051" s="200"/>
      <c r="T1051" s="201"/>
      <c r="U1051" s="341"/>
      <c r="V1051" s="341"/>
      <c r="AS1051" s="202" t="s">
        <v>170</v>
      </c>
      <c r="AT1051" s="202" t="s">
        <v>79</v>
      </c>
      <c r="AU1051" s="12" t="s">
        <v>79</v>
      </c>
      <c r="AV1051" s="12" t="s">
        <v>33</v>
      </c>
      <c r="AW1051" s="12" t="s">
        <v>69</v>
      </c>
      <c r="AX1051" s="202" t="s">
        <v>162</v>
      </c>
    </row>
    <row r="1052" spans="1:64" s="12" customFormat="1">
      <c r="B1052" s="196"/>
      <c r="C1052" s="341"/>
      <c r="D1052" s="337" t="s">
        <v>170</v>
      </c>
      <c r="E1052" s="347" t="s">
        <v>5</v>
      </c>
      <c r="F1052" s="348" t="s">
        <v>1143</v>
      </c>
      <c r="G1052" s="341"/>
      <c r="H1052" s="349">
        <v>0</v>
      </c>
      <c r="I1052" s="198"/>
      <c r="L1052" s="196"/>
      <c r="M1052" s="199"/>
      <c r="N1052" s="200"/>
      <c r="O1052" s="200"/>
      <c r="P1052" s="200"/>
      <c r="Q1052" s="200"/>
      <c r="R1052" s="200"/>
      <c r="S1052" s="200"/>
      <c r="T1052" s="201"/>
      <c r="U1052" s="341"/>
      <c r="V1052" s="341"/>
      <c r="AS1052" s="202" t="s">
        <v>170</v>
      </c>
      <c r="AT1052" s="202" t="s">
        <v>79</v>
      </c>
      <c r="AU1052" s="12" t="s">
        <v>79</v>
      </c>
      <c r="AV1052" s="12" t="s">
        <v>33</v>
      </c>
      <c r="AW1052" s="12" t="s">
        <v>69</v>
      </c>
      <c r="AX1052" s="202" t="s">
        <v>162</v>
      </c>
    </row>
    <row r="1053" spans="1:64" s="12" customFormat="1">
      <c r="B1053" s="196"/>
      <c r="C1053" s="341"/>
      <c r="D1053" s="337" t="s">
        <v>170</v>
      </c>
      <c r="E1053" s="347" t="s">
        <v>5</v>
      </c>
      <c r="F1053" s="348" t="s">
        <v>1144</v>
      </c>
      <c r="G1053" s="341"/>
      <c r="H1053" s="349">
        <v>0</v>
      </c>
      <c r="I1053" s="198"/>
      <c r="L1053" s="196"/>
      <c r="M1053" s="199"/>
      <c r="N1053" s="200"/>
      <c r="O1053" s="200"/>
      <c r="P1053" s="200"/>
      <c r="Q1053" s="200"/>
      <c r="R1053" s="200"/>
      <c r="S1053" s="200"/>
      <c r="T1053" s="201"/>
      <c r="U1053" s="341"/>
      <c r="V1053" s="341"/>
      <c r="AS1053" s="202" t="s">
        <v>170</v>
      </c>
      <c r="AT1053" s="202" t="s">
        <v>79</v>
      </c>
      <c r="AU1053" s="12" t="s">
        <v>79</v>
      </c>
      <c r="AV1053" s="12" t="s">
        <v>33</v>
      </c>
      <c r="AW1053" s="12" t="s">
        <v>69</v>
      </c>
      <c r="AX1053" s="202" t="s">
        <v>162</v>
      </c>
    </row>
    <row r="1054" spans="1:64" s="12" customFormat="1">
      <c r="B1054" s="196"/>
      <c r="C1054" s="341"/>
      <c r="D1054" s="337" t="s">
        <v>170</v>
      </c>
      <c r="E1054" s="347" t="s">
        <v>5</v>
      </c>
      <c r="F1054" s="348" t="s">
        <v>1145</v>
      </c>
      <c r="G1054" s="341"/>
      <c r="H1054" s="349">
        <v>0</v>
      </c>
      <c r="I1054" s="198"/>
      <c r="L1054" s="196"/>
      <c r="M1054" s="199"/>
      <c r="N1054" s="200"/>
      <c r="O1054" s="200"/>
      <c r="P1054" s="200"/>
      <c r="Q1054" s="200"/>
      <c r="R1054" s="200"/>
      <c r="S1054" s="200"/>
      <c r="T1054" s="201"/>
      <c r="U1054" s="341"/>
      <c r="V1054" s="341"/>
      <c r="AS1054" s="202" t="s">
        <v>170</v>
      </c>
      <c r="AT1054" s="202" t="s">
        <v>79</v>
      </c>
      <c r="AU1054" s="12" t="s">
        <v>79</v>
      </c>
      <c r="AV1054" s="12" t="s">
        <v>33</v>
      </c>
      <c r="AW1054" s="12" t="s">
        <v>69</v>
      </c>
      <c r="AX1054" s="202" t="s">
        <v>162</v>
      </c>
    </row>
    <row r="1055" spans="1:64" s="12" customFormat="1">
      <c r="B1055" s="196"/>
      <c r="C1055" s="341"/>
      <c r="D1055" s="337" t="s">
        <v>170</v>
      </c>
      <c r="E1055" s="347" t="s">
        <v>5</v>
      </c>
      <c r="F1055" s="348" t="s">
        <v>1146</v>
      </c>
      <c r="G1055" s="341"/>
      <c r="H1055" s="349">
        <v>0</v>
      </c>
      <c r="I1055" s="198"/>
      <c r="L1055" s="196"/>
      <c r="M1055" s="199"/>
      <c r="N1055" s="200"/>
      <c r="O1055" s="200"/>
      <c r="P1055" s="200"/>
      <c r="Q1055" s="200"/>
      <c r="R1055" s="200"/>
      <c r="S1055" s="200"/>
      <c r="T1055" s="201"/>
      <c r="U1055" s="341"/>
      <c r="V1055" s="341"/>
      <c r="AS1055" s="202" t="s">
        <v>170</v>
      </c>
      <c r="AT1055" s="202" t="s">
        <v>79</v>
      </c>
      <c r="AU1055" s="12" t="s">
        <v>79</v>
      </c>
      <c r="AV1055" s="12" t="s">
        <v>33</v>
      </c>
      <c r="AW1055" s="12" t="s">
        <v>69</v>
      </c>
      <c r="AX1055" s="202" t="s">
        <v>162</v>
      </c>
    </row>
    <row r="1056" spans="1:64" s="12" customFormat="1">
      <c r="B1056" s="196"/>
      <c r="C1056" s="341"/>
      <c r="D1056" s="337" t="s">
        <v>170</v>
      </c>
      <c r="E1056" s="347" t="s">
        <v>5</v>
      </c>
      <c r="F1056" s="348" t="s">
        <v>1147</v>
      </c>
      <c r="G1056" s="341"/>
      <c r="H1056" s="349">
        <v>0</v>
      </c>
      <c r="I1056" s="198"/>
      <c r="L1056" s="196"/>
      <c r="M1056" s="199"/>
      <c r="N1056" s="200"/>
      <c r="O1056" s="200"/>
      <c r="P1056" s="200"/>
      <c r="Q1056" s="200"/>
      <c r="R1056" s="200"/>
      <c r="S1056" s="200"/>
      <c r="T1056" s="201"/>
      <c r="U1056" s="341"/>
      <c r="V1056" s="341"/>
      <c r="AS1056" s="202" t="s">
        <v>170</v>
      </c>
      <c r="AT1056" s="202" t="s">
        <v>79</v>
      </c>
      <c r="AU1056" s="12" t="s">
        <v>79</v>
      </c>
      <c r="AV1056" s="12" t="s">
        <v>33</v>
      </c>
      <c r="AW1056" s="12" t="s">
        <v>69</v>
      </c>
      <c r="AX1056" s="202" t="s">
        <v>162</v>
      </c>
    </row>
    <row r="1057" spans="2:50" s="12" customFormat="1">
      <c r="B1057" s="196"/>
      <c r="C1057" s="341"/>
      <c r="D1057" s="337" t="s">
        <v>170</v>
      </c>
      <c r="E1057" s="347" t="s">
        <v>5</v>
      </c>
      <c r="F1057" s="348" t="s">
        <v>1148</v>
      </c>
      <c r="G1057" s="341"/>
      <c r="H1057" s="349">
        <v>0</v>
      </c>
      <c r="I1057" s="198"/>
      <c r="L1057" s="196"/>
      <c r="M1057" s="199"/>
      <c r="N1057" s="200"/>
      <c r="O1057" s="200"/>
      <c r="P1057" s="200"/>
      <c r="Q1057" s="200"/>
      <c r="R1057" s="200"/>
      <c r="S1057" s="200"/>
      <c r="T1057" s="201"/>
      <c r="U1057" s="341"/>
      <c r="V1057" s="341"/>
      <c r="AS1057" s="202" t="s">
        <v>170</v>
      </c>
      <c r="AT1057" s="202" t="s">
        <v>79</v>
      </c>
      <c r="AU1057" s="12" t="s">
        <v>79</v>
      </c>
      <c r="AV1057" s="12" t="s">
        <v>33</v>
      </c>
      <c r="AW1057" s="12" t="s">
        <v>69</v>
      </c>
      <c r="AX1057" s="202" t="s">
        <v>162</v>
      </c>
    </row>
    <row r="1058" spans="2:50" s="12" customFormat="1">
      <c r="B1058" s="196"/>
      <c r="C1058" s="341"/>
      <c r="D1058" s="337" t="s">
        <v>170</v>
      </c>
      <c r="E1058" s="347" t="s">
        <v>5</v>
      </c>
      <c r="F1058" s="348" t="s">
        <v>1149</v>
      </c>
      <c r="G1058" s="341"/>
      <c r="H1058" s="349">
        <v>0</v>
      </c>
      <c r="I1058" s="198"/>
      <c r="L1058" s="196"/>
      <c r="M1058" s="199"/>
      <c r="N1058" s="200"/>
      <c r="O1058" s="200"/>
      <c r="P1058" s="200"/>
      <c r="Q1058" s="200"/>
      <c r="R1058" s="200"/>
      <c r="S1058" s="200"/>
      <c r="T1058" s="201"/>
      <c r="U1058" s="341"/>
      <c r="V1058" s="341"/>
      <c r="AS1058" s="202" t="s">
        <v>170</v>
      </c>
      <c r="AT1058" s="202" t="s">
        <v>79</v>
      </c>
      <c r="AU1058" s="12" t="s">
        <v>79</v>
      </c>
      <c r="AV1058" s="12" t="s">
        <v>33</v>
      </c>
      <c r="AW1058" s="12" t="s">
        <v>69</v>
      </c>
      <c r="AX1058" s="202" t="s">
        <v>162</v>
      </c>
    </row>
    <row r="1059" spans="2:50" s="12" customFormat="1">
      <c r="B1059" s="196"/>
      <c r="C1059" s="341"/>
      <c r="D1059" s="337" t="s">
        <v>170</v>
      </c>
      <c r="E1059" s="347" t="s">
        <v>5</v>
      </c>
      <c r="F1059" s="348" t="s">
        <v>1150</v>
      </c>
      <c r="G1059" s="341"/>
      <c r="H1059" s="349">
        <v>0</v>
      </c>
      <c r="I1059" s="198"/>
      <c r="L1059" s="196"/>
      <c r="M1059" s="199"/>
      <c r="N1059" s="200"/>
      <c r="O1059" s="200"/>
      <c r="P1059" s="200"/>
      <c r="Q1059" s="200"/>
      <c r="R1059" s="200"/>
      <c r="S1059" s="200"/>
      <c r="T1059" s="201"/>
      <c r="U1059" s="341"/>
      <c r="V1059" s="341"/>
      <c r="AS1059" s="202" t="s">
        <v>170</v>
      </c>
      <c r="AT1059" s="202" t="s">
        <v>79</v>
      </c>
      <c r="AU1059" s="12" t="s">
        <v>79</v>
      </c>
      <c r="AV1059" s="12" t="s">
        <v>33</v>
      </c>
      <c r="AW1059" s="12" t="s">
        <v>69</v>
      </c>
      <c r="AX1059" s="202" t="s">
        <v>162</v>
      </c>
    </row>
    <row r="1060" spans="2:50" s="12" customFormat="1">
      <c r="B1060" s="196"/>
      <c r="C1060" s="341"/>
      <c r="D1060" s="337" t="s">
        <v>170</v>
      </c>
      <c r="E1060" s="347" t="s">
        <v>5</v>
      </c>
      <c r="F1060" s="348" t="s">
        <v>1151</v>
      </c>
      <c r="G1060" s="341"/>
      <c r="H1060" s="349">
        <v>0</v>
      </c>
      <c r="I1060" s="198"/>
      <c r="L1060" s="196"/>
      <c r="M1060" s="199"/>
      <c r="N1060" s="200"/>
      <c r="O1060" s="200"/>
      <c r="P1060" s="200"/>
      <c r="Q1060" s="200"/>
      <c r="R1060" s="200"/>
      <c r="S1060" s="200"/>
      <c r="T1060" s="201"/>
      <c r="U1060" s="341"/>
      <c r="V1060" s="341"/>
      <c r="AS1060" s="202" t="s">
        <v>170</v>
      </c>
      <c r="AT1060" s="202" t="s">
        <v>79</v>
      </c>
      <c r="AU1060" s="12" t="s">
        <v>79</v>
      </c>
      <c r="AV1060" s="12" t="s">
        <v>33</v>
      </c>
      <c r="AW1060" s="12" t="s">
        <v>69</v>
      </c>
      <c r="AX1060" s="202" t="s">
        <v>162</v>
      </c>
    </row>
    <row r="1061" spans="2:50" s="12" customFormat="1">
      <c r="B1061" s="196"/>
      <c r="C1061" s="341"/>
      <c r="D1061" s="337" t="s">
        <v>170</v>
      </c>
      <c r="E1061" s="347" t="s">
        <v>5</v>
      </c>
      <c r="F1061" s="348" t="s">
        <v>1152</v>
      </c>
      <c r="G1061" s="341"/>
      <c r="H1061" s="349">
        <v>0</v>
      </c>
      <c r="I1061" s="198"/>
      <c r="L1061" s="196"/>
      <c r="M1061" s="199"/>
      <c r="N1061" s="200"/>
      <c r="O1061" s="200"/>
      <c r="P1061" s="200"/>
      <c r="Q1061" s="200"/>
      <c r="R1061" s="200"/>
      <c r="S1061" s="200"/>
      <c r="T1061" s="201"/>
      <c r="U1061" s="341"/>
      <c r="V1061" s="341"/>
      <c r="AS1061" s="202" t="s">
        <v>170</v>
      </c>
      <c r="AT1061" s="202" t="s">
        <v>79</v>
      </c>
      <c r="AU1061" s="12" t="s">
        <v>79</v>
      </c>
      <c r="AV1061" s="12" t="s">
        <v>33</v>
      </c>
      <c r="AW1061" s="12" t="s">
        <v>69</v>
      </c>
      <c r="AX1061" s="202" t="s">
        <v>162</v>
      </c>
    </row>
    <row r="1062" spans="2:50" s="12" customFormat="1">
      <c r="B1062" s="196"/>
      <c r="C1062" s="341"/>
      <c r="D1062" s="337" t="s">
        <v>170</v>
      </c>
      <c r="E1062" s="347" t="s">
        <v>5</v>
      </c>
      <c r="F1062" s="348" t="s">
        <v>1153</v>
      </c>
      <c r="G1062" s="341"/>
      <c r="H1062" s="349">
        <v>0</v>
      </c>
      <c r="I1062" s="198"/>
      <c r="L1062" s="196"/>
      <c r="M1062" s="199"/>
      <c r="N1062" s="200"/>
      <c r="O1062" s="200"/>
      <c r="P1062" s="200"/>
      <c r="Q1062" s="200"/>
      <c r="R1062" s="200"/>
      <c r="S1062" s="200"/>
      <c r="T1062" s="201"/>
      <c r="U1062" s="341"/>
      <c r="V1062" s="341"/>
      <c r="AS1062" s="202" t="s">
        <v>170</v>
      </c>
      <c r="AT1062" s="202" t="s">
        <v>79</v>
      </c>
      <c r="AU1062" s="12" t="s">
        <v>79</v>
      </c>
      <c r="AV1062" s="12" t="s">
        <v>33</v>
      </c>
      <c r="AW1062" s="12" t="s">
        <v>69</v>
      </c>
      <c r="AX1062" s="202" t="s">
        <v>162</v>
      </c>
    </row>
    <row r="1063" spans="2:50" s="12" customFormat="1">
      <c r="B1063" s="196"/>
      <c r="C1063" s="341"/>
      <c r="D1063" s="337" t="s">
        <v>170</v>
      </c>
      <c r="E1063" s="347" t="s">
        <v>5</v>
      </c>
      <c r="F1063" s="348" t="s">
        <v>1154</v>
      </c>
      <c r="G1063" s="341"/>
      <c r="H1063" s="349">
        <v>0</v>
      </c>
      <c r="I1063" s="198"/>
      <c r="L1063" s="196"/>
      <c r="M1063" s="199"/>
      <c r="N1063" s="200"/>
      <c r="O1063" s="200"/>
      <c r="P1063" s="200"/>
      <c r="Q1063" s="200"/>
      <c r="R1063" s="200"/>
      <c r="S1063" s="200"/>
      <c r="T1063" s="201"/>
      <c r="U1063" s="341"/>
      <c r="V1063" s="341"/>
      <c r="AS1063" s="202" t="s">
        <v>170</v>
      </c>
      <c r="AT1063" s="202" t="s">
        <v>79</v>
      </c>
      <c r="AU1063" s="12" t="s">
        <v>79</v>
      </c>
      <c r="AV1063" s="12" t="s">
        <v>33</v>
      </c>
      <c r="AW1063" s="12" t="s">
        <v>69</v>
      </c>
      <c r="AX1063" s="202" t="s">
        <v>162</v>
      </c>
    </row>
    <row r="1064" spans="2:50" s="12" customFormat="1">
      <c r="B1064" s="196"/>
      <c r="C1064" s="341"/>
      <c r="D1064" s="337" t="s">
        <v>170</v>
      </c>
      <c r="E1064" s="347" t="s">
        <v>5</v>
      </c>
      <c r="F1064" s="348" t="s">
        <v>1155</v>
      </c>
      <c r="G1064" s="341"/>
      <c r="H1064" s="349">
        <v>0</v>
      </c>
      <c r="I1064" s="198"/>
      <c r="L1064" s="196"/>
      <c r="M1064" s="199"/>
      <c r="N1064" s="200"/>
      <c r="O1064" s="200"/>
      <c r="P1064" s="200"/>
      <c r="Q1064" s="200"/>
      <c r="R1064" s="200"/>
      <c r="S1064" s="200"/>
      <c r="T1064" s="201"/>
      <c r="U1064" s="341"/>
      <c r="V1064" s="341"/>
      <c r="AS1064" s="202" t="s">
        <v>170</v>
      </c>
      <c r="AT1064" s="202" t="s">
        <v>79</v>
      </c>
      <c r="AU1064" s="12" t="s">
        <v>79</v>
      </c>
      <c r="AV1064" s="12" t="s">
        <v>33</v>
      </c>
      <c r="AW1064" s="12" t="s">
        <v>69</v>
      </c>
      <c r="AX1064" s="202" t="s">
        <v>162</v>
      </c>
    </row>
    <row r="1065" spans="2:50" s="12" customFormat="1">
      <c r="B1065" s="196"/>
      <c r="C1065" s="341"/>
      <c r="D1065" s="337" t="s">
        <v>170</v>
      </c>
      <c r="E1065" s="347" t="s">
        <v>5</v>
      </c>
      <c r="F1065" s="348" t="s">
        <v>1156</v>
      </c>
      <c r="G1065" s="341"/>
      <c r="H1065" s="349">
        <v>0</v>
      </c>
      <c r="I1065" s="198"/>
      <c r="L1065" s="196"/>
      <c r="M1065" s="199"/>
      <c r="N1065" s="200"/>
      <c r="O1065" s="200"/>
      <c r="P1065" s="200"/>
      <c r="Q1065" s="200"/>
      <c r="R1065" s="200"/>
      <c r="S1065" s="200"/>
      <c r="T1065" s="201"/>
      <c r="U1065" s="341"/>
      <c r="V1065" s="341"/>
      <c r="AS1065" s="202" t="s">
        <v>170</v>
      </c>
      <c r="AT1065" s="202" t="s">
        <v>79</v>
      </c>
      <c r="AU1065" s="12" t="s">
        <v>79</v>
      </c>
      <c r="AV1065" s="12" t="s">
        <v>33</v>
      </c>
      <c r="AW1065" s="12" t="s">
        <v>69</v>
      </c>
      <c r="AX1065" s="202" t="s">
        <v>162</v>
      </c>
    </row>
    <row r="1066" spans="2:50" s="12" customFormat="1">
      <c r="B1066" s="196"/>
      <c r="C1066" s="341"/>
      <c r="D1066" s="337" t="s">
        <v>170</v>
      </c>
      <c r="E1066" s="347" t="s">
        <v>5</v>
      </c>
      <c r="F1066" s="348" t="s">
        <v>1157</v>
      </c>
      <c r="G1066" s="341"/>
      <c r="H1066" s="349">
        <v>0</v>
      </c>
      <c r="I1066" s="198"/>
      <c r="L1066" s="196"/>
      <c r="M1066" s="199"/>
      <c r="N1066" s="200"/>
      <c r="O1066" s="200"/>
      <c r="P1066" s="200"/>
      <c r="Q1066" s="200"/>
      <c r="R1066" s="200"/>
      <c r="S1066" s="200"/>
      <c r="T1066" s="201"/>
      <c r="U1066" s="341"/>
      <c r="V1066" s="341"/>
      <c r="AS1066" s="202" t="s">
        <v>170</v>
      </c>
      <c r="AT1066" s="202" t="s">
        <v>79</v>
      </c>
      <c r="AU1066" s="12" t="s">
        <v>79</v>
      </c>
      <c r="AV1066" s="12" t="s">
        <v>33</v>
      </c>
      <c r="AW1066" s="12" t="s">
        <v>69</v>
      </c>
      <c r="AX1066" s="202" t="s">
        <v>162</v>
      </c>
    </row>
    <row r="1067" spans="2:50" s="12" customFormat="1">
      <c r="B1067" s="196"/>
      <c r="C1067" s="341"/>
      <c r="D1067" s="337" t="s">
        <v>170</v>
      </c>
      <c r="E1067" s="347" t="s">
        <v>5</v>
      </c>
      <c r="F1067" s="348" t="s">
        <v>1158</v>
      </c>
      <c r="G1067" s="341"/>
      <c r="H1067" s="349">
        <v>0</v>
      </c>
      <c r="I1067" s="198"/>
      <c r="L1067" s="196"/>
      <c r="M1067" s="199"/>
      <c r="N1067" s="200"/>
      <c r="O1067" s="200"/>
      <c r="P1067" s="200"/>
      <c r="Q1067" s="200"/>
      <c r="R1067" s="200"/>
      <c r="S1067" s="200"/>
      <c r="T1067" s="201"/>
      <c r="U1067" s="341"/>
      <c r="V1067" s="341"/>
      <c r="AS1067" s="202" t="s">
        <v>170</v>
      </c>
      <c r="AT1067" s="202" t="s">
        <v>79</v>
      </c>
      <c r="AU1067" s="12" t="s">
        <v>79</v>
      </c>
      <c r="AV1067" s="12" t="s">
        <v>33</v>
      </c>
      <c r="AW1067" s="12" t="s">
        <v>69</v>
      </c>
      <c r="AX1067" s="202" t="s">
        <v>162</v>
      </c>
    </row>
    <row r="1068" spans="2:50" s="11" customFormat="1">
      <c r="B1068" s="187"/>
      <c r="C1068" s="336"/>
      <c r="D1068" s="337" t="s">
        <v>170</v>
      </c>
      <c r="E1068" s="338" t="s">
        <v>5</v>
      </c>
      <c r="F1068" s="339" t="s">
        <v>1110</v>
      </c>
      <c r="G1068" s="336"/>
      <c r="H1068" s="340">
        <v>0</v>
      </c>
      <c r="I1068" s="192"/>
      <c r="L1068" s="187"/>
      <c r="M1068" s="193"/>
      <c r="N1068" s="194"/>
      <c r="O1068" s="194"/>
      <c r="P1068" s="194"/>
      <c r="Q1068" s="194"/>
      <c r="R1068" s="194"/>
      <c r="S1068" s="194"/>
      <c r="T1068" s="195"/>
      <c r="U1068" s="336"/>
      <c r="V1068" s="336"/>
      <c r="AS1068" s="191" t="s">
        <v>170</v>
      </c>
      <c r="AT1068" s="191" t="s">
        <v>79</v>
      </c>
      <c r="AU1068" s="11" t="s">
        <v>77</v>
      </c>
      <c r="AV1068" s="11" t="s">
        <v>33</v>
      </c>
      <c r="AW1068" s="11" t="s">
        <v>69</v>
      </c>
      <c r="AX1068" s="191" t="s">
        <v>162</v>
      </c>
    </row>
    <row r="1069" spans="2:50" s="12" customFormat="1">
      <c r="B1069" s="196"/>
      <c r="C1069" s="341"/>
      <c r="D1069" s="337" t="s">
        <v>170</v>
      </c>
      <c r="E1069" s="347" t="s">
        <v>5</v>
      </c>
      <c r="F1069" s="348" t="s">
        <v>1159</v>
      </c>
      <c r="G1069" s="341"/>
      <c r="H1069" s="349">
        <v>0</v>
      </c>
      <c r="I1069" s="198"/>
      <c r="L1069" s="196"/>
      <c r="M1069" s="199"/>
      <c r="N1069" s="200"/>
      <c r="O1069" s="200"/>
      <c r="P1069" s="200"/>
      <c r="Q1069" s="200"/>
      <c r="R1069" s="200"/>
      <c r="S1069" s="200"/>
      <c r="T1069" s="201"/>
      <c r="U1069" s="341"/>
      <c r="V1069" s="341"/>
      <c r="AS1069" s="202" t="s">
        <v>170</v>
      </c>
      <c r="AT1069" s="202" t="s">
        <v>79</v>
      </c>
      <c r="AU1069" s="12" t="s">
        <v>79</v>
      </c>
      <c r="AV1069" s="12" t="s">
        <v>33</v>
      </c>
      <c r="AW1069" s="12" t="s">
        <v>69</v>
      </c>
      <c r="AX1069" s="202" t="s">
        <v>162</v>
      </c>
    </row>
    <row r="1070" spans="2:50" s="12" customFormat="1">
      <c r="B1070" s="196"/>
      <c r="C1070" s="341"/>
      <c r="D1070" s="337" t="s">
        <v>170</v>
      </c>
      <c r="E1070" s="347" t="s">
        <v>5</v>
      </c>
      <c r="F1070" s="348" t="s">
        <v>1160</v>
      </c>
      <c r="G1070" s="341"/>
      <c r="H1070" s="349">
        <v>0</v>
      </c>
      <c r="I1070" s="198"/>
      <c r="L1070" s="196"/>
      <c r="M1070" s="199"/>
      <c r="N1070" s="200"/>
      <c r="O1070" s="200"/>
      <c r="P1070" s="200"/>
      <c r="Q1070" s="200"/>
      <c r="R1070" s="200"/>
      <c r="S1070" s="200"/>
      <c r="T1070" s="201"/>
      <c r="U1070" s="341"/>
      <c r="V1070" s="341"/>
      <c r="AS1070" s="202" t="s">
        <v>170</v>
      </c>
      <c r="AT1070" s="202" t="s">
        <v>79</v>
      </c>
      <c r="AU1070" s="12" t="s">
        <v>79</v>
      </c>
      <c r="AV1070" s="12" t="s">
        <v>33</v>
      </c>
      <c r="AW1070" s="12" t="s">
        <v>69</v>
      </c>
      <c r="AX1070" s="202" t="s">
        <v>162</v>
      </c>
    </row>
    <row r="1071" spans="2:50" s="12" customFormat="1">
      <c r="B1071" s="196"/>
      <c r="C1071" s="341"/>
      <c r="D1071" s="337" t="s">
        <v>170</v>
      </c>
      <c r="E1071" s="347" t="s">
        <v>5</v>
      </c>
      <c r="F1071" s="348" t="s">
        <v>1161</v>
      </c>
      <c r="G1071" s="341"/>
      <c r="H1071" s="349">
        <v>0</v>
      </c>
      <c r="I1071" s="198"/>
      <c r="L1071" s="196"/>
      <c r="M1071" s="199"/>
      <c r="N1071" s="200"/>
      <c r="O1071" s="200"/>
      <c r="P1071" s="200"/>
      <c r="Q1071" s="200"/>
      <c r="R1071" s="200"/>
      <c r="S1071" s="200"/>
      <c r="T1071" s="201"/>
      <c r="U1071" s="341"/>
      <c r="V1071" s="341"/>
      <c r="AS1071" s="202" t="s">
        <v>170</v>
      </c>
      <c r="AT1071" s="202" t="s">
        <v>79</v>
      </c>
      <c r="AU1071" s="12" t="s">
        <v>79</v>
      </c>
      <c r="AV1071" s="12" t="s">
        <v>33</v>
      </c>
      <c r="AW1071" s="12" t="s">
        <v>69</v>
      </c>
      <c r="AX1071" s="202" t="s">
        <v>162</v>
      </c>
    </row>
    <row r="1072" spans="2:50" s="12" customFormat="1">
      <c r="B1072" s="196"/>
      <c r="C1072" s="341"/>
      <c r="D1072" s="337" t="s">
        <v>170</v>
      </c>
      <c r="E1072" s="347" t="s">
        <v>5</v>
      </c>
      <c r="F1072" s="348" t="s">
        <v>1162</v>
      </c>
      <c r="G1072" s="341"/>
      <c r="H1072" s="349">
        <v>41.866999999999997</v>
      </c>
      <c r="I1072" s="198"/>
      <c r="L1072" s="196"/>
      <c r="M1072" s="199"/>
      <c r="N1072" s="200"/>
      <c r="O1072" s="200"/>
      <c r="P1072" s="200"/>
      <c r="Q1072" s="200"/>
      <c r="R1072" s="200"/>
      <c r="S1072" s="200"/>
      <c r="T1072" s="201"/>
      <c r="U1072" s="341"/>
      <c r="V1072" s="341"/>
      <c r="AS1072" s="202" t="s">
        <v>170</v>
      </c>
      <c r="AT1072" s="202" t="s">
        <v>79</v>
      </c>
      <c r="AU1072" s="12" t="s">
        <v>79</v>
      </c>
      <c r="AV1072" s="12" t="s">
        <v>33</v>
      </c>
      <c r="AW1072" s="12" t="s">
        <v>69</v>
      </c>
      <c r="AX1072" s="202" t="s">
        <v>162</v>
      </c>
    </row>
    <row r="1073" spans="2:50" s="12" customFormat="1">
      <c r="B1073" s="196"/>
      <c r="C1073" s="341"/>
      <c r="D1073" s="337" t="s">
        <v>170</v>
      </c>
      <c r="E1073" s="347" t="s">
        <v>5</v>
      </c>
      <c r="F1073" s="348" t="s">
        <v>1163</v>
      </c>
      <c r="G1073" s="341"/>
      <c r="H1073" s="349">
        <v>7.26</v>
      </c>
      <c r="I1073" s="198"/>
      <c r="L1073" s="196"/>
      <c r="M1073" s="199"/>
      <c r="N1073" s="200"/>
      <c r="O1073" s="200"/>
      <c r="P1073" s="200"/>
      <c r="Q1073" s="200"/>
      <c r="R1073" s="200"/>
      <c r="S1073" s="200"/>
      <c r="T1073" s="201"/>
      <c r="U1073" s="341"/>
      <c r="V1073" s="341"/>
      <c r="AS1073" s="202" t="s">
        <v>170</v>
      </c>
      <c r="AT1073" s="202" t="s">
        <v>79</v>
      </c>
      <c r="AU1073" s="12" t="s">
        <v>79</v>
      </c>
      <c r="AV1073" s="12" t="s">
        <v>33</v>
      </c>
      <c r="AW1073" s="12" t="s">
        <v>69</v>
      </c>
      <c r="AX1073" s="202" t="s">
        <v>162</v>
      </c>
    </row>
    <row r="1074" spans="2:50" s="12" customFormat="1">
      <c r="B1074" s="196"/>
      <c r="C1074" s="341"/>
      <c r="D1074" s="337" t="s">
        <v>170</v>
      </c>
      <c r="E1074" s="347" t="s">
        <v>5</v>
      </c>
      <c r="F1074" s="348" t="s">
        <v>1164</v>
      </c>
      <c r="G1074" s="341"/>
      <c r="H1074" s="349">
        <v>1.7549999999999999</v>
      </c>
      <c r="I1074" s="198"/>
      <c r="L1074" s="196"/>
      <c r="M1074" s="199"/>
      <c r="N1074" s="200"/>
      <c r="O1074" s="200"/>
      <c r="P1074" s="200"/>
      <c r="Q1074" s="200"/>
      <c r="R1074" s="200"/>
      <c r="S1074" s="200"/>
      <c r="T1074" s="201"/>
      <c r="U1074" s="341"/>
      <c r="V1074" s="341"/>
      <c r="AS1074" s="202" t="s">
        <v>170</v>
      </c>
      <c r="AT1074" s="202" t="s">
        <v>79</v>
      </c>
      <c r="AU1074" s="12" t="s">
        <v>79</v>
      </c>
      <c r="AV1074" s="12" t="s">
        <v>33</v>
      </c>
      <c r="AW1074" s="12" t="s">
        <v>69</v>
      </c>
      <c r="AX1074" s="202" t="s">
        <v>162</v>
      </c>
    </row>
    <row r="1075" spans="2:50" s="12" customFormat="1">
      <c r="B1075" s="196"/>
      <c r="C1075" s="341"/>
      <c r="D1075" s="337" t="s">
        <v>170</v>
      </c>
      <c r="E1075" s="347" t="s">
        <v>5</v>
      </c>
      <c r="F1075" s="348" t="s">
        <v>1165</v>
      </c>
      <c r="G1075" s="341"/>
      <c r="H1075" s="349">
        <v>1.71</v>
      </c>
      <c r="I1075" s="198"/>
      <c r="L1075" s="196"/>
      <c r="M1075" s="199"/>
      <c r="N1075" s="200"/>
      <c r="O1075" s="200"/>
      <c r="P1075" s="200"/>
      <c r="Q1075" s="200"/>
      <c r="R1075" s="200"/>
      <c r="S1075" s="200"/>
      <c r="T1075" s="201"/>
      <c r="U1075" s="341"/>
      <c r="V1075" s="341"/>
      <c r="AS1075" s="202" t="s">
        <v>170</v>
      </c>
      <c r="AT1075" s="202" t="s">
        <v>79</v>
      </c>
      <c r="AU1075" s="12" t="s">
        <v>79</v>
      </c>
      <c r="AV1075" s="12" t="s">
        <v>33</v>
      </c>
      <c r="AW1075" s="12" t="s">
        <v>69</v>
      </c>
      <c r="AX1075" s="202" t="s">
        <v>162</v>
      </c>
    </row>
    <row r="1076" spans="2:50" s="12" customFormat="1">
      <c r="B1076" s="196"/>
      <c r="C1076" s="341"/>
      <c r="D1076" s="337" t="s">
        <v>170</v>
      </c>
      <c r="E1076" s="347" t="s">
        <v>5</v>
      </c>
      <c r="F1076" s="348" t="s">
        <v>1166</v>
      </c>
      <c r="G1076" s="341"/>
      <c r="H1076" s="349">
        <v>3.6749999999999998</v>
      </c>
      <c r="I1076" s="198"/>
      <c r="L1076" s="196"/>
      <c r="M1076" s="199"/>
      <c r="N1076" s="200"/>
      <c r="O1076" s="200"/>
      <c r="P1076" s="200"/>
      <c r="Q1076" s="200"/>
      <c r="R1076" s="200"/>
      <c r="S1076" s="200"/>
      <c r="T1076" s="201"/>
      <c r="U1076" s="341"/>
      <c r="V1076" s="341"/>
      <c r="AS1076" s="202" t="s">
        <v>170</v>
      </c>
      <c r="AT1076" s="202" t="s">
        <v>79</v>
      </c>
      <c r="AU1076" s="12" t="s">
        <v>79</v>
      </c>
      <c r="AV1076" s="12" t="s">
        <v>33</v>
      </c>
      <c r="AW1076" s="12" t="s">
        <v>69</v>
      </c>
      <c r="AX1076" s="202" t="s">
        <v>162</v>
      </c>
    </row>
    <row r="1077" spans="2:50" s="12" customFormat="1">
      <c r="B1077" s="196"/>
      <c r="C1077" s="341"/>
      <c r="D1077" s="337" t="s">
        <v>170</v>
      </c>
      <c r="E1077" s="347" t="s">
        <v>5</v>
      </c>
      <c r="F1077" s="348" t="s">
        <v>1167</v>
      </c>
      <c r="G1077" s="341"/>
      <c r="H1077" s="349">
        <v>0.9</v>
      </c>
      <c r="I1077" s="198"/>
      <c r="L1077" s="196"/>
      <c r="M1077" s="199"/>
      <c r="N1077" s="200"/>
      <c r="O1077" s="200"/>
      <c r="P1077" s="200"/>
      <c r="Q1077" s="200"/>
      <c r="R1077" s="200"/>
      <c r="S1077" s="200"/>
      <c r="T1077" s="201"/>
      <c r="U1077" s="341"/>
      <c r="V1077" s="341"/>
      <c r="AS1077" s="202" t="s">
        <v>170</v>
      </c>
      <c r="AT1077" s="202" t="s">
        <v>79</v>
      </c>
      <c r="AU1077" s="12" t="s">
        <v>79</v>
      </c>
      <c r="AV1077" s="12" t="s">
        <v>33</v>
      </c>
      <c r="AW1077" s="12" t="s">
        <v>69</v>
      </c>
      <c r="AX1077" s="202" t="s">
        <v>162</v>
      </c>
    </row>
    <row r="1078" spans="2:50" s="11" customFormat="1">
      <c r="B1078" s="187"/>
      <c r="C1078" s="336"/>
      <c r="D1078" s="337" t="s">
        <v>170</v>
      </c>
      <c r="E1078" s="338" t="s">
        <v>5</v>
      </c>
      <c r="F1078" s="339" t="s">
        <v>1120</v>
      </c>
      <c r="G1078" s="336"/>
      <c r="H1078" s="340" t="s">
        <v>5</v>
      </c>
      <c r="I1078" s="192"/>
      <c r="L1078" s="187"/>
      <c r="M1078" s="193"/>
      <c r="N1078" s="194"/>
      <c r="O1078" s="194"/>
      <c r="P1078" s="194"/>
      <c r="Q1078" s="194"/>
      <c r="R1078" s="194"/>
      <c r="S1078" s="194"/>
      <c r="T1078" s="195"/>
      <c r="U1078" s="336"/>
      <c r="V1078" s="336"/>
      <c r="AS1078" s="191" t="s">
        <v>170</v>
      </c>
      <c r="AT1078" s="191" t="s">
        <v>79</v>
      </c>
      <c r="AU1078" s="11" t="s">
        <v>77</v>
      </c>
      <c r="AV1078" s="11" t="s">
        <v>33</v>
      </c>
      <c r="AW1078" s="11" t="s">
        <v>69</v>
      </c>
      <c r="AX1078" s="191" t="s">
        <v>162</v>
      </c>
    </row>
    <row r="1079" spans="2:50" s="12" customFormat="1">
      <c r="B1079" s="196"/>
      <c r="C1079" s="341"/>
      <c r="D1079" s="337" t="s">
        <v>170</v>
      </c>
      <c r="E1079" s="347" t="s">
        <v>5</v>
      </c>
      <c r="F1079" s="348" t="s">
        <v>1168</v>
      </c>
      <c r="G1079" s="341"/>
      <c r="H1079" s="349">
        <v>1.26</v>
      </c>
      <c r="I1079" s="198"/>
      <c r="L1079" s="196"/>
      <c r="M1079" s="199"/>
      <c r="N1079" s="200"/>
      <c r="O1079" s="200"/>
      <c r="P1079" s="200"/>
      <c r="Q1079" s="200"/>
      <c r="R1079" s="200"/>
      <c r="S1079" s="200"/>
      <c r="T1079" s="201"/>
      <c r="U1079" s="341"/>
      <c r="V1079" s="341"/>
      <c r="AS1079" s="202" t="s">
        <v>170</v>
      </c>
      <c r="AT1079" s="202" t="s">
        <v>79</v>
      </c>
      <c r="AU1079" s="12" t="s">
        <v>79</v>
      </c>
      <c r="AV1079" s="12" t="s">
        <v>33</v>
      </c>
      <c r="AW1079" s="12" t="s">
        <v>69</v>
      </c>
      <c r="AX1079" s="202" t="s">
        <v>162</v>
      </c>
    </row>
    <row r="1080" spans="2:50" s="11" customFormat="1">
      <c r="B1080" s="187"/>
      <c r="C1080" s="336"/>
      <c r="D1080" s="337" t="s">
        <v>170</v>
      </c>
      <c r="E1080" s="338" t="s">
        <v>5</v>
      </c>
      <c r="F1080" s="339" t="s">
        <v>1122</v>
      </c>
      <c r="G1080" s="336"/>
      <c r="H1080" s="340" t="s">
        <v>5</v>
      </c>
      <c r="I1080" s="192"/>
      <c r="L1080" s="187"/>
      <c r="M1080" s="193"/>
      <c r="N1080" s="194"/>
      <c r="O1080" s="194"/>
      <c r="P1080" s="194"/>
      <c r="Q1080" s="194"/>
      <c r="R1080" s="194"/>
      <c r="S1080" s="194"/>
      <c r="T1080" s="195"/>
      <c r="U1080" s="336"/>
      <c r="V1080" s="336"/>
      <c r="AS1080" s="191" t="s">
        <v>170</v>
      </c>
      <c r="AT1080" s="191" t="s">
        <v>79</v>
      </c>
      <c r="AU1080" s="11" t="s">
        <v>77</v>
      </c>
      <c r="AV1080" s="11" t="s">
        <v>33</v>
      </c>
      <c r="AW1080" s="11" t="s">
        <v>69</v>
      </c>
      <c r="AX1080" s="191" t="s">
        <v>162</v>
      </c>
    </row>
    <row r="1081" spans="2:50" s="12" customFormat="1">
      <c r="B1081" s="196"/>
      <c r="C1081" s="341"/>
      <c r="D1081" s="337" t="s">
        <v>170</v>
      </c>
      <c r="E1081" s="347" t="s">
        <v>5</v>
      </c>
      <c r="F1081" s="348" t="s">
        <v>1169</v>
      </c>
      <c r="G1081" s="341"/>
      <c r="H1081" s="349">
        <v>0.57599999999999996</v>
      </c>
      <c r="I1081" s="198"/>
      <c r="L1081" s="196"/>
      <c r="M1081" s="199"/>
      <c r="N1081" s="200"/>
      <c r="O1081" s="200"/>
      <c r="P1081" s="200"/>
      <c r="Q1081" s="200"/>
      <c r="R1081" s="200"/>
      <c r="S1081" s="200"/>
      <c r="T1081" s="201"/>
      <c r="U1081" s="341"/>
      <c r="V1081" s="341"/>
      <c r="AS1081" s="202" t="s">
        <v>170</v>
      </c>
      <c r="AT1081" s="202" t="s">
        <v>79</v>
      </c>
      <c r="AU1081" s="12" t="s">
        <v>79</v>
      </c>
      <c r="AV1081" s="12" t="s">
        <v>33</v>
      </c>
      <c r="AW1081" s="12" t="s">
        <v>69</v>
      </c>
      <c r="AX1081" s="202" t="s">
        <v>162</v>
      </c>
    </row>
    <row r="1082" spans="2:50" s="11" customFormat="1">
      <c r="B1082" s="187"/>
      <c r="C1082" s="336"/>
      <c r="D1082" s="337" t="s">
        <v>170</v>
      </c>
      <c r="E1082" s="338" t="s">
        <v>5</v>
      </c>
      <c r="F1082" s="339" t="s">
        <v>1091</v>
      </c>
      <c r="G1082" s="336"/>
      <c r="H1082" s="340" t="s">
        <v>5</v>
      </c>
      <c r="I1082" s="192"/>
      <c r="L1082" s="187"/>
      <c r="M1082" s="193"/>
      <c r="N1082" s="194"/>
      <c r="O1082" s="194"/>
      <c r="P1082" s="194"/>
      <c r="Q1082" s="194"/>
      <c r="R1082" s="194"/>
      <c r="S1082" s="194"/>
      <c r="T1082" s="195"/>
      <c r="U1082" s="336"/>
      <c r="V1082" s="336"/>
      <c r="AS1082" s="191" t="s">
        <v>170</v>
      </c>
      <c r="AT1082" s="191" t="s">
        <v>79</v>
      </c>
      <c r="AU1082" s="11" t="s">
        <v>77</v>
      </c>
      <c r="AV1082" s="11" t="s">
        <v>33</v>
      </c>
      <c r="AW1082" s="11" t="s">
        <v>69</v>
      </c>
      <c r="AX1082" s="191" t="s">
        <v>162</v>
      </c>
    </row>
    <row r="1083" spans="2:50" s="12" customFormat="1">
      <c r="B1083" s="196"/>
      <c r="C1083" s="341"/>
      <c r="D1083" s="337" t="s">
        <v>170</v>
      </c>
      <c r="E1083" s="347" t="s">
        <v>5</v>
      </c>
      <c r="F1083" s="348" t="s">
        <v>1170</v>
      </c>
      <c r="G1083" s="341"/>
      <c r="H1083" s="349">
        <v>27.585000000000001</v>
      </c>
      <c r="I1083" s="198"/>
      <c r="L1083" s="196"/>
      <c r="M1083" s="199"/>
      <c r="N1083" s="200"/>
      <c r="O1083" s="200"/>
      <c r="P1083" s="200"/>
      <c r="Q1083" s="200"/>
      <c r="R1083" s="200"/>
      <c r="S1083" s="200"/>
      <c r="T1083" s="201"/>
      <c r="U1083" s="341"/>
      <c r="V1083" s="341"/>
      <c r="AS1083" s="202" t="s">
        <v>170</v>
      </c>
      <c r="AT1083" s="202" t="s">
        <v>79</v>
      </c>
      <c r="AU1083" s="12" t="s">
        <v>79</v>
      </c>
      <c r="AV1083" s="12" t="s">
        <v>33</v>
      </c>
      <c r="AW1083" s="12" t="s">
        <v>69</v>
      </c>
      <c r="AX1083" s="202" t="s">
        <v>162</v>
      </c>
    </row>
    <row r="1084" spans="2:50" s="12" customFormat="1">
      <c r="B1084" s="196"/>
      <c r="C1084" s="341"/>
      <c r="D1084" s="337" t="s">
        <v>170</v>
      </c>
      <c r="E1084" s="347" t="s">
        <v>5</v>
      </c>
      <c r="F1084" s="348" t="s">
        <v>1171</v>
      </c>
      <c r="G1084" s="341"/>
      <c r="H1084" s="349">
        <v>7.8230000000000004</v>
      </c>
      <c r="I1084" s="198"/>
      <c r="L1084" s="196"/>
      <c r="M1084" s="199"/>
      <c r="N1084" s="200"/>
      <c r="O1084" s="200"/>
      <c r="P1084" s="200"/>
      <c r="Q1084" s="200"/>
      <c r="R1084" s="200"/>
      <c r="S1084" s="200"/>
      <c r="T1084" s="201"/>
      <c r="U1084" s="341"/>
      <c r="V1084" s="341"/>
      <c r="AS1084" s="202" t="s">
        <v>170</v>
      </c>
      <c r="AT1084" s="202" t="s">
        <v>79</v>
      </c>
      <c r="AU1084" s="12" t="s">
        <v>79</v>
      </c>
      <c r="AV1084" s="12" t="s">
        <v>33</v>
      </c>
      <c r="AW1084" s="12" t="s">
        <v>69</v>
      </c>
      <c r="AX1084" s="202" t="s">
        <v>162</v>
      </c>
    </row>
    <row r="1085" spans="2:50" s="12" customFormat="1">
      <c r="B1085" s="196"/>
      <c r="C1085" s="341"/>
      <c r="D1085" s="337" t="s">
        <v>170</v>
      </c>
      <c r="E1085" s="347" t="s">
        <v>5</v>
      </c>
      <c r="F1085" s="348" t="s">
        <v>1172</v>
      </c>
      <c r="G1085" s="341"/>
      <c r="H1085" s="349">
        <v>4.3499999999999996</v>
      </c>
      <c r="I1085" s="198"/>
      <c r="L1085" s="196"/>
      <c r="M1085" s="199"/>
      <c r="N1085" s="200"/>
      <c r="O1085" s="200"/>
      <c r="P1085" s="200"/>
      <c r="Q1085" s="200"/>
      <c r="R1085" s="200"/>
      <c r="S1085" s="200"/>
      <c r="T1085" s="201"/>
      <c r="U1085" s="341"/>
      <c r="V1085" s="341"/>
      <c r="AS1085" s="202" t="s">
        <v>170</v>
      </c>
      <c r="AT1085" s="202" t="s">
        <v>79</v>
      </c>
      <c r="AU1085" s="12" t="s">
        <v>79</v>
      </c>
      <c r="AV1085" s="12" t="s">
        <v>33</v>
      </c>
      <c r="AW1085" s="12" t="s">
        <v>69</v>
      </c>
      <c r="AX1085" s="202" t="s">
        <v>162</v>
      </c>
    </row>
    <row r="1086" spans="2:50" s="12" customFormat="1">
      <c r="B1086" s="196"/>
      <c r="C1086" s="341"/>
      <c r="D1086" s="337" t="s">
        <v>170</v>
      </c>
      <c r="E1086" s="347" t="s">
        <v>5</v>
      </c>
      <c r="F1086" s="348" t="s">
        <v>1173</v>
      </c>
      <c r="G1086" s="341"/>
      <c r="H1086" s="349">
        <v>4.4850000000000003</v>
      </c>
      <c r="I1086" s="198"/>
      <c r="L1086" s="196"/>
      <c r="M1086" s="199"/>
      <c r="N1086" s="200"/>
      <c r="O1086" s="200"/>
      <c r="P1086" s="200"/>
      <c r="Q1086" s="200"/>
      <c r="R1086" s="200"/>
      <c r="S1086" s="200"/>
      <c r="T1086" s="201"/>
      <c r="U1086" s="341"/>
      <c r="V1086" s="341"/>
      <c r="AS1086" s="202" t="s">
        <v>170</v>
      </c>
      <c r="AT1086" s="202" t="s">
        <v>79</v>
      </c>
      <c r="AU1086" s="12" t="s">
        <v>79</v>
      </c>
      <c r="AV1086" s="12" t="s">
        <v>33</v>
      </c>
      <c r="AW1086" s="12" t="s">
        <v>69</v>
      </c>
      <c r="AX1086" s="202" t="s">
        <v>162</v>
      </c>
    </row>
    <row r="1087" spans="2:50" s="12" customFormat="1">
      <c r="B1087" s="196"/>
      <c r="C1087" s="341"/>
      <c r="D1087" s="337" t="s">
        <v>170</v>
      </c>
      <c r="E1087" s="347" t="s">
        <v>5</v>
      </c>
      <c r="F1087" s="348" t="s">
        <v>1174</v>
      </c>
      <c r="G1087" s="341"/>
      <c r="H1087" s="349">
        <v>2.5950000000000002</v>
      </c>
      <c r="I1087" s="198"/>
      <c r="L1087" s="196"/>
      <c r="M1087" s="199"/>
      <c r="N1087" s="200"/>
      <c r="O1087" s="200"/>
      <c r="P1087" s="200"/>
      <c r="Q1087" s="200"/>
      <c r="R1087" s="200"/>
      <c r="S1087" s="200"/>
      <c r="T1087" s="201"/>
      <c r="U1087" s="341"/>
      <c r="V1087" s="341"/>
      <c r="AS1087" s="202" t="s">
        <v>170</v>
      </c>
      <c r="AT1087" s="202" t="s">
        <v>79</v>
      </c>
      <c r="AU1087" s="12" t="s">
        <v>79</v>
      </c>
      <c r="AV1087" s="12" t="s">
        <v>33</v>
      </c>
      <c r="AW1087" s="12" t="s">
        <v>69</v>
      </c>
      <c r="AX1087" s="202" t="s">
        <v>162</v>
      </c>
    </row>
    <row r="1088" spans="2:50" s="12" customFormat="1">
      <c r="B1088" s="196"/>
      <c r="C1088" s="341"/>
      <c r="D1088" s="337" t="s">
        <v>170</v>
      </c>
      <c r="E1088" s="347" t="s">
        <v>5</v>
      </c>
      <c r="F1088" s="348" t="s">
        <v>1175</v>
      </c>
      <c r="G1088" s="341"/>
      <c r="H1088" s="349">
        <v>2.79</v>
      </c>
      <c r="I1088" s="198"/>
      <c r="L1088" s="196"/>
      <c r="M1088" s="199"/>
      <c r="N1088" s="200"/>
      <c r="O1088" s="200"/>
      <c r="P1088" s="200"/>
      <c r="Q1088" s="200"/>
      <c r="R1088" s="200"/>
      <c r="S1088" s="200"/>
      <c r="T1088" s="201"/>
      <c r="U1088" s="341"/>
      <c r="V1088" s="341"/>
      <c r="AS1088" s="202" t="s">
        <v>170</v>
      </c>
      <c r="AT1088" s="202" t="s">
        <v>79</v>
      </c>
      <c r="AU1088" s="12" t="s">
        <v>79</v>
      </c>
      <c r="AV1088" s="12" t="s">
        <v>33</v>
      </c>
      <c r="AW1088" s="12" t="s">
        <v>69</v>
      </c>
      <c r="AX1088" s="202" t="s">
        <v>162</v>
      </c>
    </row>
    <row r="1089" spans="2:64" s="12" customFormat="1">
      <c r="B1089" s="196"/>
      <c r="C1089" s="341"/>
      <c r="D1089" s="337" t="s">
        <v>170</v>
      </c>
      <c r="E1089" s="347" t="s">
        <v>5</v>
      </c>
      <c r="F1089" s="348" t="s">
        <v>1176</v>
      </c>
      <c r="G1089" s="341"/>
      <c r="H1089" s="349">
        <v>2.64</v>
      </c>
      <c r="I1089" s="198"/>
      <c r="L1089" s="196"/>
      <c r="M1089" s="199"/>
      <c r="N1089" s="200"/>
      <c r="O1089" s="200"/>
      <c r="P1089" s="200"/>
      <c r="Q1089" s="200"/>
      <c r="R1089" s="200"/>
      <c r="S1089" s="200"/>
      <c r="T1089" s="201"/>
      <c r="U1089" s="341"/>
      <c r="V1089" s="341"/>
      <c r="AS1089" s="202" t="s">
        <v>170</v>
      </c>
      <c r="AT1089" s="202" t="s">
        <v>79</v>
      </c>
      <c r="AU1089" s="12" t="s">
        <v>79</v>
      </c>
      <c r="AV1089" s="12" t="s">
        <v>33</v>
      </c>
      <c r="AW1089" s="12" t="s">
        <v>69</v>
      </c>
      <c r="AX1089" s="202" t="s">
        <v>162</v>
      </c>
    </row>
    <row r="1090" spans="2:64" s="12" customFormat="1">
      <c r="B1090" s="196"/>
      <c r="C1090" s="341"/>
      <c r="D1090" s="337" t="s">
        <v>170</v>
      </c>
      <c r="E1090" s="347" t="s">
        <v>5</v>
      </c>
      <c r="F1090" s="348" t="s">
        <v>1177</v>
      </c>
      <c r="G1090" s="341"/>
      <c r="H1090" s="349">
        <v>2.8650000000000002</v>
      </c>
      <c r="I1090" s="198"/>
      <c r="L1090" s="196"/>
      <c r="M1090" s="199"/>
      <c r="N1090" s="200"/>
      <c r="O1090" s="200"/>
      <c r="P1090" s="200"/>
      <c r="Q1090" s="200"/>
      <c r="R1090" s="200"/>
      <c r="S1090" s="200"/>
      <c r="T1090" s="201"/>
      <c r="U1090" s="341"/>
      <c r="V1090" s="341"/>
      <c r="AS1090" s="202" t="s">
        <v>170</v>
      </c>
      <c r="AT1090" s="202" t="s">
        <v>79</v>
      </c>
      <c r="AU1090" s="12" t="s">
        <v>79</v>
      </c>
      <c r="AV1090" s="12" t="s">
        <v>33</v>
      </c>
      <c r="AW1090" s="12" t="s">
        <v>69</v>
      </c>
      <c r="AX1090" s="202" t="s">
        <v>162</v>
      </c>
    </row>
    <row r="1091" spans="2:64" s="12" customFormat="1">
      <c r="B1091" s="196"/>
      <c r="C1091" s="341"/>
      <c r="D1091" s="337" t="s">
        <v>170</v>
      </c>
      <c r="E1091" s="347" t="s">
        <v>5</v>
      </c>
      <c r="F1091" s="348" t="s">
        <v>1178</v>
      </c>
      <c r="G1091" s="341"/>
      <c r="H1091" s="349">
        <v>2.5649999999999999</v>
      </c>
      <c r="I1091" s="198"/>
      <c r="L1091" s="196"/>
      <c r="M1091" s="199"/>
      <c r="N1091" s="200"/>
      <c r="O1091" s="200"/>
      <c r="P1091" s="200"/>
      <c r="Q1091" s="200"/>
      <c r="R1091" s="200"/>
      <c r="S1091" s="200"/>
      <c r="T1091" s="201"/>
      <c r="U1091" s="341"/>
      <c r="V1091" s="341"/>
      <c r="AS1091" s="202" t="s">
        <v>170</v>
      </c>
      <c r="AT1091" s="202" t="s">
        <v>79</v>
      </c>
      <c r="AU1091" s="12" t="s">
        <v>79</v>
      </c>
      <c r="AV1091" s="12" t="s">
        <v>33</v>
      </c>
      <c r="AW1091" s="12" t="s">
        <v>69</v>
      </c>
      <c r="AX1091" s="202" t="s">
        <v>162</v>
      </c>
    </row>
    <row r="1092" spans="2:64" s="12" customFormat="1">
      <c r="B1092" s="196"/>
      <c r="C1092" s="341"/>
      <c r="D1092" s="337" t="s">
        <v>170</v>
      </c>
      <c r="E1092" s="347" t="s">
        <v>5</v>
      </c>
      <c r="F1092" s="348" t="s">
        <v>1179</v>
      </c>
      <c r="G1092" s="341"/>
      <c r="H1092" s="349">
        <v>2.04</v>
      </c>
      <c r="I1092" s="198"/>
      <c r="L1092" s="196"/>
      <c r="M1092" s="199"/>
      <c r="N1092" s="200"/>
      <c r="O1092" s="200"/>
      <c r="P1092" s="200"/>
      <c r="Q1092" s="200"/>
      <c r="R1092" s="200"/>
      <c r="S1092" s="200"/>
      <c r="T1092" s="201"/>
      <c r="U1092" s="341"/>
      <c r="V1092" s="341"/>
      <c r="AS1092" s="202" t="s">
        <v>170</v>
      </c>
      <c r="AT1092" s="202" t="s">
        <v>79</v>
      </c>
      <c r="AU1092" s="12" t="s">
        <v>79</v>
      </c>
      <c r="AV1092" s="12" t="s">
        <v>33</v>
      </c>
      <c r="AW1092" s="12" t="s">
        <v>69</v>
      </c>
      <c r="AX1092" s="202" t="s">
        <v>162</v>
      </c>
    </row>
    <row r="1093" spans="2:64" s="12" customFormat="1">
      <c r="B1093" s="196"/>
      <c r="C1093" s="341"/>
      <c r="D1093" s="337" t="s">
        <v>170</v>
      </c>
      <c r="E1093" s="347" t="s">
        <v>5</v>
      </c>
      <c r="F1093" s="348" t="s">
        <v>1180</v>
      </c>
      <c r="G1093" s="341"/>
      <c r="H1093" s="349">
        <v>0.36</v>
      </c>
      <c r="I1093" s="198"/>
      <c r="L1093" s="196"/>
      <c r="M1093" s="199"/>
      <c r="N1093" s="200"/>
      <c r="O1093" s="200"/>
      <c r="P1093" s="200"/>
      <c r="Q1093" s="200"/>
      <c r="R1093" s="200"/>
      <c r="S1093" s="200"/>
      <c r="T1093" s="201"/>
      <c r="U1093" s="341"/>
      <c r="V1093" s="341"/>
      <c r="AS1093" s="202" t="s">
        <v>170</v>
      </c>
      <c r="AT1093" s="202" t="s">
        <v>79</v>
      </c>
      <c r="AU1093" s="12" t="s">
        <v>79</v>
      </c>
      <c r="AV1093" s="12" t="s">
        <v>33</v>
      </c>
      <c r="AW1093" s="12" t="s">
        <v>69</v>
      </c>
      <c r="AX1093" s="202" t="s">
        <v>162</v>
      </c>
    </row>
    <row r="1094" spans="2:64" s="12" customFormat="1">
      <c r="B1094" s="196"/>
      <c r="C1094" s="341"/>
      <c r="D1094" s="337" t="s">
        <v>170</v>
      </c>
      <c r="E1094" s="347" t="s">
        <v>5</v>
      </c>
      <c r="F1094" s="348" t="s">
        <v>1181</v>
      </c>
      <c r="G1094" s="341"/>
      <c r="H1094" s="349">
        <v>1.29</v>
      </c>
      <c r="I1094" s="198"/>
      <c r="L1094" s="196"/>
      <c r="M1094" s="199"/>
      <c r="N1094" s="200"/>
      <c r="O1094" s="200"/>
      <c r="P1094" s="200"/>
      <c r="Q1094" s="200"/>
      <c r="R1094" s="200"/>
      <c r="S1094" s="200"/>
      <c r="T1094" s="201"/>
      <c r="U1094" s="341"/>
      <c r="V1094" s="341"/>
      <c r="AS1094" s="202" t="s">
        <v>170</v>
      </c>
      <c r="AT1094" s="202" t="s">
        <v>79</v>
      </c>
      <c r="AU1094" s="12" t="s">
        <v>79</v>
      </c>
      <c r="AV1094" s="12" t="s">
        <v>33</v>
      </c>
      <c r="AW1094" s="12" t="s">
        <v>69</v>
      </c>
      <c r="AX1094" s="202" t="s">
        <v>162</v>
      </c>
    </row>
    <row r="1095" spans="2:64" s="12" customFormat="1">
      <c r="B1095" s="196"/>
      <c r="C1095" s="341"/>
      <c r="D1095" s="337" t="s">
        <v>170</v>
      </c>
      <c r="E1095" s="347" t="s">
        <v>5</v>
      </c>
      <c r="F1095" s="348" t="s">
        <v>1182</v>
      </c>
      <c r="G1095" s="341"/>
      <c r="H1095" s="349">
        <v>0.36</v>
      </c>
      <c r="I1095" s="198"/>
      <c r="L1095" s="196"/>
      <c r="M1095" s="199"/>
      <c r="N1095" s="200"/>
      <c r="O1095" s="200"/>
      <c r="P1095" s="200"/>
      <c r="Q1095" s="200"/>
      <c r="R1095" s="200"/>
      <c r="S1095" s="200"/>
      <c r="T1095" s="201"/>
      <c r="U1095" s="341"/>
      <c r="V1095" s="341"/>
      <c r="AS1095" s="202" t="s">
        <v>170</v>
      </c>
      <c r="AT1095" s="202" t="s">
        <v>79</v>
      </c>
      <c r="AU1095" s="12" t="s">
        <v>79</v>
      </c>
      <c r="AV1095" s="12" t="s">
        <v>33</v>
      </c>
      <c r="AW1095" s="12" t="s">
        <v>69</v>
      </c>
      <c r="AX1095" s="202" t="s">
        <v>162</v>
      </c>
    </row>
    <row r="1096" spans="2:64" s="12" customFormat="1">
      <c r="B1096" s="196"/>
      <c r="C1096" s="341"/>
      <c r="D1096" s="337" t="s">
        <v>170</v>
      </c>
      <c r="E1096" s="347" t="s">
        <v>5</v>
      </c>
      <c r="F1096" s="348" t="s">
        <v>1183</v>
      </c>
      <c r="G1096" s="341"/>
      <c r="H1096" s="349">
        <v>1.29</v>
      </c>
      <c r="I1096" s="198"/>
      <c r="L1096" s="196"/>
      <c r="M1096" s="199"/>
      <c r="N1096" s="200"/>
      <c r="O1096" s="200"/>
      <c r="P1096" s="200"/>
      <c r="Q1096" s="200"/>
      <c r="R1096" s="200"/>
      <c r="S1096" s="200"/>
      <c r="T1096" s="201"/>
      <c r="U1096" s="341"/>
      <c r="V1096" s="341"/>
      <c r="AS1096" s="202" t="s">
        <v>170</v>
      </c>
      <c r="AT1096" s="202" t="s">
        <v>79</v>
      </c>
      <c r="AU1096" s="12" t="s">
        <v>79</v>
      </c>
      <c r="AV1096" s="12" t="s">
        <v>33</v>
      </c>
      <c r="AW1096" s="12" t="s">
        <v>69</v>
      </c>
      <c r="AX1096" s="202" t="s">
        <v>162</v>
      </c>
    </row>
    <row r="1097" spans="2:64" s="13" customFormat="1">
      <c r="B1097" s="208"/>
      <c r="C1097" s="350"/>
      <c r="D1097" s="342" t="s">
        <v>170</v>
      </c>
      <c r="E1097" s="351" t="s">
        <v>5</v>
      </c>
      <c r="F1097" s="352" t="s">
        <v>192</v>
      </c>
      <c r="G1097" s="350"/>
      <c r="H1097" s="353">
        <f>SUM(H1072:H1096)</f>
        <v>122.04100000000001</v>
      </c>
      <c r="I1097" s="209"/>
      <c r="L1097" s="208"/>
      <c r="M1097" s="210"/>
      <c r="N1097" s="211"/>
      <c r="O1097" s="211"/>
      <c r="P1097" s="211"/>
      <c r="Q1097" s="211"/>
      <c r="R1097" s="211"/>
      <c r="S1097" s="211"/>
      <c r="T1097" s="212"/>
      <c r="U1097" s="350"/>
      <c r="V1097" s="350"/>
      <c r="AS1097" s="213" t="s">
        <v>170</v>
      </c>
      <c r="AT1097" s="213" t="s">
        <v>79</v>
      </c>
      <c r="AU1097" s="13" t="s">
        <v>168</v>
      </c>
      <c r="AV1097" s="13" t="s">
        <v>33</v>
      </c>
      <c r="AW1097" s="13" t="s">
        <v>77</v>
      </c>
      <c r="AX1097" s="213" t="s">
        <v>162</v>
      </c>
    </row>
    <row r="1098" spans="2:64" s="1" customFormat="1" ht="25.5" customHeight="1">
      <c r="B1098" s="174"/>
      <c r="C1098" s="389">
        <v>143</v>
      </c>
      <c r="D1098" s="389" t="s">
        <v>164</v>
      </c>
      <c r="E1098" s="390" t="s">
        <v>1185</v>
      </c>
      <c r="F1098" s="391" t="s">
        <v>1186</v>
      </c>
      <c r="G1098" s="392" t="s">
        <v>284</v>
      </c>
      <c r="H1098" s="393">
        <v>423.07799999999997</v>
      </c>
      <c r="I1098" s="180"/>
      <c r="J1098" s="181">
        <f>ROUND(I1098*H1098,2)</f>
        <v>0</v>
      </c>
      <c r="K1098" s="177" t="s">
        <v>5</v>
      </c>
      <c r="L1098" s="41"/>
      <c r="M1098" s="182" t="s">
        <v>5</v>
      </c>
      <c r="N1098" s="183" t="s">
        <v>40</v>
      </c>
      <c r="O1098" s="42"/>
      <c r="P1098" s="184">
        <f>O1098*H1098</f>
        <v>0</v>
      </c>
      <c r="Q1098" s="184">
        <v>0</v>
      </c>
      <c r="R1098" s="184">
        <f>Q1098*H1098</f>
        <v>0</v>
      </c>
      <c r="S1098" s="184">
        <v>0.09</v>
      </c>
      <c r="T1098" s="185">
        <f>S1098*H1098</f>
        <v>38.077019999999997</v>
      </c>
      <c r="U1098" s="441"/>
      <c r="V1098" s="329"/>
      <c r="AQ1098" s="24" t="s">
        <v>168</v>
      </c>
      <c r="AS1098" s="24" t="s">
        <v>164</v>
      </c>
      <c r="AT1098" s="24" t="s">
        <v>79</v>
      </c>
      <c r="AX1098" s="24" t="s">
        <v>162</v>
      </c>
      <c r="BD1098" s="186">
        <f>IF(N1098="základní",J1098,0)</f>
        <v>0</v>
      </c>
      <c r="BE1098" s="186">
        <f>IF(N1098="snížená",J1098,0)</f>
        <v>0</v>
      </c>
      <c r="BF1098" s="186">
        <f>IF(N1098="zákl. přenesená",J1098,0)</f>
        <v>0</v>
      </c>
      <c r="BG1098" s="186">
        <f>IF(N1098="sníž. přenesená",J1098,0)</f>
        <v>0</v>
      </c>
      <c r="BH1098" s="186">
        <f>IF(N1098="nulová",J1098,0)</f>
        <v>0</v>
      </c>
      <c r="BI1098" s="24" t="s">
        <v>77</v>
      </c>
      <c r="BJ1098" s="186">
        <f>ROUND(I1098*H1098,2)</f>
        <v>0</v>
      </c>
      <c r="BK1098" s="24" t="s">
        <v>168</v>
      </c>
      <c r="BL1098" s="24" t="s">
        <v>1187</v>
      </c>
    </row>
    <row r="1099" spans="2:64" s="11" customFormat="1">
      <c r="B1099" s="187"/>
      <c r="C1099" s="336"/>
      <c r="D1099" s="337" t="s">
        <v>170</v>
      </c>
      <c r="E1099" s="338" t="s">
        <v>5</v>
      </c>
      <c r="F1099" s="339" t="s">
        <v>953</v>
      </c>
      <c r="G1099" s="336"/>
      <c r="H1099" s="340" t="s">
        <v>5</v>
      </c>
      <c r="I1099" s="192"/>
      <c r="L1099" s="187"/>
      <c r="M1099" s="193"/>
      <c r="N1099" s="194"/>
      <c r="O1099" s="194"/>
      <c r="P1099" s="194"/>
      <c r="Q1099" s="194"/>
      <c r="R1099" s="194"/>
      <c r="S1099" s="194"/>
      <c r="T1099" s="195"/>
      <c r="U1099" s="336"/>
      <c r="V1099" s="336"/>
      <c r="AS1099" s="191" t="s">
        <v>170</v>
      </c>
      <c r="AT1099" s="191" t="s">
        <v>79</v>
      </c>
      <c r="AU1099" s="11" t="s">
        <v>77</v>
      </c>
      <c r="AV1099" s="11" t="s">
        <v>33</v>
      </c>
      <c r="AW1099" s="11" t="s">
        <v>69</v>
      </c>
      <c r="AX1099" s="191" t="s">
        <v>162</v>
      </c>
    </row>
    <row r="1100" spans="2:64" s="11" customFormat="1">
      <c r="B1100" s="187"/>
      <c r="C1100" s="336"/>
      <c r="D1100" s="337" t="s">
        <v>170</v>
      </c>
      <c r="E1100" s="338" t="s">
        <v>5</v>
      </c>
      <c r="F1100" s="339" t="s">
        <v>1068</v>
      </c>
      <c r="G1100" s="336"/>
      <c r="H1100" s="340" t="s">
        <v>5</v>
      </c>
      <c r="I1100" s="192"/>
      <c r="L1100" s="187"/>
      <c r="M1100" s="193"/>
      <c r="N1100" s="194"/>
      <c r="O1100" s="194"/>
      <c r="P1100" s="194"/>
      <c r="Q1100" s="194"/>
      <c r="R1100" s="194"/>
      <c r="S1100" s="194"/>
      <c r="T1100" s="195"/>
      <c r="U1100" s="336"/>
      <c r="V1100" s="336"/>
      <c r="AS1100" s="191" t="s">
        <v>170</v>
      </c>
      <c r="AT1100" s="191" t="s">
        <v>79</v>
      </c>
      <c r="AU1100" s="11" t="s">
        <v>77</v>
      </c>
      <c r="AV1100" s="11" t="s">
        <v>33</v>
      </c>
      <c r="AW1100" s="11" t="s">
        <v>69</v>
      </c>
      <c r="AX1100" s="191" t="s">
        <v>162</v>
      </c>
    </row>
    <row r="1101" spans="2:64" s="12" customFormat="1">
      <c r="B1101" s="196"/>
      <c r="C1101" s="341"/>
      <c r="D1101" s="337" t="s">
        <v>170</v>
      </c>
      <c r="E1101" s="347" t="s">
        <v>5</v>
      </c>
      <c r="F1101" s="348" t="s">
        <v>1188</v>
      </c>
      <c r="G1101" s="341"/>
      <c r="H1101" s="349">
        <v>0</v>
      </c>
      <c r="I1101" s="198"/>
      <c r="L1101" s="196"/>
      <c r="M1101" s="199"/>
      <c r="N1101" s="200"/>
      <c r="O1101" s="200"/>
      <c r="P1101" s="200"/>
      <c r="Q1101" s="200"/>
      <c r="R1101" s="200"/>
      <c r="S1101" s="200"/>
      <c r="T1101" s="201"/>
      <c r="U1101" s="341"/>
      <c r="V1101" s="341"/>
      <c r="AS1101" s="202" t="s">
        <v>170</v>
      </c>
      <c r="AT1101" s="202" t="s">
        <v>79</v>
      </c>
      <c r="AU1101" s="12" t="s">
        <v>79</v>
      </c>
      <c r="AV1101" s="12" t="s">
        <v>33</v>
      </c>
      <c r="AW1101" s="12" t="s">
        <v>69</v>
      </c>
      <c r="AX1101" s="202" t="s">
        <v>162</v>
      </c>
    </row>
    <row r="1102" spans="2:64" s="12" customFormat="1">
      <c r="B1102" s="196"/>
      <c r="C1102" s="341"/>
      <c r="D1102" s="337" t="s">
        <v>170</v>
      </c>
      <c r="E1102" s="347" t="s">
        <v>5</v>
      </c>
      <c r="F1102" s="348" t="s">
        <v>1189</v>
      </c>
      <c r="G1102" s="341"/>
      <c r="H1102" s="349">
        <v>0</v>
      </c>
      <c r="I1102" s="198"/>
      <c r="L1102" s="196"/>
      <c r="M1102" s="199"/>
      <c r="N1102" s="200"/>
      <c r="O1102" s="200"/>
      <c r="P1102" s="200"/>
      <c r="Q1102" s="200"/>
      <c r="R1102" s="200"/>
      <c r="S1102" s="200"/>
      <c r="T1102" s="201"/>
      <c r="U1102" s="341"/>
      <c r="V1102" s="341"/>
      <c r="AS1102" s="202" t="s">
        <v>170</v>
      </c>
      <c r="AT1102" s="202" t="s">
        <v>79</v>
      </c>
      <c r="AU1102" s="12" t="s">
        <v>79</v>
      </c>
      <c r="AV1102" s="12" t="s">
        <v>33</v>
      </c>
      <c r="AW1102" s="12" t="s">
        <v>69</v>
      </c>
      <c r="AX1102" s="202" t="s">
        <v>162</v>
      </c>
    </row>
    <row r="1103" spans="2:64" s="12" customFormat="1">
      <c r="B1103" s="196"/>
      <c r="C1103" s="341"/>
      <c r="D1103" s="337" t="s">
        <v>170</v>
      </c>
      <c r="E1103" s="347" t="s">
        <v>5</v>
      </c>
      <c r="F1103" s="348" t="s">
        <v>1190</v>
      </c>
      <c r="G1103" s="341"/>
      <c r="H1103" s="349">
        <v>0</v>
      </c>
      <c r="I1103" s="198"/>
      <c r="L1103" s="196"/>
      <c r="M1103" s="199"/>
      <c r="N1103" s="200"/>
      <c r="O1103" s="200"/>
      <c r="P1103" s="200"/>
      <c r="Q1103" s="200"/>
      <c r="R1103" s="200"/>
      <c r="S1103" s="200"/>
      <c r="T1103" s="201"/>
      <c r="U1103" s="341"/>
      <c r="V1103" s="341"/>
      <c r="AS1103" s="202" t="s">
        <v>170</v>
      </c>
      <c r="AT1103" s="202" t="s">
        <v>79</v>
      </c>
      <c r="AU1103" s="12" t="s">
        <v>79</v>
      </c>
      <c r="AV1103" s="12" t="s">
        <v>33</v>
      </c>
      <c r="AW1103" s="12" t="s">
        <v>69</v>
      </c>
      <c r="AX1103" s="202" t="s">
        <v>162</v>
      </c>
    </row>
    <row r="1104" spans="2:64" s="12" customFormat="1">
      <c r="B1104" s="196"/>
      <c r="C1104" s="341"/>
      <c r="D1104" s="337" t="s">
        <v>170</v>
      </c>
      <c r="E1104" s="347" t="s">
        <v>5</v>
      </c>
      <c r="F1104" s="348" t="s">
        <v>1191</v>
      </c>
      <c r="G1104" s="341"/>
      <c r="H1104" s="349">
        <v>0</v>
      </c>
      <c r="I1104" s="198"/>
      <c r="L1104" s="196"/>
      <c r="M1104" s="199"/>
      <c r="N1104" s="200"/>
      <c r="O1104" s="200"/>
      <c r="P1104" s="200"/>
      <c r="Q1104" s="200"/>
      <c r="R1104" s="200"/>
      <c r="S1104" s="200"/>
      <c r="T1104" s="201"/>
      <c r="U1104" s="341"/>
      <c r="V1104" s="341"/>
      <c r="AS1104" s="202" t="s">
        <v>170</v>
      </c>
      <c r="AT1104" s="202" t="s">
        <v>79</v>
      </c>
      <c r="AU1104" s="12" t="s">
        <v>79</v>
      </c>
      <c r="AV1104" s="12" t="s">
        <v>33</v>
      </c>
      <c r="AW1104" s="12" t="s">
        <v>69</v>
      </c>
      <c r="AX1104" s="202" t="s">
        <v>162</v>
      </c>
    </row>
    <row r="1105" spans="2:50" s="12" customFormat="1">
      <c r="B1105" s="196"/>
      <c r="C1105" s="341"/>
      <c r="D1105" s="337" t="s">
        <v>170</v>
      </c>
      <c r="E1105" s="347" t="s">
        <v>5</v>
      </c>
      <c r="F1105" s="348" t="s">
        <v>1192</v>
      </c>
      <c r="G1105" s="341"/>
      <c r="H1105" s="349">
        <v>0</v>
      </c>
      <c r="I1105" s="198"/>
      <c r="L1105" s="196"/>
      <c r="M1105" s="199"/>
      <c r="N1105" s="200"/>
      <c r="O1105" s="200"/>
      <c r="P1105" s="200"/>
      <c r="Q1105" s="200"/>
      <c r="R1105" s="200"/>
      <c r="S1105" s="200"/>
      <c r="T1105" s="201"/>
      <c r="U1105" s="341"/>
      <c r="V1105" s="341"/>
      <c r="AS1105" s="202" t="s">
        <v>170</v>
      </c>
      <c r="AT1105" s="202" t="s">
        <v>79</v>
      </c>
      <c r="AU1105" s="12" t="s">
        <v>79</v>
      </c>
      <c r="AV1105" s="12" t="s">
        <v>33</v>
      </c>
      <c r="AW1105" s="12" t="s">
        <v>69</v>
      </c>
      <c r="AX1105" s="202" t="s">
        <v>162</v>
      </c>
    </row>
    <row r="1106" spans="2:50" s="12" customFormat="1">
      <c r="B1106" s="196"/>
      <c r="C1106" s="341"/>
      <c r="D1106" s="337" t="s">
        <v>170</v>
      </c>
      <c r="E1106" s="347" t="s">
        <v>5</v>
      </c>
      <c r="F1106" s="348" t="s">
        <v>1193</v>
      </c>
      <c r="G1106" s="341"/>
      <c r="H1106" s="349">
        <v>0</v>
      </c>
      <c r="I1106" s="198"/>
      <c r="L1106" s="196"/>
      <c r="M1106" s="199"/>
      <c r="N1106" s="200"/>
      <c r="O1106" s="200"/>
      <c r="P1106" s="200"/>
      <c r="Q1106" s="200"/>
      <c r="R1106" s="200"/>
      <c r="S1106" s="200"/>
      <c r="T1106" s="201"/>
      <c r="U1106" s="341"/>
      <c r="V1106" s="341"/>
      <c r="AS1106" s="202" t="s">
        <v>170</v>
      </c>
      <c r="AT1106" s="202" t="s">
        <v>79</v>
      </c>
      <c r="AU1106" s="12" t="s">
        <v>79</v>
      </c>
      <c r="AV1106" s="12" t="s">
        <v>33</v>
      </c>
      <c r="AW1106" s="12" t="s">
        <v>69</v>
      </c>
      <c r="AX1106" s="202" t="s">
        <v>162</v>
      </c>
    </row>
    <row r="1107" spans="2:50" s="12" customFormat="1">
      <c r="B1107" s="196"/>
      <c r="C1107" s="341"/>
      <c r="D1107" s="337" t="s">
        <v>170</v>
      </c>
      <c r="E1107" s="347" t="s">
        <v>5</v>
      </c>
      <c r="F1107" s="348" t="s">
        <v>1194</v>
      </c>
      <c r="G1107" s="341"/>
      <c r="H1107" s="349">
        <v>0</v>
      </c>
      <c r="I1107" s="198"/>
      <c r="L1107" s="196"/>
      <c r="M1107" s="199"/>
      <c r="N1107" s="200"/>
      <c r="O1107" s="200"/>
      <c r="P1107" s="200"/>
      <c r="Q1107" s="200"/>
      <c r="R1107" s="200"/>
      <c r="S1107" s="200"/>
      <c r="T1107" s="201"/>
      <c r="U1107" s="341"/>
      <c r="V1107" s="341"/>
      <c r="AS1107" s="202" t="s">
        <v>170</v>
      </c>
      <c r="AT1107" s="202" t="s">
        <v>79</v>
      </c>
      <c r="AU1107" s="12" t="s">
        <v>79</v>
      </c>
      <c r="AV1107" s="12" t="s">
        <v>33</v>
      </c>
      <c r="AW1107" s="12" t="s">
        <v>69</v>
      </c>
      <c r="AX1107" s="202" t="s">
        <v>162</v>
      </c>
    </row>
    <row r="1108" spans="2:50" s="12" customFormat="1">
      <c r="B1108" s="196"/>
      <c r="C1108" s="341"/>
      <c r="D1108" s="337" t="s">
        <v>170</v>
      </c>
      <c r="E1108" s="347" t="s">
        <v>5</v>
      </c>
      <c r="F1108" s="348" t="s">
        <v>1195</v>
      </c>
      <c r="G1108" s="341"/>
      <c r="H1108" s="349">
        <v>0</v>
      </c>
      <c r="I1108" s="198"/>
      <c r="L1108" s="196"/>
      <c r="M1108" s="199"/>
      <c r="N1108" s="200"/>
      <c r="O1108" s="200"/>
      <c r="P1108" s="200"/>
      <c r="Q1108" s="200"/>
      <c r="R1108" s="200"/>
      <c r="S1108" s="200"/>
      <c r="T1108" s="201"/>
      <c r="U1108" s="341"/>
      <c r="V1108" s="341"/>
      <c r="AS1108" s="202" t="s">
        <v>170</v>
      </c>
      <c r="AT1108" s="202" t="s">
        <v>79</v>
      </c>
      <c r="AU1108" s="12" t="s">
        <v>79</v>
      </c>
      <c r="AV1108" s="12" t="s">
        <v>33</v>
      </c>
      <c r="AW1108" s="12" t="s">
        <v>69</v>
      </c>
      <c r="AX1108" s="202" t="s">
        <v>162</v>
      </c>
    </row>
    <row r="1109" spans="2:50" s="12" customFormat="1">
      <c r="B1109" s="196"/>
      <c r="C1109" s="341"/>
      <c r="D1109" s="337" t="s">
        <v>170</v>
      </c>
      <c r="E1109" s="347" t="s">
        <v>5</v>
      </c>
      <c r="F1109" s="348" t="s">
        <v>1196</v>
      </c>
      <c r="G1109" s="341"/>
      <c r="H1109" s="349">
        <v>0</v>
      </c>
      <c r="I1109" s="198"/>
      <c r="L1109" s="196"/>
      <c r="M1109" s="199"/>
      <c r="N1109" s="200"/>
      <c r="O1109" s="200"/>
      <c r="P1109" s="200"/>
      <c r="Q1109" s="200"/>
      <c r="R1109" s="200"/>
      <c r="S1109" s="200"/>
      <c r="T1109" s="201"/>
      <c r="U1109" s="341"/>
      <c r="V1109" s="341"/>
      <c r="AS1109" s="202" t="s">
        <v>170</v>
      </c>
      <c r="AT1109" s="202" t="s">
        <v>79</v>
      </c>
      <c r="AU1109" s="12" t="s">
        <v>79</v>
      </c>
      <c r="AV1109" s="12" t="s">
        <v>33</v>
      </c>
      <c r="AW1109" s="12" t="s">
        <v>69</v>
      </c>
      <c r="AX1109" s="202" t="s">
        <v>162</v>
      </c>
    </row>
    <row r="1110" spans="2:50" s="12" customFormat="1">
      <c r="B1110" s="196"/>
      <c r="C1110" s="341"/>
      <c r="D1110" s="337" t="s">
        <v>170</v>
      </c>
      <c r="E1110" s="347" t="s">
        <v>5</v>
      </c>
      <c r="F1110" s="348" t="s">
        <v>1197</v>
      </c>
      <c r="G1110" s="341"/>
      <c r="H1110" s="349">
        <v>0</v>
      </c>
      <c r="I1110" s="198"/>
      <c r="L1110" s="196"/>
      <c r="M1110" s="199"/>
      <c r="N1110" s="200"/>
      <c r="O1110" s="200"/>
      <c r="P1110" s="200"/>
      <c r="Q1110" s="200"/>
      <c r="R1110" s="200"/>
      <c r="S1110" s="200"/>
      <c r="T1110" s="201"/>
      <c r="U1110" s="341"/>
      <c r="V1110" s="341"/>
      <c r="AS1110" s="202" t="s">
        <v>170</v>
      </c>
      <c r="AT1110" s="202" t="s">
        <v>79</v>
      </c>
      <c r="AU1110" s="12" t="s">
        <v>79</v>
      </c>
      <c r="AV1110" s="12" t="s">
        <v>33</v>
      </c>
      <c r="AW1110" s="12" t="s">
        <v>69</v>
      </c>
      <c r="AX1110" s="202" t="s">
        <v>162</v>
      </c>
    </row>
    <row r="1111" spans="2:50" s="12" customFormat="1">
      <c r="B1111" s="196"/>
      <c r="C1111" s="341"/>
      <c r="D1111" s="337" t="s">
        <v>170</v>
      </c>
      <c r="E1111" s="347" t="s">
        <v>5</v>
      </c>
      <c r="F1111" s="348" t="s">
        <v>1198</v>
      </c>
      <c r="G1111" s="341"/>
      <c r="H1111" s="349">
        <v>0</v>
      </c>
      <c r="I1111" s="198"/>
      <c r="L1111" s="196"/>
      <c r="M1111" s="199"/>
      <c r="N1111" s="200"/>
      <c r="O1111" s="200"/>
      <c r="P1111" s="200"/>
      <c r="Q1111" s="200"/>
      <c r="R1111" s="200"/>
      <c r="S1111" s="200"/>
      <c r="T1111" s="201"/>
      <c r="U1111" s="341"/>
      <c r="V1111" s="341"/>
      <c r="AS1111" s="202" t="s">
        <v>170</v>
      </c>
      <c r="AT1111" s="202" t="s">
        <v>79</v>
      </c>
      <c r="AU1111" s="12" t="s">
        <v>79</v>
      </c>
      <c r="AV1111" s="12" t="s">
        <v>33</v>
      </c>
      <c r="AW1111" s="12" t="s">
        <v>69</v>
      </c>
      <c r="AX1111" s="202" t="s">
        <v>162</v>
      </c>
    </row>
    <row r="1112" spans="2:50" s="12" customFormat="1">
      <c r="B1112" s="196"/>
      <c r="C1112" s="341"/>
      <c r="D1112" s="337" t="s">
        <v>170</v>
      </c>
      <c r="E1112" s="347" t="s">
        <v>5</v>
      </c>
      <c r="F1112" s="348" t="s">
        <v>1199</v>
      </c>
      <c r="G1112" s="341"/>
      <c r="H1112" s="349">
        <v>0</v>
      </c>
      <c r="I1112" s="198"/>
      <c r="L1112" s="196"/>
      <c r="M1112" s="199"/>
      <c r="N1112" s="200"/>
      <c r="O1112" s="200"/>
      <c r="P1112" s="200"/>
      <c r="Q1112" s="200"/>
      <c r="R1112" s="200"/>
      <c r="S1112" s="200"/>
      <c r="T1112" s="201"/>
      <c r="U1112" s="341"/>
      <c r="V1112" s="341"/>
      <c r="AS1112" s="202" t="s">
        <v>170</v>
      </c>
      <c r="AT1112" s="202" t="s">
        <v>79</v>
      </c>
      <c r="AU1112" s="12" t="s">
        <v>79</v>
      </c>
      <c r="AV1112" s="12" t="s">
        <v>33</v>
      </c>
      <c r="AW1112" s="12" t="s">
        <v>69</v>
      </c>
      <c r="AX1112" s="202" t="s">
        <v>162</v>
      </c>
    </row>
    <row r="1113" spans="2:50" s="12" customFormat="1">
      <c r="B1113" s="196"/>
      <c r="C1113" s="341"/>
      <c r="D1113" s="337" t="s">
        <v>170</v>
      </c>
      <c r="E1113" s="347" t="s">
        <v>5</v>
      </c>
      <c r="F1113" s="348" t="s">
        <v>1200</v>
      </c>
      <c r="G1113" s="341"/>
      <c r="H1113" s="349">
        <v>0</v>
      </c>
      <c r="I1113" s="198"/>
      <c r="L1113" s="196"/>
      <c r="M1113" s="199"/>
      <c r="N1113" s="200"/>
      <c r="O1113" s="200"/>
      <c r="P1113" s="200"/>
      <c r="Q1113" s="200"/>
      <c r="R1113" s="200"/>
      <c r="S1113" s="200"/>
      <c r="T1113" s="201"/>
      <c r="U1113" s="341"/>
      <c r="V1113" s="341"/>
      <c r="AS1113" s="202" t="s">
        <v>170</v>
      </c>
      <c r="AT1113" s="202" t="s">
        <v>79</v>
      </c>
      <c r="AU1113" s="12" t="s">
        <v>79</v>
      </c>
      <c r="AV1113" s="12" t="s">
        <v>33</v>
      </c>
      <c r="AW1113" s="12" t="s">
        <v>69</v>
      </c>
      <c r="AX1113" s="202" t="s">
        <v>162</v>
      </c>
    </row>
    <row r="1114" spans="2:50" s="12" customFormat="1">
      <c r="B1114" s="196"/>
      <c r="C1114" s="341"/>
      <c r="D1114" s="337" t="s">
        <v>170</v>
      </c>
      <c r="E1114" s="347" t="s">
        <v>5</v>
      </c>
      <c r="F1114" s="348" t="s">
        <v>1201</v>
      </c>
      <c r="G1114" s="341"/>
      <c r="H1114" s="349">
        <v>0</v>
      </c>
      <c r="I1114" s="198"/>
      <c r="L1114" s="196"/>
      <c r="M1114" s="199"/>
      <c r="N1114" s="200"/>
      <c r="O1114" s="200"/>
      <c r="P1114" s="200"/>
      <c r="Q1114" s="200"/>
      <c r="R1114" s="200"/>
      <c r="S1114" s="200"/>
      <c r="T1114" s="201"/>
      <c r="U1114" s="341"/>
      <c r="V1114" s="341"/>
      <c r="AS1114" s="202" t="s">
        <v>170</v>
      </c>
      <c r="AT1114" s="202" t="s">
        <v>79</v>
      </c>
      <c r="AU1114" s="12" t="s">
        <v>79</v>
      </c>
      <c r="AV1114" s="12" t="s">
        <v>33</v>
      </c>
      <c r="AW1114" s="12" t="s">
        <v>69</v>
      </c>
      <c r="AX1114" s="202" t="s">
        <v>162</v>
      </c>
    </row>
    <row r="1115" spans="2:50" s="12" customFormat="1">
      <c r="B1115" s="196"/>
      <c r="C1115" s="341"/>
      <c r="D1115" s="337" t="s">
        <v>170</v>
      </c>
      <c r="E1115" s="347" t="s">
        <v>5</v>
      </c>
      <c r="F1115" s="348" t="s">
        <v>1202</v>
      </c>
      <c r="G1115" s="341"/>
      <c r="H1115" s="349">
        <v>0</v>
      </c>
      <c r="I1115" s="198"/>
      <c r="L1115" s="196"/>
      <c r="M1115" s="199"/>
      <c r="N1115" s="200"/>
      <c r="O1115" s="200"/>
      <c r="P1115" s="200"/>
      <c r="Q1115" s="200"/>
      <c r="R1115" s="200"/>
      <c r="S1115" s="200"/>
      <c r="T1115" s="201"/>
      <c r="U1115" s="341"/>
      <c r="V1115" s="341"/>
      <c r="AS1115" s="202" t="s">
        <v>170</v>
      </c>
      <c r="AT1115" s="202" t="s">
        <v>79</v>
      </c>
      <c r="AU1115" s="12" t="s">
        <v>79</v>
      </c>
      <c r="AV1115" s="12" t="s">
        <v>33</v>
      </c>
      <c r="AW1115" s="12" t="s">
        <v>69</v>
      </c>
      <c r="AX1115" s="202" t="s">
        <v>162</v>
      </c>
    </row>
    <row r="1116" spans="2:50" s="12" customFormat="1">
      <c r="B1116" s="196"/>
      <c r="C1116" s="341"/>
      <c r="D1116" s="337" t="s">
        <v>170</v>
      </c>
      <c r="E1116" s="347" t="s">
        <v>5</v>
      </c>
      <c r="F1116" s="348" t="s">
        <v>1203</v>
      </c>
      <c r="G1116" s="341"/>
      <c r="H1116" s="349">
        <v>0</v>
      </c>
      <c r="I1116" s="198"/>
      <c r="L1116" s="196"/>
      <c r="M1116" s="199"/>
      <c r="N1116" s="200"/>
      <c r="O1116" s="200"/>
      <c r="P1116" s="200"/>
      <c r="Q1116" s="200"/>
      <c r="R1116" s="200"/>
      <c r="S1116" s="200"/>
      <c r="T1116" s="201"/>
      <c r="U1116" s="341"/>
      <c r="V1116" s="341"/>
      <c r="AS1116" s="202" t="s">
        <v>170</v>
      </c>
      <c r="AT1116" s="202" t="s">
        <v>79</v>
      </c>
      <c r="AU1116" s="12" t="s">
        <v>79</v>
      </c>
      <c r="AV1116" s="12" t="s">
        <v>33</v>
      </c>
      <c r="AW1116" s="12" t="s">
        <v>69</v>
      </c>
      <c r="AX1116" s="202" t="s">
        <v>162</v>
      </c>
    </row>
    <row r="1117" spans="2:50" s="12" customFormat="1">
      <c r="B1117" s="196"/>
      <c r="C1117" s="341"/>
      <c r="D1117" s="337" t="s">
        <v>170</v>
      </c>
      <c r="E1117" s="347" t="s">
        <v>5</v>
      </c>
      <c r="F1117" s="348" t="s">
        <v>1204</v>
      </c>
      <c r="G1117" s="341"/>
      <c r="H1117" s="349">
        <v>0</v>
      </c>
      <c r="I1117" s="198"/>
      <c r="L1117" s="196"/>
      <c r="M1117" s="199"/>
      <c r="N1117" s="200"/>
      <c r="O1117" s="200"/>
      <c r="P1117" s="200"/>
      <c r="Q1117" s="200"/>
      <c r="R1117" s="200"/>
      <c r="S1117" s="200"/>
      <c r="T1117" s="201"/>
      <c r="U1117" s="341"/>
      <c r="V1117" s="341"/>
      <c r="AS1117" s="202" t="s">
        <v>170</v>
      </c>
      <c r="AT1117" s="202" t="s">
        <v>79</v>
      </c>
      <c r="AU1117" s="12" t="s">
        <v>79</v>
      </c>
      <c r="AV1117" s="12" t="s">
        <v>33</v>
      </c>
      <c r="AW1117" s="12" t="s">
        <v>69</v>
      </c>
      <c r="AX1117" s="202" t="s">
        <v>162</v>
      </c>
    </row>
    <row r="1118" spans="2:50" s="12" customFormat="1">
      <c r="B1118" s="196"/>
      <c r="C1118" s="341"/>
      <c r="D1118" s="337" t="s">
        <v>170</v>
      </c>
      <c r="E1118" s="347" t="s">
        <v>5</v>
      </c>
      <c r="F1118" s="348" t="s">
        <v>1205</v>
      </c>
      <c r="G1118" s="341"/>
      <c r="H1118" s="349">
        <v>0</v>
      </c>
      <c r="I1118" s="198"/>
      <c r="L1118" s="196"/>
      <c r="M1118" s="199"/>
      <c r="N1118" s="200"/>
      <c r="O1118" s="200"/>
      <c r="P1118" s="200"/>
      <c r="Q1118" s="200"/>
      <c r="R1118" s="200"/>
      <c r="S1118" s="200"/>
      <c r="T1118" s="201"/>
      <c r="U1118" s="341"/>
      <c r="V1118" s="341"/>
      <c r="AS1118" s="202" t="s">
        <v>170</v>
      </c>
      <c r="AT1118" s="202" t="s">
        <v>79</v>
      </c>
      <c r="AU1118" s="12" t="s">
        <v>79</v>
      </c>
      <c r="AV1118" s="12" t="s">
        <v>33</v>
      </c>
      <c r="AW1118" s="12" t="s">
        <v>69</v>
      </c>
      <c r="AX1118" s="202" t="s">
        <v>162</v>
      </c>
    </row>
    <row r="1119" spans="2:50" s="12" customFormat="1">
      <c r="B1119" s="196"/>
      <c r="C1119" s="341"/>
      <c r="D1119" s="337" t="s">
        <v>170</v>
      </c>
      <c r="E1119" s="347" t="s">
        <v>5</v>
      </c>
      <c r="F1119" s="348" t="s">
        <v>1206</v>
      </c>
      <c r="G1119" s="341"/>
      <c r="H1119" s="349">
        <v>0</v>
      </c>
      <c r="I1119" s="198"/>
      <c r="L1119" s="196"/>
      <c r="M1119" s="199"/>
      <c r="N1119" s="200"/>
      <c r="O1119" s="200"/>
      <c r="P1119" s="200"/>
      <c r="Q1119" s="200"/>
      <c r="R1119" s="200"/>
      <c r="S1119" s="200"/>
      <c r="T1119" s="201"/>
      <c r="U1119" s="341"/>
      <c r="V1119" s="341"/>
      <c r="AS1119" s="202" t="s">
        <v>170</v>
      </c>
      <c r="AT1119" s="202" t="s">
        <v>79</v>
      </c>
      <c r="AU1119" s="12" t="s">
        <v>79</v>
      </c>
      <c r="AV1119" s="12" t="s">
        <v>33</v>
      </c>
      <c r="AW1119" s="12" t="s">
        <v>69</v>
      </c>
      <c r="AX1119" s="202" t="s">
        <v>162</v>
      </c>
    </row>
    <row r="1120" spans="2:50" s="11" customFormat="1">
      <c r="B1120" s="187"/>
      <c r="C1120" s="336"/>
      <c r="D1120" s="337" t="s">
        <v>170</v>
      </c>
      <c r="E1120" s="338" t="s">
        <v>5</v>
      </c>
      <c r="F1120" s="339" t="s">
        <v>1088</v>
      </c>
      <c r="G1120" s="336"/>
      <c r="H1120" s="340" t="s">
        <v>24</v>
      </c>
      <c r="I1120" s="192"/>
      <c r="L1120" s="187"/>
      <c r="M1120" s="193"/>
      <c r="N1120" s="194"/>
      <c r="O1120" s="194"/>
      <c r="P1120" s="194"/>
      <c r="Q1120" s="194"/>
      <c r="R1120" s="194"/>
      <c r="S1120" s="194"/>
      <c r="T1120" s="195"/>
      <c r="U1120" s="336"/>
      <c r="V1120" s="336"/>
      <c r="AS1120" s="191" t="s">
        <v>170</v>
      </c>
      <c r="AT1120" s="191" t="s">
        <v>79</v>
      </c>
      <c r="AU1120" s="11" t="s">
        <v>77</v>
      </c>
      <c r="AV1120" s="11" t="s">
        <v>33</v>
      </c>
      <c r="AW1120" s="11" t="s">
        <v>69</v>
      </c>
      <c r="AX1120" s="191" t="s">
        <v>162</v>
      </c>
    </row>
    <row r="1121" spans="2:50" s="12" customFormat="1">
      <c r="B1121" s="196"/>
      <c r="C1121" s="341"/>
      <c r="D1121" s="337" t="s">
        <v>170</v>
      </c>
      <c r="E1121" s="347" t="s">
        <v>5</v>
      </c>
      <c r="F1121" s="348" t="s">
        <v>1207</v>
      </c>
      <c r="G1121" s="341"/>
      <c r="H1121" s="349">
        <v>0</v>
      </c>
      <c r="I1121" s="198"/>
      <c r="L1121" s="196"/>
      <c r="M1121" s="199"/>
      <c r="N1121" s="200"/>
      <c r="O1121" s="200"/>
      <c r="P1121" s="200"/>
      <c r="Q1121" s="200"/>
      <c r="R1121" s="200"/>
      <c r="S1121" s="200"/>
      <c r="T1121" s="201"/>
      <c r="U1121" s="341"/>
      <c r="V1121" s="341"/>
      <c r="AS1121" s="202" t="s">
        <v>170</v>
      </c>
      <c r="AT1121" s="202" t="s">
        <v>79</v>
      </c>
      <c r="AU1121" s="12" t="s">
        <v>79</v>
      </c>
      <c r="AV1121" s="12" t="s">
        <v>33</v>
      </c>
      <c r="AW1121" s="12" t="s">
        <v>69</v>
      </c>
      <c r="AX1121" s="202" t="s">
        <v>162</v>
      </c>
    </row>
    <row r="1122" spans="2:50" s="12" customFormat="1">
      <c r="B1122" s="196"/>
      <c r="C1122" s="341"/>
      <c r="D1122" s="337" t="s">
        <v>170</v>
      </c>
      <c r="E1122" s="347" t="s">
        <v>5</v>
      </c>
      <c r="F1122" s="348" t="s">
        <v>1208</v>
      </c>
      <c r="G1122" s="341"/>
      <c r="H1122" s="349">
        <v>0</v>
      </c>
      <c r="I1122" s="198"/>
      <c r="L1122" s="196"/>
      <c r="M1122" s="199"/>
      <c r="N1122" s="200"/>
      <c r="O1122" s="200"/>
      <c r="P1122" s="200"/>
      <c r="Q1122" s="200"/>
      <c r="R1122" s="200"/>
      <c r="S1122" s="200"/>
      <c r="T1122" s="201"/>
      <c r="U1122" s="341"/>
      <c r="V1122" s="341"/>
      <c r="AS1122" s="202" t="s">
        <v>170</v>
      </c>
      <c r="AT1122" s="202" t="s">
        <v>79</v>
      </c>
      <c r="AU1122" s="12" t="s">
        <v>79</v>
      </c>
      <c r="AV1122" s="12" t="s">
        <v>33</v>
      </c>
      <c r="AW1122" s="12" t="s">
        <v>69</v>
      </c>
      <c r="AX1122" s="202" t="s">
        <v>162</v>
      </c>
    </row>
    <row r="1123" spans="2:50" s="11" customFormat="1">
      <c r="B1123" s="187"/>
      <c r="C1123" s="336"/>
      <c r="D1123" s="337" t="s">
        <v>170</v>
      </c>
      <c r="E1123" s="338" t="s">
        <v>5</v>
      </c>
      <c r="F1123" s="339" t="s">
        <v>1108</v>
      </c>
      <c r="G1123" s="336"/>
      <c r="H1123" s="340" t="s">
        <v>5</v>
      </c>
      <c r="I1123" s="192"/>
      <c r="L1123" s="187"/>
      <c r="M1123" s="193"/>
      <c r="N1123" s="194"/>
      <c r="O1123" s="194"/>
      <c r="P1123" s="194"/>
      <c r="Q1123" s="194"/>
      <c r="R1123" s="194"/>
      <c r="S1123" s="194"/>
      <c r="T1123" s="195"/>
      <c r="U1123" s="336"/>
      <c r="V1123" s="336"/>
      <c r="AS1123" s="191" t="s">
        <v>170</v>
      </c>
      <c r="AT1123" s="191" t="s">
        <v>79</v>
      </c>
      <c r="AU1123" s="11" t="s">
        <v>77</v>
      </c>
      <c r="AV1123" s="11" t="s">
        <v>33</v>
      </c>
      <c r="AW1123" s="11" t="s">
        <v>69</v>
      </c>
      <c r="AX1123" s="191" t="s">
        <v>162</v>
      </c>
    </row>
    <row r="1124" spans="2:50" s="12" customFormat="1">
      <c r="B1124" s="196"/>
      <c r="C1124" s="341"/>
      <c r="D1124" s="337" t="s">
        <v>170</v>
      </c>
      <c r="E1124" s="347" t="s">
        <v>5</v>
      </c>
      <c r="F1124" s="348" t="s">
        <v>1209</v>
      </c>
      <c r="G1124" s="341"/>
      <c r="H1124" s="349">
        <v>0</v>
      </c>
      <c r="I1124" s="198"/>
      <c r="L1124" s="196"/>
      <c r="M1124" s="199"/>
      <c r="N1124" s="200"/>
      <c r="O1124" s="200"/>
      <c r="P1124" s="200"/>
      <c r="Q1124" s="200"/>
      <c r="R1124" s="200"/>
      <c r="S1124" s="200"/>
      <c r="T1124" s="201"/>
      <c r="U1124" s="341"/>
      <c r="V1124" s="341"/>
      <c r="AS1124" s="202" t="s">
        <v>170</v>
      </c>
      <c r="AT1124" s="202" t="s">
        <v>79</v>
      </c>
      <c r="AU1124" s="12" t="s">
        <v>79</v>
      </c>
      <c r="AV1124" s="12" t="s">
        <v>33</v>
      </c>
      <c r="AW1124" s="12" t="s">
        <v>69</v>
      </c>
      <c r="AX1124" s="202" t="s">
        <v>162</v>
      </c>
    </row>
    <row r="1125" spans="2:50" s="11" customFormat="1">
      <c r="B1125" s="187"/>
      <c r="C1125" s="336"/>
      <c r="D1125" s="337" t="s">
        <v>170</v>
      </c>
      <c r="E1125" s="338" t="s">
        <v>5</v>
      </c>
      <c r="F1125" s="339" t="s">
        <v>1110</v>
      </c>
      <c r="G1125" s="336"/>
      <c r="H1125" s="340"/>
      <c r="I1125" s="192"/>
      <c r="L1125" s="187"/>
      <c r="M1125" s="193"/>
      <c r="N1125" s="194"/>
      <c r="O1125" s="194"/>
      <c r="P1125" s="194"/>
      <c r="Q1125" s="194"/>
      <c r="R1125" s="194"/>
      <c r="S1125" s="194"/>
      <c r="T1125" s="195"/>
      <c r="U1125" s="336"/>
      <c r="V1125" s="336"/>
      <c r="AS1125" s="191" t="s">
        <v>170</v>
      </c>
      <c r="AT1125" s="191" t="s">
        <v>79</v>
      </c>
      <c r="AU1125" s="11" t="s">
        <v>77</v>
      </c>
      <c r="AV1125" s="11" t="s">
        <v>33</v>
      </c>
      <c r="AW1125" s="11" t="s">
        <v>69</v>
      </c>
      <c r="AX1125" s="191" t="s">
        <v>162</v>
      </c>
    </row>
    <row r="1126" spans="2:50" s="12" customFormat="1">
      <c r="B1126" s="196"/>
      <c r="C1126" s="341"/>
      <c r="D1126" s="337" t="s">
        <v>170</v>
      </c>
      <c r="E1126" s="347" t="s">
        <v>5</v>
      </c>
      <c r="F1126" s="348" t="s">
        <v>1210</v>
      </c>
      <c r="G1126" s="341"/>
      <c r="H1126" s="349">
        <v>0</v>
      </c>
      <c r="I1126" s="198"/>
      <c r="L1126" s="196"/>
      <c r="M1126" s="199"/>
      <c r="N1126" s="200"/>
      <c r="O1126" s="200"/>
      <c r="P1126" s="200"/>
      <c r="Q1126" s="200"/>
      <c r="R1126" s="200"/>
      <c r="S1126" s="200"/>
      <c r="T1126" s="201"/>
      <c r="U1126" s="341"/>
      <c r="V1126" s="341"/>
      <c r="AS1126" s="202" t="s">
        <v>170</v>
      </c>
      <c r="AT1126" s="202" t="s">
        <v>79</v>
      </c>
      <c r="AU1126" s="12" t="s">
        <v>79</v>
      </c>
      <c r="AV1126" s="12" t="s">
        <v>33</v>
      </c>
      <c r="AW1126" s="12" t="s">
        <v>69</v>
      </c>
      <c r="AX1126" s="202" t="s">
        <v>162</v>
      </c>
    </row>
    <row r="1127" spans="2:50" s="12" customFormat="1">
      <c r="B1127" s="196"/>
      <c r="C1127" s="341"/>
      <c r="D1127" s="337" t="s">
        <v>170</v>
      </c>
      <c r="E1127" s="347" t="s">
        <v>5</v>
      </c>
      <c r="F1127" s="348" t="s">
        <v>1211</v>
      </c>
      <c r="G1127" s="341"/>
      <c r="H1127" s="349">
        <v>0</v>
      </c>
      <c r="I1127" s="198"/>
      <c r="L1127" s="196"/>
      <c r="M1127" s="199"/>
      <c r="N1127" s="200"/>
      <c r="O1127" s="200"/>
      <c r="P1127" s="200"/>
      <c r="Q1127" s="200"/>
      <c r="R1127" s="200"/>
      <c r="S1127" s="200"/>
      <c r="T1127" s="201"/>
      <c r="U1127" s="341"/>
      <c r="V1127" s="341"/>
      <c r="AS1127" s="202" t="s">
        <v>170</v>
      </c>
      <c r="AT1127" s="202" t="s">
        <v>79</v>
      </c>
      <c r="AU1127" s="12" t="s">
        <v>79</v>
      </c>
      <c r="AV1127" s="12" t="s">
        <v>33</v>
      </c>
      <c r="AW1127" s="12" t="s">
        <v>69</v>
      </c>
      <c r="AX1127" s="202" t="s">
        <v>162</v>
      </c>
    </row>
    <row r="1128" spans="2:50" s="12" customFormat="1">
      <c r="B1128" s="196"/>
      <c r="C1128" s="341"/>
      <c r="D1128" s="337" t="s">
        <v>170</v>
      </c>
      <c r="E1128" s="347" t="s">
        <v>5</v>
      </c>
      <c r="F1128" s="348" t="s">
        <v>1212</v>
      </c>
      <c r="G1128" s="341"/>
      <c r="H1128" s="349">
        <v>222.56700000000001</v>
      </c>
      <c r="I1128" s="198"/>
      <c r="L1128" s="196"/>
      <c r="M1128" s="199"/>
      <c r="N1128" s="200"/>
      <c r="O1128" s="200"/>
      <c r="P1128" s="200"/>
      <c r="Q1128" s="200"/>
      <c r="R1128" s="200"/>
      <c r="S1128" s="200"/>
      <c r="T1128" s="201"/>
      <c r="U1128" s="341"/>
      <c r="V1128" s="341"/>
      <c r="AS1128" s="202" t="s">
        <v>170</v>
      </c>
      <c r="AT1128" s="202" t="s">
        <v>79</v>
      </c>
      <c r="AU1128" s="12" t="s">
        <v>79</v>
      </c>
      <c r="AV1128" s="12" t="s">
        <v>33</v>
      </c>
      <c r="AW1128" s="12" t="s">
        <v>69</v>
      </c>
      <c r="AX1128" s="202" t="s">
        <v>162</v>
      </c>
    </row>
    <row r="1129" spans="2:50" s="12" customFormat="1">
      <c r="B1129" s="196"/>
      <c r="C1129" s="341"/>
      <c r="D1129" s="337" t="s">
        <v>170</v>
      </c>
      <c r="E1129" s="347" t="s">
        <v>5</v>
      </c>
      <c r="F1129" s="348" t="s">
        <v>1213</v>
      </c>
      <c r="G1129" s="341"/>
      <c r="H1129" s="349">
        <v>48.4</v>
      </c>
      <c r="I1129" s="198"/>
      <c r="L1129" s="196"/>
      <c r="M1129" s="199"/>
      <c r="N1129" s="200"/>
      <c r="O1129" s="200"/>
      <c r="P1129" s="200"/>
      <c r="Q1129" s="200"/>
      <c r="R1129" s="200"/>
      <c r="S1129" s="200"/>
      <c r="T1129" s="201"/>
      <c r="U1129" s="341"/>
      <c r="V1129" s="341"/>
      <c r="AS1129" s="202" t="s">
        <v>170</v>
      </c>
      <c r="AT1129" s="202" t="s">
        <v>79</v>
      </c>
      <c r="AU1129" s="12" t="s">
        <v>79</v>
      </c>
      <c r="AV1129" s="12" t="s">
        <v>33</v>
      </c>
      <c r="AW1129" s="12" t="s">
        <v>69</v>
      </c>
      <c r="AX1129" s="202" t="s">
        <v>162</v>
      </c>
    </row>
    <row r="1130" spans="2:50" s="12" customFormat="1">
      <c r="B1130" s="196"/>
      <c r="C1130" s="341"/>
      <c r="D1130" s="337" t="s">
        <v>170</v>
      </c>
      <c r="E1130" s="347" t="s">
        <v>5</v>
      </c>
      <c r="F1130" s="348" t="s">
        <v>1214</v>
      </c>
      <c r="G1130" s="341"/>
      <c r="H1130" s="349">
        <v>11.7</v>
      </c>
      <c r="I1130" s="198"/>
      <c r="L1130" s="196"/>
      <c r="M1130" s="199"/>
      <c r="N1130" s="200"/>
      <c r="O1130" s="200"/>
      <c r="P1130" s="200"/>
      <c r="Q1130" s="200"/>
      <c r="R1130" s="200"/>
      <c r="S1130" s="200"/>
      <c r="T1130" s="201"/>
      <c r="U1130" s="341"/>
      <c r="V1130" s="341"/>
      <c r="AS1130" s="202" t="s">
        <v>170</v>
      </c>
      <c r="AT1130" s="202" t="s">
        <v>79</v>
      </c>
      <c r="AU1130" s="12" t="s">
        <v>79</v>
      </c>
      <c r="AV1130" s="12" t="s">
        <v>33</v>
      </c>
      <c r="AW1130" s="12" t="s">
        <v>69</v>
      </c>
      <c r="AX1130" s="202" t="s">
        <v>162</v>
      </c>
    </row>
    <row r="1131" spans="2:50" s="12" customFormat="1">
      <c r="B1131" s="196"/>
      <c r="C1131" s="341"/>
      <c r="D1131" s="337" t="s">
        <v>170</v>
      </c>
      <c r="E1131" s="347" t="s">
        <v>5</v>
      </c>
      <c r="F1131" s="348" t="s">
        <v>1215</v>
      </c>
      <c r="G1131" s="341"/>
      <c r="H1131" s="349">
        <v>11.4</v>
      </c>
      <c r="I1131" s="198"/>
      <c r="L1131" s="196"/>
      <c r="M1131" s="199"/>
      <c r="N1131" s="200"/>
      <c r="O1131" s="200"/>
      <c r="P1131" s="200"/>
      <c r="Q1131" s="200"/>
      <c r="R1131" s="200"/>
      <c r="S1131" s="200"/>
      <c r="T1131" s="201"/>
      <c r="U1131" s="341"/>
      <c r="V1131" s="341"/>
      <c r="AS1131" s="202" t="s">
        <v>170</v>
      </c>
      <c r="AT1131" s="202" t="s">
        <v>79</v>
      </c>
      <c r="AU1131" s="12" t="s">
        <v>79</v>
      </c>
      <c r="AV1131" s="12" t="s">
        <v>33</v>
      </c>
      <c r="AW1131" s="12" t="s">
        <v>69</v>
      </c>
      <c r="AX1131" s="202" t="s">
        <v>162</v>
      </c>
    </row>
    <row r="1132" spans="2:50" s="12" customFormat="1">
      <c r="B1132" s="196"/>
      <c r="C1132" s="341"/>
      <c r="D1132" s="337" t="s">
        <v>170</v>
      </c>
      <c r="E1132" s="347" t="s">
        <v>5</v>
      </c>
      <c r="F1132" s="348" t="s">
        <v>1216</v>
      </c>
      <c r="G1132" s="341"/>
      <c r="H1132" s="349">
        <v>24.5</v>
      </c>
      <c r="I1132" s="198"/>
      <c r="L1132" s="196"/>
      <c r="M1132" s="199"/>
      <c r="N1132" s="200"/>
      <c r="O1132" s="200"/>
      <c r="P1132" s="200"/>
      <c r="Q1132" s="200"/>
      <c r="R1132" s="200"/>
      <c r="S1132" s="200"/>
      <c r="T1132" s="201"/>
      <c r="U1132" s="341"/>
      <c r="V1132" s="341"/>
      <c r="AS1132" s="202" t="s">
        <v>170</v>
      </c>
      <c r="AT1132" s="202" t="s">
        <v>79</v>
      </c>
      <c r="AU1132" s="12" t="s">
        <v>79</v>
      </c>
      <c r="AV1132" s="12" t="s">
        <v>33</v>
      </c>
      <c r="AW1132" s="12" t="s">
        <v>69</v>
      </c>
      <c r="AX1132" s="202" t="s">
        <v>162</v>
      </c>
    </row>
    <row r="1133" spans="2:50" s="12" customFormat="1">
      <c r="B1133" s="196"/>
      <c r="C1133" s="341"/>
      <c r="D1133" s="337" t="s">
        <v>170</v>
      </c>
      <c r="E1133" s="347" t="s">
        <v>5</v>
      </c>
      <c r="F1133" s="348" t="s">
        <v>1217</v>
      </c>
      <c r="G1133" s="341"/>
      <c r="H1133" s="349">
        <v>6</v>
      </c>
      <c r="I1133" s="198"/>
      <c r="L1133" s="196"/>
      <c r="M1133" s="199"/>
      <c r="N1133" s="200"/>
      <c r="O1133" s="200"/>
      <c r="P1133" s="200"/>
      <c r="Q1133" s="200"/>
      <c r="R1133" s="200"/>
      <c r="S1133" s="200"/>
      <c r="T1133" s="201"/>
      <c r="U1133" s="341"/>
      <c r="V1133" s="341"/>
      <c r="AS1133" s="202" t="s">
        <v>170</v>
      </c>
      <c r="AT1133" s="202" t="s">
        <v>79</v>
      </c>
      <c r="AU1133" s="12" t="s">
        <v>79</v>
      </c>
      <c r="AV1133" s="12" t="s">
        <v>33</v>
      </c>
      <c r="AW1133" s="12" t="s">
        <v>69</v>
      </c>
      <c r="AX1133" s="202" t="s">
        <v>162</v>
      </c>
    </row>
    <row r="1134" spans="2:50" s="12" customFormat="1">
      <c r="B1134" s="196"/>
      <c r="C1134" s="341"/>
      <c r="D1134" s="337" t="s">
        <v>170</v>
      </c>
      <c r="E1134" s="347" t="s">
        <v>5</v>
      </c>
      <c r="F1134" s="348" t="s">
        <v>1218</v>
      </c>
      <c r="G1134" s="341"/>
      <c r="H1134" s="349">
        <v>25.411000000000001</v>
      </c>
      <c r="I1134" s="198"/>
      <c r="L1134" s="196"/>
      <c r="M1134" s="199"/>
      <c r="N1134" s="200"/>
      <c r="O1134" s="200"/>
      <c r="P1134" s="200"/>
      <c r="Q1134" s="200"/>
      <c r="R1134" s="200"/>
      <c r="S1134" s="200"/>
      <c r="T1134" s="201"/>
      <c r="U1134" s="341"/>
      <c r="V1134" s="341"/>
      <c r="AS1134" s="202" t="s">
        <v>170</v>
      </c>
      <c r="AT1134" s="202" t="s">
        <v>79</v>
      </c>
      <c r="AU1134" s="12" t="s">
        <v>79</v>
      </c>
      <c r="AV1134" s="12" t="s">
        <v>33</v>
      </c>
      <c r="AW1134" s="12" t="s">
        <v>69</v>
      </c>
      <c r="AX1134" s="202" t="s">
        <v>162</v>
      </c>
    </row>
    <row r="1135" spans="2:50" s="11" customFormat="1">
      <c r="B1135" s="187"/>
      <c r="C1135" s="336"/>
      <c r="D1135" s="337" t="s">
        <v>170</v>
      </c>
      <c r="E1135" s="338" t="s">
        <v>5</v>
      </c>
      <c r="F1135" s="339" t="s">
        <v>1120</v>
      </c>
      <c r="G1135" s="336"/>
      <c r="H1135" s="340" t="s">
        <v>5</v>
      </c>
      <c r="I1135" s="192"/>
      <c r="L1135" s="187"/>
      <c r="M1135" s="193"/>
      <c r="N1135" s="194"/>
      <c r="O1135" s="194"/>
      <c r="P1135" s="194"/>
      <c r="Q1135" s="194"/>
      <c r="R1135" s="194"/>
      <c r="S1135" s="194"/>
      <c r="T1135" s="195"/>
      <c r="U1135" s="336"/>
      <c r="V1135" s="336"/>
      <c r="AS1135" s="191" t="s">
        <v>170</v>
      </c>
      <c r="AT1135" s="191" t="s">
        <v>79</v>
      </c>
      <c r="AU1135" s="11" t="s">
        <v>77</v>
      </c>
      <c r="AV1135" s="11" t="s">
        <v>33</v>
      </c>
      <c r="AW1135" s="11" t="s">
        <v>69</v>
      </c>
      <c r="AX1135" s="191" t="s">
        <v>162</v>
      </c>
    </row>
    <row r="1136" spans="2:50" s="12" customFormat="1">
      <c r="B1136" s="196"/>
      <c r="C1136" s="341"/>
      <c r="D1136" s="337" t="s">
        <v>170</v>
      </c>
      <c r="E1136" s="347" t="s">
        <v>5</v>
      </c>
      <c r="F1136" s="348" t="s">
        <v>1219</v>
      </c>
      <c r="G1136" s="341"/>
      <c r="H1136" s="349">
        <v>8.4</v>
      </c>
      <c r="I1136" s="198"/>
      <c r="L1136" s="196"/>
      <c r="M1136" s="199"/>
      <c r="N1136" s="200"/>
      <c r="O1136" s="200"/>
      <c r="P1136" s="200"/>
      <c r="Q1136" s="200"/>
      <c r="R1136" s="200"/>
      <c r="S1136" s="200"/>
      <c r="T1136" s="201"/>
      <c r="U1136" s="341"/>
      <c r="V1136" s="341"/>
      <c r="AS1136" s="202" t="s">
        <v>170</v>
      </c>
      <c r="AT1136" s="202" t="s">
        <v>79</v>
      </c>
      <c r="AU1136" s="12" t="s">
        <v>79</v>
      </c>
      <c r="AV1136" s="12" t="s">
        <v>33</v>
      </c>
      <c r="AW1136" s="12" t="s">
        <v>69</v>
      </c>
      <c r="AX1136" s="202" t="s">
        <v>162</v>
      </c>
    </row>
    <row r="1137" spans="2:64" s="11" customFormat="1">
      <c r="B1137" s="187"/>
      <c r="C1137" s="336"/>
      <c r="D1137" s="337" t="s">
        <v>170</v>
      </c>
      <c r="E1137" s="338" t="s">
        <v>5</v>
      </c>
      <c r="F1137" s="339" t="s">
        <v>1122</v>
      </c>
      <c r="G1137" s="336"/>
      <c r="H1137" s="340" t="s">
        <v>5</v>
      </c>
      <c r="I1137" s="192"/>
      <c r="L1137" s="187"/>
      <c r="M1137" s="193"/>
      <c r="N1137" s="194"/>
      <c r="O1137" s="194"/>
      <c r="P1137" s="194"/>
      <c r="Q1137" s="194"/>
      <c r="R1137" s="194"/>
      <c r="S1137" s="194"/>
      <c r="T1137" s="195"/>
      <c r="U1137" s="336"/>
      <c r="V1137" s="336"/>
      <c r="AS1137" s="191" t="s">
        <v>170</v>
      </c>
      <c r="AT1137" s="191" t="s">
        <v>79</v>
      </c>
      <c r="AU1137" s="11" t="s">
        <v>77</v>
      </c>
      <c r="AV1137" s="11" t="s">
        <v>33</v>
      </c>
      <c r="AW1137" s="11" t="s">
        <v>69</v>
      </c>
      <c r="AX1137" s="191" t="s">
        <v>162</v>
      </c>
    </row>
    <row r="1138" spans="2:64" s="12" customFormat="1">
      <c r="B1138" s="196"/>
      <c r="C1138" s="341"/>
      <c r="D1138" s="337" t="s">
        <v>170</v>
      </c>
      <c r="E1138" s="347" t="s">
        <v>5</v>
      </c>
      <c r="F1138" s="348" t="s">
        <v>1220</v>
      </c>
      <c r="G1138" s="341"/>
      <c r="H1138" s="349">
        <v>19.7</v>
      </c>
      <c r="I1138" s="198"/>
      <c r="L1138" s="196"/>
      <c r="M1138" s="199"/>
      <c r="N1138" s="200"/>
      <c r="O1138" s="200"/>
      <c r="P1138" s="200"/>
      <c r="Q1138" s="200"/>
      <c r="R1138" s="200"/>
      <c r="S1138" s="200"/>
      <c r="T1138" s="201"/>
      <c r="U1138" s="341"/>
      <c r="V1138" s="341"/>
      <c r="AS1138" s="202" t="s">
        <v>170</v>
      </c>
      <c r="AT1138" s="202" t="s">
        <v>79</v>
      </c>
      <c r="AU1138" s="12" t="s">
        <v>79</v>
      </c>
      <c r="AV1138" s="12" t="s">
        <v>33</v>
      </c>
      <c r="AW1138" s="12" t="s">
        <v>69</v>
      </c>
      <c r="AX1138" s="202" t="s">
        <v>162</v>
      </c>
    </row>
    <row r="1139" spans="2:64" s="12" customFormat="1">
      <c r="B1139" s="196"/>
      <c r="C1139" s="341"/>
      <c r="D1139" s="337" t="s">
        <v>170</v>
      </c>
      <c r="E1139" s="347" t="s">
        <v>5</v>
      </c>
      <c r="F1139" s="348" t="s">
        <v>1221</v>
      </c>
      <c r="G1139" s="341"/>
      <c r="H1139" s="349">
        <v>5.8</v>
      </c>
      <c r="I1139" s="198"/>
      <c r="L1139" s="196"/>
      <c r="M1139" s="199"/>
      <c r="N1139" s="200"/>
      <c r="O1139" s="200"/>
      <c r="P1139" s="200"/>
      <c r="Q1139" s="200"/>
      <c r="R1139" s="200"/>
      <c r="S1139" s="200"/>
      <c r="T1139" s="201"/>
      <c r="U1139" s="341"/>
      <c r="V1139" s="341"/>
      <c r="AS1139" s="202" t="s">
        <v>170</v>
      </c>
      <c r="AT1139" s="202" t="s">
        <v>79</v>
      </c>
      <c r="AU1139" s="12" t="s">
        <v>79</v>
      </c>
      <c r="AV1139" s="12" t="s">
        <v>33</v>
      </c>
      <c r="AW1139" s="12" t="s">
        <v>69</v>
      </c>
      <c r="AX1139" s="202" t="s">
        <v>162</v>
      </c>
    </row>
    <row r="1140" spans="2:64" s="12" customFormat="1">
      <c r="B1140" s="196"/>
      <c r="C1140" s="341"/>
      <c r="D1140" s="337" t="s">
        <v>170</v>
      </c>
      <c r="E1140" s="347" t="s">
        <v>5</v>
      </c>
      <c r="F1140" s="348" t="s">
        <v>1222</v>
      </c>
      <c r="G1140" s="341"/>
      <c r="H1140" s="349">
        <v>33.299999999999997</v>
      </c>
      <c r="I1140" s="198"/>
      <c r="L1140" s="196"/>
      <c r="M1140" s="199"/>
      <c r="N1140" s="200"/>
      <c r="O1140" s="200"/>
      <c r="P1140" s="200"/>
      <c r="Q1140" s="200"/>
      <c r="R1140" s="200"/>
      <c r="S1140" s="200"/>
      <c r="T1140" s="201"/>
      <c r="U1140" s="341"/>
      <c r="V1140" s="341"/>
      <c r="AS1140" s="202" t="s">
        <v>170</v>
      </c>
      <c r="AT1140" s="202" t="s">
        <v>79</v>
      </c>
      <c r="AU1140" s="12" t="s">
        <v>79</v>
      </c>
      <c r="AV1140" s="12" t="s">
        <v>33</v>
      </c>
      <c r="AW1140" s="12" t="s">
        <v>69</v>
      </c>
      <c r="AX1140" s="202" t="s">
        <v>162</v>
      </c>
    </row>
    <row r="1141" spans="2:64" s="12" customFormat="1">
      <c r="B1141" s="196"/>
      <c r="C1141" s="341"/>
      <c r="D1141" s="337" t="s">
        <v>170</v>
      </c>
      <c r="E1141" s="347" t="s">
        <v>5</v>
      </c>
      <c r="F1141" s="348" t="s">
        <v>1223</v>
      </c>
      <c r="G1141" s="341"/>
      <c r="H1141" s="349">
        <v>5.9</v>
      </c>
      <c r="I1141" s="198"/>
      <c r="L1141" s="196"/>
      <c r="M1141" s="199"/>
      <c r="N1141" s="200"/>
      <c r="O1141" s="200"/>
      <c r="P1141" s="200"/>
      <c r="Q1141" s="200"/>
      <c r="R1141" s="200"/>
      <c r="S1141" s="200"/>
      <c r="T1141" s="201"/>
      <c r="U1141" s="341"/>
      <c r="V1141" s="341"/>
      <c r="AS1141" s="202" t="s">
        <v>170</v>
      </c>
      <c r="AT1141" s="202" t="s">
        <v>79</v>
      </c>
      <c r="AU1141" s="12" t="s">
        <v>79</v>
      </c>
      <c r="AV1141" s="12" t="s">
        <v>33</v>
      </c>
      <c r="AW1141" s="12" t="s">
        <v>69</v>
      </c>
      <c r="AX1141" s="202" t="s">
        <v>162</v>
      </c>
    </row>
    <row r="1142" spans="2:64" s="13" customFormat="1">
      <c r="B1142" s="208"/>
      <c r="C1142" s="350"/>
      <c r="D1142" s="342" t="s">
        <v>170</v>
      </c>
      <c r="E1142" s="351" t="s">
        <v>5</v>
      </c>
      <c r="F1142" s="352" t="s">
        <v>192</v>
      </c>
      <c r="G1142" s="350"/>
      <c r="H1142" s="353">
        <f>SUM(H1101:H1141)</f>
        <v>423.07799999999992</v>
      </c>
      <c r="I1142" s="209"/>
      <c r="L1142" s="208"/>
      <c r="M1142" s="210"/>
      <c r="N1142" s="211"/>
      <c r="O1142" s="211"/>
      <c r="P1142" s="211"/>
      <c r="Q1142" s="211"/>
      <c r="R1142" s="211"/>
      <c r="S1142" s="211"/>
      <c r="T1142" s="212"/>
      <c r="U1142" s="350"/>
      <c r="V1142" s="350"/>
      <c r="AS1142" s="213" t="s">
        <v>170</v>
      </c>
      <c r="AT1142" s="213" t="s">
        <v>79</v>
      </c>
      <c r="AU1142" s="13" t="s">
        <v>168</v>
      </c>
      <c r="AV1142" s="13" t="s">
        <v>33</v>
      </c>
      <c r="AW1142" s="13" t="s">
        <v>77</v>
      </c>
      <c r="AX1142" s="213" t="s">
        <v>162</v>
      </c>
    </row>
    <row r="1143" spans="2:64" s="1" customFormat="1" ht="16.5" customHeight="1">
      <c r="B1143" s="174"/>
      <c r="C1143" s="389">
        <v>144</v>
      </c>
      <c r="D1143" s="389" t="s">
        <v>164</v>
      </c>
      <c r="E1143" s="390" t="s">
        <v>1225</v>
      </c>
      <c r="F1143" s="391" t="s">
        <v>1226</v>
      </c>
      <c r="G1143" s="392" t="s">
        <v>284</v>
      </c>
      <c r="H1143" s="393">
        <v>912.90599999999995</v>
      </c>
      <c r="I1143" s="180"/>
      <c r="J1143" s="181">
        <f>ROUND(I1143*H1143,2)</f>
        <v>0</v>
      </c>
      <c r="K1143" s="177" t="s">
        <v>5</v>
      </c>
      <c r="L1143" s="41"/>
      <c r="M1143" s="182" t="s">
        <v>5</v>
      </c>
      <c r="N1143" s="183" t="s">
        <v>40</v>
      </c>
      <c r="O1143" s="42"/>
      <c r="P1143" s="184">
        <f>O1143*H1143</f>
        <v>0</v>
      </c>
      <c r="Q1143" s="184">
        <v>0</v>
      </c>
      <c r="R1143" s="184">
        <f>Q1143*H1143</f>
        <v>0</v>
      </c>
      <c r="S1143" s="184">
        <v>0</v>
      </c>
      <c r="T1143" s="185">
        <f>S1143*H1143</f>
        <v>0</v>
      </c>
      <c r="U1143" s="441"/>
      <c r="V1143" s="329"/>
      <c r="AQ1143" s="24" t="s">
        <v>168</v>
      </c>
      <c r="AS1143" s="24" t="s">
        <v>164</v>
      </c>
      <c r="AT1143" s="24" t="s">
        <v>79</v>
      </c>
      <c r="AX1143" s="24" t="s">
        <v>162</v>
      </c>
      <c r="BD1143" s="186">
        <f>IF(N1143="základní",J1143,0)</f>
        <v>0</v>
      </c>
      <c r="BE1143" s="186">
        <f>IF(N1143="snížená",J1143,0)</f>
        <v>0</v>
      </c>
      <c r="BF1143" s="186">
        <f>IF(N1143="zákl. přenesená",J1143,0)</f>
        <v>0</v>
      </c>
      <c r="BG1143" s="186">
        <f>IF(N1143="sníž. přenesená",J1143,0)</f>
        <v>0</v>
      </c>
      <c r="BH1143" s="186">
        <f>IF(N1143="nulová",J1143,0)</f>
        <v>0</v>
      </c>
      <c r="BI1143" s="24" t="s">
        <v>77</v>
      </c>
      <c r="BJ1143" s="186">
        <f>ROUND(I1143*H1143,2)</f>
        <v>0</v>
      </c>
      <c r="BK1143" s="24" t="s">
        <v>168</v>
      </c>
      <c r="BL1143" s="24" t="s">
        <v>1227</v>
      </c>
    </row>
    <row r="1144" spans="2:64" s="11" customFormat="1">
      <c r="B1144" s="187"/>
      <c r="C1144" s="336"/>
      <c r="D1144" s="337" t="s">
        <v>170</v>
      </c>
      <c r="E1144" s="338" t="s">
        <v>5</v>
      </c>
      <c r="F1144" s="339" t="s">
        <v>820</v>
      </c>
      <c r="G1144" s="336"/>
      <c r="H1144" s="340" t="s">
        <v>5</v>
      </c>
      <c r="I1144" s="192"/>
      <c r="L1144" s="187"/>
      <c r="M1144" s="193"/>
      <c r="N1144" s="194"/>
      <c r="O1144" s="194"/>
      <c r="P1144" s="194"/>
      <c r="Q1144" s="194"/>
      <c r="R1144" s="194"/>
      <c r="S1144" s="194"/>
      <c r="T1144" s="195"/>
      <c r="U1144" s="336"/>
      <c r="V1144" s="336"/>
      <c r="AS1144" s="191" t="s">
        <v>170</v>
      </c>
      <c r="AT1144" s="191" t="s">
        <v>79</v>
      </c>
      <c r="AU1144" s="11" t="s">
        <v>77</v>
      </c>
      <c r="AV1144" s="11" t="s">
        <v>33</v>
      </c>
      <c r="AW1144" s="11" t="s">
        <v>69</v>
      </c>
      <c r="AX1144" s="191" t="s">
        <v>162</v>
      </c>
    </row>
    <row r="1145" spans="2:64" s="12" customFormat="1">
      <c r="B1145" s="196"/>
      <c r="C1145" s="341"/>
      <c r="D1145" s="337" t="s">
        <v>170</v>
      </c>
      <c r="E1145" s="347" t="s">
        <v>5</v>
      </c>
      <c r="F1145" s="348" t="s">
        <v>1228</v>
      </c>
      <c r="G1145" s="341"/>
      <c r="H1145" s="349">
        <v>0</v>
      </c>
      <c r="I1145" s="198"/>
      <c r="L1145" s="196"/>
      <c r="M1145" s="199"/>
      <c r="N1145" s="200"/>
      <c r="O1145" s="200"/>
      <c r="P1145" s="200"/>
      <c r="Q1145" s="200"/>
      <c r="R1145" s="200"/>
      <c r="S1145" s="200"/>
      <c r="T1145" s="201"/>
      <c r="U1145" s="341"/>
      <c r="V1145" s="341"/>
      <c r="AS1145" s="202" t="s">
        <v>170</v>
      </c>
      <c r="AT1145" s="202" t="s">
        <v>79</v>
      </c>
      <c r="AU1145" s="12" t="s">
        <v>79</v>
      </c>
      <c r="AV1145" s="12" t="s">
        <v>33</v>
      </c>
      <c r="AW1145" s="12" t="s">
        <v>69</v>
      </c>
      <c r="AX1145" s="202" t="s">
        <v>162</v>
      </c>
    </row>
    <row r="1146" spans="2:64" s="12" customFormat="1">
      <c r="B1146" s="196"/>
      <c r="C1146" s="341"/>
      <c r="D1146" s="337" t="s">
        <v>170</v>
      </c>
      <c r="E1146" s="347" t="s">
        <v>5</v>
      </c>
      <c r="F1146" s="348" t="s">
        <v>898</v>
      </c>
      <c r="G1146" s="341"/>
      <c r="H1146" s="349">
        <v>0</v>
      </c>
      <c r="I1146" s="198"/>
      <c r="L1146" s="196"/>
      <c r="M1146" s="199"/>
      <c r="N1146" s="200"/>
      <c r="O1146" s="200"/>
      <c r="P1146" s="200"/>
      <c r="Q1146" s="200"/>
      <c r="R1146" s="200"/>
      <c r="S1146" s="200"/>
      <c r="T1146" s="201"/>
      <c r="U1146" s="341"/>
      <c r="V1146" s="341"/>
      <c r="AS1146" s="202" t="s">
        <v>170</v>
      </c>
      <c r="AT1146" s="202" t="s">
        <v>79</v>
      </c>
      <c r="AU1146" s="12" t="s">
        <v>79</v>
      </c>
      <c r="AV1146" s="12" t="s">
        <v>33</v>
      </c>
      <c r="AW1146" s="12" t="s">
        <v>69</v>
      </c>
      <c r="AX1146" s="202" t="s">
        <v>162</v>
      </c>
    </row>
    <row r="1147" spans="2:64" s="12" customFormat="1">
      <c r="B1147" s="196"/>
      <c r="C1147" s="341"/>
      <c r="D1147" s="337" t="s">
        <v>170</v>
      </c>
      <c r="E1147" s="347" t="s">
        <v>5</v>
      </c>
      <c r="F1147" s="348" t="s">
        <v>886</v>
      </c>
      <c r="G1147" s="341"/>
      <c r="H1147" s="349">
        <v>291.61</v>
      </c>
      <c r="I1147" s="198"/>
      <c r="L1147" s="196"/>
      <c r="M1147" s="199"/>
      <c r="N1147" s="200"/>
      <c r="O1147" s="200"/>
      <c r="P1147" s="200"/>
      <c r="Q1147" s="200"/>
      <c r="R1147" s="200"/>
      <c r="S1147" s="200"/>
      <c r="T1147" s="201"/>
      <c r="U1147" s="341"/>
      <c r="V1147" s="341"/>
      <c r="AS1147" s="202" t="s">
        <v>170</v>
      </c>
      <c r="AT1147" s="202" t="s">
        <v>79</v>
      </c>
      <c r="AU1147" s="12" t="s">
        <v>79</v>
      </c>
      <c r="AV1147" s="12" t="s">
        <v>33</v>
      </c>
      <c r="AW1147" s="12" t="s">
        <v>69</v>
      </c>
      <c r="AX1147" s="202" t="s">
        <v>162</v>
      </c>
    </row>
    <row r="1148" spans="2:64" s="12" customFormat="1">
      <c r="B1148" s="196"/>
      <c r="C1148" s="341"/>
      <c r="D1148" s="337" t="s">
        <v>170</v>
      </c>
      <c r="E1148" s="347" t="s">
        <v>5</v>
      </c>
      <c r="F1148" s="348" t="s">
        <v>899</v>
      </c>
      <c r="G1148" s="341"/>
      <c r="H1148" s="349">
        <v>305.41000000000003</v>
      </c>
      <c r="I1148" s="198"/>
      <c r="L1148" s="196"/>
      <c r="M1148" s="199"/>
      <c r="N1148" s="200"/>
      <c r="O1148" s="200"/>
      <c r="P1148" s="200"/>
      <c r="Q1148" s="200"/>
      <c r="R1148" s="200"/>
      <c r="S1148" s="200"/>
      <c r="T1148" s="201"/>
      <c r="U1148" s="341"/>
      <c r="V1148" s="341"/>
      <c r="AS1148" s="202" t="s">
        <v>170</v>
      </c>
      <c r="AT1148" s="202" t="s">
        <v>79</v>
      </c>
      <c r="AU1148" s="12" t="s">
        <v>79</v>
      </c>
      <c r="AV1148" s="12" t="s">
        <v>33</v>
      </c>
      <c r="AW1148" s="12" t="s">
        <v>69</v>
      </c>
      <c r="AX1148" s="202" t="s">
        <v>162</v>
      </c>
    </row>
    <row r="1149" spans="2:64" s="12" customFormat="1">
      <c r="B1149" s="196"/>
      <c r="C1149" s="341"/>
      <c r="D1149" s="337" t="s">
        <v>170</v>
      </c>
      <c r="E1149" s="347" t="s">
        <v>5</v>
      </c>
      <c r="F1149" s="348" t="s">
        <v>900</v>
      </c>
      <c r="G1149" s="341"/>
      <c r="H1149" s="349">
        <v>155.41800000000001</v>
      </c>
      <c r="I1149" s="198"/>
      <c r="L1149" s="196"/>
      <c r="M1149" s="199"/>
      <c r="N1149" s="200"/>
      <c r="O1149" s="200"/>
      <c r="P1149" s="200"/>
      <c r="Q1149" s="200"/>
      <c r="R1149" s="200"/>
      <c r="S1149" s="200"/>
      <c r="T1149" s="201"/>
      <c r="U1149" s="341"/>
      <c r="V1149" s="341"/>
      <c r="AS1149" s="202" t="s">
        <v>170</v>
      </c>
      <c r="AT1149" s="202" t="s">
        <v>79</v>
      </c>
      <c r="AU1149" s="12" t="s">
        <v>79</v>
      </c>
      <c r="AV1149" s="12" t="s">
        <v>33</v>
      </c>
      <c r="AW1149" s="12" t="s">
        <v>69</v>
      </c>
      <c r="AX1149" s="202" t="s">
        <v>162</v>
      </c>
    </row>
    <row r="1150" spans="2:64" s="12" customFormat="1">
      <c r="B1150" s="196"/>
      <c r="C1150" s="341"/>
      <c r="D1150" s="337" t="s">
        <v>170</v>
      </c>
      <c r="E1150" s="347" t="s">
        <v>5</v>
      </c>
      <c r="F1150" s="348" t="s">
        <v>901</v>
      </c>
      <c r="G1150" s="341"/>
      <c r="H1150" s="349">
        <v>10.8</v>
      </c>
      <c r="I1150" s="198"/>
      <c r="L1150" s="196"/>
      <c r="M1150" s="199"/>
      <c r="N1150" s="200"/>
      <c r="O1150" s="200"/>
      <c r="P1150" s="200"/>
      <c r="Q1150" s="200"/>
      <c r="R1150" s="200"/>
      <c r="S1150" s="200"/>
      <c r="T1150" s="201"/>
      <c r="U1150" s="341"/>
      <c r="V1150" s="341"/>
      <c r="AS1150" s="202" t="s">
        <v>170</v>
      </c>
      <c r="AT1150" s="202" t="s">
        <v>79</v>
      </c>
      <c r="AU1150" s="12" t="s">
        <v>79</v>
      </c>
      <c r="AV1150" s="12" t="s">
        <v>33</v>
      </c>
      <c r="AW1150" s="12" t="s">
        <v>69</v>
      </c>
      <c r="AX1150" s="202" t="s">
        <v>162</v>
      </c>
    </row>
    <row r="1151" spans="2:64" s="12" customFormat="1">
      <c r="B1151" s="196"/>
      <c r="C1151" s="341"/>
      <c r="D1151" s="337" t="s">
        <v>170</v>
      </c>
      <c r="E1151" s="347" t="s">
        <v>5</v>
      </c>
      <c r="F1151" s="348" t="s">
        <v>928</v>
      </c>
      <c r="G1151" s="341"/>
      <c r="H1151" s="349">
        <v>16.190000000000001</v>
      </c>
      <c r="I1151" s="198"/>
      <c r="L1151" s="196"/>
      <c r="M1151" s="199"/>
      <c r="N1151" s="200"/>
      <c r="O1151" s="200"/>
      <c r="P1151" s="200"/>
      <c r="Q1151" s="200"/>
      <c r="R1151" s="200"/>
      <c r="S1151" s="200"/>
      <c r="T1151" s="201"/>
      <c r="U1151" s="341"/>
      <c r="V1151" s="341"/>
      <c r="AS1151" s="202" t="s">
        <v>170</v>
      </c>
      <c r="AT1151" s="202" t="s">
        <v>79</v>
      </c>
      <c r="AU1151" s="12" t="s">
        <v>79</v>
      </c>
      <c r="AV1151" s="12" t="s">
        <v>33</v>
      </c>
      <c r="AW1151" s="12" t="s">
        <v>69</v>
      </c>
      <c r="AX1151" s="202" t="s">
        <v>162</v>
      </c>
    </row>
    <row r="1152" spans="2:64" s="12" customFormat="1">
      <c r="B1152" s="196"/>
      <c r="C1152" s="341"/>
      <c r="D1152" s="337" t="s">
        <v>170</v>
      </c>
      <c r="E1152" s="347" t="s">
        <v>5</v>
      </c>
      <c r="F1152" s="348" t="s">
        <v>902</v>
      </c>
      <c r="G1152" s="341"/>
      <c r="H1152" s="349">
        <v>53.537999999999997</v>
      </c>
      <c r="I1152" s="198"/>
      <c r="L1152" s="196"/>
      <c r="M1152" s="199"/>
      <c r="N1152" s="200"/>
      <c r="O1152" s="200"/>
      <c r="P1152" s="200"/>
      <c r="Q1152" s="200"/>
      <c r="R1152" s="200"/>
      <c r="S1152" s="200"/>
      <c r="T1152" s="201"/>
      <c r="U1152" s="341"/>
      <c r="V1152" s="341"/>
      <c r="AS1152" s="202" t="s">
        <v>170</v>
      </c>
      <c r="AT1152" s="202" t="s">
        <v>79</v>
      </c>
      <c r="AU1152" s="12" t="s">
        <v>79</v>
      </c>
      <c r="AV1152" s="12" t="s">
        <v>33</v>
      </c>
      <c r="AW1152" s="12" t="s">
        <v>69</v>
      </c>
      <c r="AX1152" s="202" t="s">
        <v>162</v>
      </c>
    </row>
    <row r="1153" spans="2:64" s="12" customFormat="1">
      <c r="B1153" s="196"/>
      <c r="C1153" s="341"/>
      <c r="D1153" s="337" t="s">
        <v>170</v>
      </c>
      <c r="E1153" s="347" t="s">
        <v>5</v>
      </c>
      <c r="F1153" s="348" t="s">
        <v>904</v>
      </c>
      <c r="G1153" s="341"/>
      <c r="H1153" s="349">
        <v>79.94</v>
      </c>
      <c r="I1153" s="198"/>
      <c r="L1153" s="196"/>
      <c r="M1153" s="199"/>
      <c r="N1153" s="200"/>
      <c r="O1153" s="200"/>
      <c r="P1153" s="200"/>
      <c r="Q1153" s="200"/>
      <c r="R1153" s="200"/>
      <c r="S1153" s="200"/>
      <c r="T1153" s="201"/>
      <c r="U1153" s="341"/>
      <c r="V1153" s="341"/>
      <c r="AS1153" s="202" t="s">
        <v>170</v>
      </c>
      <c r="AT1153" s="202" t="s">
        <v>79</v>
      </c>
      <c r="AU1153" s="12" t="s">
        <v>79</v>
      </c>
      <c r="AV1153" s="12" t="s">
        <v>33</v>
      </c>
      <c r="AW1153" s="12" t="s">
        <v>69</v>
      </c>
      <c r="AX1153" s="202" t="s">
        <v>162</v>
      </c>
    </row>
    <row r="1154" spans="2:64" s="13" customFormat="1">
      <c r="B1154" s="208"/>
      <c r="C1154" s="350"/>
      <c r="D1154" s="342" t="s">
        <v>170</v>
      </c>
      <c r="E1154" s="351" t="s">
        <v>5</v>
      </c>
      <c r="F1154" s="352" t="s">
        <v>192</v>
      </c>
      <c r="G1154" s="350"/>
      <c r="H1154" s="353">
        <f>SUM(H1145:H1153)</f>
        <v>912.90599999999995</v>
      </c>
      <c r="I1154" s="209"/>
      <c r="L1154" s="208"/>
      <c r="M1154" s="210"/>
      <c r="N1154" s="211"/>
      <c r="O1154" s="211"/>
      <c r="P1154" s="211"/>
      <c r="Q1154" s="211"/>
      <c r="R1154" s="211"/>
      <c r="S1154" s="211"/>
      <c r="T1154" s="212"/>
      <c r="U1154" s="350"/>
      <c r="V1154" s="350"/>
      <c r="AS1154" s="213" t="s">
        <v>170</v>
      </c>
      <c r="AT1154" s="213" t="s">
        <v>79</v>
      </c>
      <c r="AU1154" s="13" t="s">
        <v>168</v>
      </c>
      <c r="AV1154" s="13" t="s">
        <v>33</v>
      </c>
      <c r="AW1154" s="13" t="s">
        <v>77</v>
      </c>
      <c r="AX1154" s="213" t="s">
        <v>162</v>
      </c>
    </row>
    <row r="1155" spans="2:64" s="1" customFormat="1" ht="25.5" customHeight="1">
      <c r="B1155" s="394"/>
      <c r="C1155" s="389">
        <v>145</v>
      </c>
      <c r="D1155" s="389" t="s">
        <v>164</v>
      </c>
      <c r="E1155" s="390" t="s">
        <v>1230</v>
      </c>
      <c r="F1155" s="391" t="s">
        <v>1231</v>
      </c>
      <c r="G1155" s="392" t="s">
        <v>167</v>
      </c>
      <c r="H1155" s="393">
        <v>86.605000000000004</v>
      </c>
      <c r="I1155" s="180"/>
      <c r="J1155" s="181">
        <f>ROUND(I1155*H1155,2)</f>
        <v>0</v>
      </c>
      <c r="K1155" s="177" t="s">
        <v>5</v>
      </c>
      <c r="L1155" s="41"/>
      <c r="M1155" s="182" t="s">
        <v>5</v>
      </c>
      <c r="N1155" s="183" t="s">
        <v>40</v>
      </c>
      <c r="O1155" s="42"/>
      <c r="P1155" s="184">
        <f>O1155*H1155</f>
        <v>0</v>
      </c>
      <c r="Q1155" s="184">
        <v>0</v>
      </c>
      <c r="R1155" s="184">
        <f>Q1155*H1155</f>
        <v>0</v>
      </c>
      <c r="S1155" s="184">
        <v>4.3999999999999997E-2</v>
      </c>
      <c r="T1155" s="185">
        <f>S1155*H1155</f>
        <v>3.8106200000000001</v>
      </c>
      <c r="U1155" s="329"/>
      <c r="V1155" s="329"/>
      <c r="AQ1155" s="24" t="s">
        <v>168</v>
      </c>
      <c r="AS1155" s="24" t="s">
        <v>164</v>
      </c>
      <c r="AT1155" s="24" t="s">
        <v>79</v>
      </c>
      <c r="AX1155" s="24" t="s">
        <v>162</v>
      </c>
      <c r="BD1155" s="186">
        <f>IF(N1155="základní",J1155,0)</f>
        <v>0</v>
      </c>
      <c r="BE1155" s="186">
        <f>IF(N1155="snížená",J1155,0)</f>
        <v>0</v>
      </c>
      <c r="BF1155" s="186">
        <f>IF(N1155="zákl. přenesená",J1155,0)</f>
        <v>0</v>
      </c>
      <c r="BG1155" s="186">
        <f>IF(N1155="sníž. přenesená",J1155,0)</f>
        <v>0</v>
      </c>
      <c r="BH1155" s="186">
        <f>IF(N1155="nulová",J1155,0)</f>
        <v>0</v>
      </c>
      <c r="BI1155" s="24" t="s">
        <v>77</v>
      </c>
      <c r="BJ1155" s="186">
        <f>ROUND(I1155*H1155,2)</f>
        <v>0</v>
      </c>
      <c r="BK1155" s="24" t="s">
        <v>168</v>
      </c>
      <c r="BL1155" s="24" t="s">
        <v>1232</v>
      </c>
    </row>
    <row r="1156" spans="2:64" s="11" customFormat="1">
      <c r="B1156" s="187"/>
      <c r="C1156" s="336"/>
      <c r="D1156" s="337" t="s">
        <v>170</v>
      </c>
      <c r="E1156" s="338" t="s">
        <v>5</v>
      </c>
      <c r="F1156" s="339" t="s">
        <v>953</v>
      </c>
      <c r="G1156" s="336"/>
      <c r="H1156" s="340" t="s">
        <v>5</v>
      </c>
      <c r="I1156" s="192"/>
      <c r="L1156" s="187"/>
      <c r="M1156" s="193"/>
      <c r="N1156" s="194"/>
      <c r="O1156" s="194"/>
      <c r="P1156" s="194"/>
      <c r="Q1156" s="194"/>
      <c r="R1156" s="194"/>
      <c r="S1156" s="194"/>
      <c r="T1156" s="195"/>
      <c r="U1156" s="336"/>
      <c r="V1156" s="336"/>
      <c r="AS1156" s="191" t="s">
        <v>170</v>
      </c>
      <c r="AT1156" s="191" t="s">
        <v>79</v>
      </c>
      <c r="AU1156" s="11" t="s">
        <v>77</v>
      </c>
      <c r="AV1156" s="11" t="s">
        <v>33</v>
      </c>
      <c r="AW1156" s="11" t="s">
        <v>69</v>
      </c>
      <c r="AX1156" s="191" t="s">
        <v>162</v>
      </c>
    </row>
    <row r="1157" spans="2:64" s="11" customFormat="1">
      <c r="B1157" s="187"/>
      <c r="C1157" s="336"/>
      <c r="D1157" s="337" t="s">
        <v>170</v>
      </c>
      <c r="E1157" s="338" t="s">
        <v>5</v>
      </c>
      <c r="F1157" s="339" t="s">
        <v>1068</v>
      </c>
      <c r="G1157" s="336"/>
      <c r="H1157" s="340" t="s">
        <v>5</v>
      </c>
      <c r="I1157" s="192"/>
      <c r="L1157" s="187"/>
      <c r="M1157" s="193"/>
      <c r="N1157" s="194"/>
      <c r="O1157" s="194"/>
      <c r="P1157" s="194"/>
      <c r="Q1157" s="194"/>
      <c r="R1157" s="194"/>
      <c r="S1157" s="194"/>
      <c r="T1157" s="195"/>
      <c r="U1157" s="336"/>
      <c r="V1157" s="336"/>
      <c r="AS1157" s="191" t="s">
        <v>170</v>
      </c>
      <c r="AT1157" s="191" t="s">
        <v>79</v>
      </c>
      <c r="AU1157" s="11" t="s">
        <v>77</v>
      </c>
      <c r="AV1157" s="11" t="s">
        <v>33</v>
      </c>
      <c r="AW1157" s="11" t="s">
        <v>69</v>
      </c>
      <c r="AX1157" s="191" t="s">
        <v>162</v>
      </c>
    </row>
    <row r="1158" spans="2:64" s="12" customFormat="1">
      <c r="B1158" s="196"/>
      <c r="C1158" s="341"/>
      <c r="D1158" s="337" t="s">
        <v>170</v>
      </c>
      <c r="E1158" s="347" t="s">
        <v>5</v>
      </c>
      <c r="F1158" s="348" t="s">
        <v>1069</v>
      </c>
      <c r="G1158" s="341"/>
      <c r="H1158" s="349">
        <v>1.163</v>
      </c>
      <c r="I1158" s="198"/>
      <c r="L1158" s="196"/>
      <c r="M1158" s="199"/>
      <c r="N1158" s="200"/>
      <c r="O1158" s="200"/>
      <c r="P1158" s="200"/>
      <c r="Q1158" s="200"/>
      <c r="R1158" s="200"/>
      <c r="S1158" s="200"/>
      <c r="T1158" s="201"/>
      <c r="U1158" s="341"/>
      <c r="V1158" s="341"/>
      <c r="AS1158" s="202" t="s">
        <v>170</v>
      </c>
      <c r="AT1158" s="202" t="s">
        <v>79</v>
      </c>
      <c r="AU1158" s="12" t="s">
        <v>79</v>
      </c>
      <c r="AV1158" s="12" t="s">
        <v>33</v>
      </c>
      <c r="AW1158" s="12" t="s">
        <v>69</v>
      </c>
      <c r="AX1158" s="202" t="s">
        <v>162</v>
      </c>
    </row>
    <row r="1159" spans="2:64" s="12" customFormat="1">
      <c r="B1159" s="196"/>
      <c r="C1159" s="341"/>
      <c r="D1159" s="337" t="s">
        <v>170</v>
      </c>
      <c r="E1159" s="347" t="s">
        <v>5</v>
      </c>
      <c r="F1159" s="348" t="s">
        <v>1070</v>
      </c>
      <c r="G1159" s="341"/>
      <c r="H1159" s="349">
        <v>1.2529999999999999</v>
      </c>
      <c r="I1159" s="198"/>
      <c r="L1159" s="196"/>
      <c r="M1159" s="199"/>
      <c r="N1159" s="200"/>
      <c r="O1159" s="200"/>
      <c r="P1159" s="200"/>
      <c r="Q1159" s="200"/>
      <c r="R1159" s="200"/>
      <c r="S1159" s="200"/>
      <c r="T1159" s="201"/>
      <c r="U1159" s="341"/>
      <c r="V1159" s="341"/>
      <c r="AS1159" s="202" t="s">
        <v>170</v>
      </c>
      <c r="AT1159" s="202" t="s">
        <v>79</v>
      </c>
      <c r="AU1159" s="12" t="s">
        <v>79</v>
      </c>
      <c r="AV1159" s="12" t="s">
        <v>33</v>
      </c>
      <c r="AW1159" s="12" t="s">
        <v>69</v>
      </c>
      <c r="AX1159" s="202" t="s">
        <v>162</v>
      </c>
    </row>
    <row r="1160" spans="2:64" s="12" customFormat="1">
      <c r="B1160" s="196"/>
      <c r="C1160" s="341"/>
      <c r="D1160" s="337" t="s">
        <v>170</v>
      </c>
      <c r="E1160" s="347" t="s">
        <v>5</v>
      </c>
      <c r="F1160" s="348" t="s">
        <v>1071</v>
      </c>
      <c r="G1160" s="341"/>
      <c r="H1160" s="349">
        <v>2.3479999999999999</v>
      </c>
      <c r="I1160" s="198"/>
      <c r="L1160" s="196"/>
      <c r="M1160" s="199"/>
      <c r="N1160" s="200"/>
      <c r="O1160" s="200"/>
      <c r="P1160" s="200"/>
      <c r="Q1160" s="200"/>
      <c r="R1160" s="200"/>
      <c r="S1160" s="200"/>
      <c r="T1160" s="201"/>
      <c r="U1160" s="341"/>
      <c r="V1160" s="341"/>
      <c r="AS1160" s="202" t="s">
        <v>170</v>
      </c>
      <c r="AT1160" s="202" t="s">
        <v>79</v>
      </c>
      <c r="AU1160" s="12" t="s">
        <v>79</v>
      </c>
      <c r="AV1160" s="12" t="s">
        <v>33</v>
      </c>
      <c r="AW1160" s="12" t="s">
        <v>69</v>
      </c>
      <c r="AX1160" s="202" t="s">
        <v>162</v>
      </c>
    </row>
    <row r="1161" spans="2:64" s="12" customFormat="1">
      <c r="B1161" s="196"/>
      <c r="C1161" s="341"/>
      <c r="D1161" s="337" t="s">
        <v>170</v>
      </c>
      <c r="E1161" s="347" t="s">
        <v>5</v>
      </c>
      <c r="F1161" s="348" t="s">
        <v>1072</v>
      </c>
      <c r="G1161" s="341"/>
      <c r="H1161" s="349">
        <v>2.2650000000000001</v>
      </c>
      <c r="I1161" s="198"/>
      <c r="L1161" s="196"/>
      <c r="M1161" s="199"/>
      <c r="N1161" s="200"/>
      <c r="O1161" s="200"/>
      <c r="P1161" s="200"/>
      <c r="Q1161" s="200"/>
      <c r="R1161" s="200"/>
      <c r="S1161" s="200"/>
      <c r="T1161" s="201"/>
      <c r="U1161" s="341"/>
      <c r="V1161" s="341"/>
      <c r="AS1161" s="202" t="s">
        <v>170</v>
      </c>
      <c r="AT1161" s="202" t="s">
        <v>79</v>
      </c>
      <c r="AU1161" s="12" t="s">
        <v>79</v>
      </c>
      <c r="AV1161" s="12" t="s">
        <v>33</v>
      </c>
      <c r="AW1161" s="12" t="s">
        <v>69</v>
      </c>
      <c r="AX1161" s="202" t="s">
        <v>162</v>
      </c>
    </row>
    <row r="1162" spans="2:64" s="12" customFormat="1">
      <c r="B1162" s="196"/>
      <c r="C1162" s="341"/>
      <c r="D1162" s="337" t="s">
        <v>170</v>
      </c>
      <c r="E1162" s="347" t="s">
        <v>5</v>
      </c>
      <c r="F1162" s="348" t="s">
        <v>1073</v>
      </c>
      <c r="G1162" s="341"/>
      <c r="H1162" s="349">
        <v>0</v>
      </c>
      <c r="I1162" s="198"/>
      <c r="L1162" s="196"/>
      <c r="M1162" s="199"/>
      <c r="N1162" s="200"/>
      <c r="O1162" s="200"/>
      <c r="P1162" s="200"/>
      <c r="Q1162" s="200"/>
      <c r="R1162" s="200"/>
      <c r="S1162" s="200"/>
      <c r="T1162" s="201"/>
      <c r="U1162" s="341"/>
      <c r="V1162" s="341"/>
      <c r="AS1162" s="202" t="s">
        <v>170</v>
      </c>
      <c r="AT1162" s="202" t="s">
        <v>79</v>
      </c>
      <c r="AU1162" s="12" t="s">
        <v>79</v>
      </c>
      <c r="AV1162" s="12" t="s">
        <v>33</v>
      </c>
      <c r="AW1162" s="12" t="s">
        <v>69</v>
      </c>
      <c r="AX1162" s="202" t="s">
        <v>162</v>
      </c>
    </row>
    <row r="1163" spans="2:64" s="12" customFormat="1">
      <c r="B1163" s="196"/>
      <c r="C1163" s="341"/>
      <c r="D1163" s="337" t="s">
        <v>170</v>
      </c>
      <c r="E1163" s="347" t="s">
        <v>5</v>
      </c>
      <c r="F1163" s="348" t="s">
        <v>1074</v>
      </c>
      <c r="G1163" s="341"/>
      <c r="H1163" s="349">
        <v>0</v>
      </c>
      <c r="I1163" s="198"/>
      <c r="L1163" s="196"/>
      <c r="M1163" s="199"/>
      <c r="N1163" s="200"/>
      <c r="O1163" s="200"/>
      <c r="P1163" s="200"/>
      <c r="Q1163" s="200"/>
      <c r="R1163" s="200"/>
      <c r="S1163" s="200"/>
      <c r="T1163" s="201"/>
      <c r="U1163" s="341"/>
      <c r="V1163" s="341"/>
      <c r="AS1163" s="202" t="s">
        <v>170</v>
      </c>
      <c r="AT1163" s="202" t="s">
        <v>79</v>
      </c>
      <c r="AU1163" s="12" t="s">
        <v>79</v>
      </c>
      <c r="AV1163" s="12" t="s">
        <v>33</v>
      </c>
      <c r="AW1163" s="12" t="s">
        <v>69</v>
      </c>
      <c r="AX1163" s="202" t="s">
        <v>162</v>
      </c>
    </row>
    <row r="1164" spans="2:64" s="12" customFormat="1">
      <c r="B1164" s="196"/>
      <c r="C1164" s="341"/>
      <c r="D1164" s="337" t="s">
        <v>170</v>
      </c>
      <c r="E1164" s="347" t="s">
        <v>5</v>
      </c>
      <c r="F1164" s="348" t="s">
        <v>1075</v>
      </c>
      <c r="G1164" s="341"/>
      <c r="H1164" s="349">
        <v>0</v>
      </c>
      <c r="I1164" s="198"/>
      <c r="L1164" s="196"/>
      <c r="M1164" s="199"/>
      <c r="N1164" s="200"/>
      <c r="O1164" s="200"/>
      <c r="P1164" s="200"/>
      <c r="Q1164" s="200"/>
      <c r="R1164" s="200"/>
      <c r="S1164" s="200"/>
      <c r="T1164" s="201"/>
      <c r="U1164" s="341"/>
      <c r="V1164" s="341"/>
      <c r="AS1164" s="202" t="s">
        <v>170</v>
      </c>
      <c r="AT1164" s="202" t="s">
        <v>79</v>
      </c>
      <c r="AU1164" s="12" t="s">
        <v>79</v>
      </c>
      <c r="AV1164" s="12" t="s">
        <v>33</v>
      </c>
      <c r="AW1164" s="12" t="s">
        <v>69</v>
      </c>
      <c r="AX1164" s="202" t="s">
        <v>162</v>
      </c>
    </row>
    <row r="1165" spans="2:64" s="12" customFormat="1">
      <c r="B1165" s="196"/>
      <c r="C1165" s="341"/>
      <c r="D1165" s="337" t="s">
        <v>170</v>
      </c>
      <c r="E1165" s="347" t="s">
        <v>5</v>
      </c>
      <c r="F1165" s="348" t="s">
        <v>1076</v>
      </c>
      <c r="G1165" s="341"/>
      <c r="H1165" s="349">
        <v>0</v>
      </c>
      <c r="I1165" s="198"/>
      <c r="L1165" s="196"/>
      <c r="M1165" s="199"/>
      <c r="N1165" s="200"/>
      <c r="O1165" s="200"/>
      <c r="P1165" s="200"/>
      <c r="Q1165" s="200"/>
      <c r="R1165" s="200"/>
      <c r="S1165" s="200"/>
      <c r="T1165" s="201"/>
      <c r="U1165" s="341"/>
      <c r="V1165" s="341"/>
      <c r="AS1165" s="202" t="s">
        <v>170</v>
      </c>
      <c r="AT1165" s="202" t="s">
        <v>79</v>
      </c>
      <c r="AU1165" s="12" t="s">
        <v>79</v>
      </c>
      <c r="AV1165" s="12" t="s">
        <v>33</v>
      </c>
      <c r="AW1165" s="12" t="s">
        <v>69</v>
      </c>
      <c r="AX1165" s="202" t="s">
        <v>162</v>
      </c>
    </row>
    <row r="1166" spans="2:64" s="12" customFormat="1">
      <c r="B1166" s="196"/>
      <c r="C1166" s="341"/>
      <c r="D1166" s="337" t="s">
        <v>170</v>
      </c>
      <c r="E1166" s="347" t="s">
        <v>5</v>
      </c>
      <c r="F1166" s="348" t="s">
        <v>1077</v>
      </c>
      <c r="G1166" s="341"/>
      <c r="H1166" s="349">
        <v>2.835</v>
      </c>
      <c r="I1166" s="198"/>
      <c r="L1166" s="196"/>
      <c r="M1166" s="199"/>
      <c r="N1166" s="200"/>
      <c r="O1166" s="200"/>
      <c r="P1166" s="200"/>
      <c r="Q1166" s="200"/>
      <c r="R1166" s="200"/>
      <c r="S1166" s="200"/>
      <c r="T1166" s="201"/>
      <c r="U1166" s="341"/>
      <c r="V1166" s="341"/>
      <c r="AS1166" s="202" t="s">
        <v>170</v>
      </c>
      <c r="AT1166" s="202" t="s">
        <v>79</v>
      </c>
      <c r="AU1166" s="12" t="s">
        <v>79</v>
      </c>
      <c r="AV1166" s="12" t="s">
        <v>33</v>
      </c>
      <c r="AW1166" s="12" t="s">
        <v>69</v>
      </c>
      <c r="AX1166" s="202" t="s">
        <v>162</v>
      </c>
    </row>
    <row r="1167" spans="2:64" s="12" customFormat="1">
      <c r="B1167" s="196"/>
      <c r="C1167" s="341"/>
      <c r="D1167" s="337" t="s">
        <v>170</v>
      </c>
      <c r="E1167" s="347" t="s">
        <v>5</v>
      </c>
      <c r="F1167" s="348" t="s">
        <v>1078</v>
      </c>
      <c r="G1167" s="341"/>
      <c r="H1167" s="349">
        <v>0.34499999999999997</v>
      </c>
      <c r="I1167" s="198"/>
      <c r="L1167" s="196"/>
      <c r="M1167" s="199"/>
      <c r="N1167" s="200"/>
      <c r="O1167" s="200"/>
      <c r="P1167" s="200"/>
      <c r="Q1167" s="200"/>
      <c r="R1167" s="200"/>
      <c r="S1167" s="200"/>
      <c r="T1167" s="201"/>
      <c r="U1167" s="341"/>
      <c r="V1167" s="341"/>
      <c r="AS1167" s="202" t="s">
        <v>170</v>
      </c>
      <c r="AT1167" s="202" t="s">
        <v>79</v>
      </c>
      <c r="AU1167" s="12" t="s">
        <v>79</v>
      </c>
      <c r="AV1167" s="12" t="s">
        <v>33</v>
      </c>
      <c r="AW1167" s="12" t="s">
        <v>69</v>
      </c>
      <c r="AX1167" s="202" t="s">
        <v>162</v>
      </c>
    </row>
    <row r="1168" spans="2:64" s="12" customFormat="1">
      <c r="B1168" s="196"/>
      <c r="C1168" s="341"/>
      <c r="D1168" s="337" t="s">
        <v>170</v>
      </c>
      <c r="E1168" s="347" t="s">
        <v>5</v>
      </c>
      <c r="F1168" s="348" t="s">
        <v>1079</v>
      </c>
      <c r="G1168" s="341"/>
      <c r="H1168" s="349">
        <v>1.0429999999999999</v>
      </c>
      <c r="I1168" s="198"/>
      <c r="L1168" s="196"/>
      <c r="M1168" s="199"/>
      <c r="N1168" s="200"/>
      <c r="O1168" s="200"/>
      <c r="P1168" s="200"/>
      <c r="Q1168" s="200"/>
      <c r="R1168" s="200"/>
      <c r="S1168" s="200"/>
      <c r="T1168" s="201"/>
      <c r="U1168" s="341"/>
      <c r="V1168" s="341"/>
      <c r="AS1168" s="202" t="s">
        <v>170</v>
      </c>
      <c r="AT1168" s="202" t="s">
        <v>79</v>
      </c>
      <c r="AU1168" s="12" t="s">
        <v>79</v>
      </c>
      <c r="AV1168" s="12" t="s">
        <v>33</v>
      </c>
      <c r="AW1168" s="12" t="s">
        <v>69</v>
      </c>
      <c r="AX1168" s="202" t="s">
        <v>162</v>
      </c>
    </row>
    <row r="1169" spans="2:50" s="12" customFormat="1">
      <c r="B1169" s="196"/>
      <c r="C1169" s="341"/>
      <c r="D1169" s="337" t="s">
        <v>170</v>
      </c>
      <c r="E1169" s="347" t="s">
        <v>5</v>
      </c>
      <c r="F1169" s="348" t="s">
        <v>1080</v>
      </c>
      <c r="G1169" s="341"/>
      <c r="H1169" s="349">
        <v>0.443</v>
      </c>
      <c r="I1169" s="198"/>
      <c r="L1169" s="196"/>
      <c r="M1169" s="199"/>
      <c r="N1169" s="200"/>
      <c r="O1169" s="200"/>
      <c r="P1169" s="200"/>
      <c r="Q1169" s="200"/>
      <c r="R1169" s="200"/>
      <c r="S1169" s="200"/>
      <c r="T1169" s="201"/>
      <c r="U1169" s="341"/>
      <c r="V1169" s="341"/>
      <c r="AS1169" s="202" t="s">
        <v>170</v>
      </c>
      <c r="AT1169" s="202" t="s">
        <v>79</v>
      </c>
      <c r="AU1169" s="12" t="s">
        <v>79</v>
      </c>
      <c r="AV1169" s="12" t="s">
        <v>33</v>
      </c>
      <c r="AW1169" s="12" t="s">
        <v>69</v>
      </c>
      <c r="AX1169" s="202" t="s">
        <v>162</v>
      </c>
    </row>
    <row r="1170" spans="2:50" s="12" customFormat="1">
      <c r="B1170" s="196"/>
      <c r="C1170" s="341"/>
      <c r="D1170" s="337" t="s">
        <v>170</v>
      </c>
      <c r="E1170" s="347" t="s">
        <v>5</v>
      </c>
      <c r="F1170" s="348" t="s">
        <v>1081</v>
      </c>
      <c r="G1170" s="341"/>
      <c r="H1170" s="349">
        <v>0</v>
      </c>
      <c r="I1170" s="198"/>
      <c r="L1170" s="196"/>
      <c r="M1170" s="199"/>
      <c r="N1170" s="200"/>
      <c r="O1170" s="200"/>
      <c r="P1170" s="200"/>
      <c r="Q1170" s="200"/>
      <c r="R1170" s="200"/>
      <c r="S1170" s="200"/>
      <c r="T1170" s="201"/>
      <c r="U1170" s="341"/>
      <c r="V1170" s="341"/>
      <c r="AS1170" s="202" t="s">
        <v>170</v>
      </c>
      <c r="AT1170" s="202" t="s">
        <v>79</v>
      </c>
      <c r="AU1170" s="12" t="s">
        <v>79</v>
      </c>
      <c r="AV1170" s="12" t="s">
        <v>33</v>
      </c>
      <c r="AW1170" s="12" t="s">
        <v>69</v>
      </c>
      <c r="AX1170" s="202" t="s">
        <v>162</v>
      </c>
    </row>
    <row r="1171" spans="2:50" s="12" customFormat="1">
      <c r="B1171" s="196"/>
      <c r="C1171" s="341"/>
      <c r="D1171" s="337" t="s">
        <v>170</v>
      </c>
      <c r="E1171" s="347" t="s">
        <v>5</v>
      </c>
      <c r="F1171" s="348" t="s">
        <v>1082</v>
      </c>
      <c r="G1171" s="341"/>
      <c r="H1171" s="349">
        <v>0</v>
      </c>
      <c r="I1171" s="198"/>
      <c r="L1171" s="196"/>
      <c r="M1171" s="199"/>
      <c r="N1171" s="200"/>
      <c r="O1171" s="200"/>
      <c r="P1171" s="200"/>
      <c r="Q1171" s="200"/>
      <c r="R1171" s="200"/>
      <c r="S1171" s="200"/>
      <c r="T1171" s="201"/>
      <c r="U1171" s="341"/>
      <c r="V1171" s="341"/>
      <c r="AS1171" s="202" t="s">
        <v>170</v>
      </c>
      <c r="AT1171" s="202" t="s">
        <v>79</v>
      </c>
      <c r="AU1171" s="12" t="s">
        <v>79</v>
      </c>
      <c r="AV1171" s="12" t="s">
        <v>33</v>
      </c>
      <c r="AW1171" s="12" t="s">
        <v>69</v>
      </c>
      <c r="AX1171" s="202" t="s">
        <v>162</v>
      </c>
    </row>
    <row r="1172" spans="2:50" s="12" customFormat="1">
      <c r="B1172" s="196"/>
      <c r="C1172" s="341"/>
      <c r="D1172" s="337" t="s">
        <v>170</v>
      </c>
      <c r="E1172" s="347" t="s">
        <v>5</v>
      </c>
      <c r="F1172" s="348" t="s">
        <v>1083</v>
      </c>
      <c r="G1172" s="341"/>
      <c r="H1172" s="349">
        <v>11.257</v>
      </c>
      <c r="I1172" s="198"/>
      <c r="L1172" s="196"/>
      <c r="M1172" s="199"/>
      <c r="N1172" s="200"/>
      <c r="O1172" s="200"/>
      <c r="P1172" s="200"/>
      <c r="Q1172" s="200"/>
      <c r="R1172" s="200"/>
      <c r="S1172" s="200"/>
      <c r="T1172" s="201"/>
      <c r="U1172" s="341"/>
      <c r="V1172" s="341"/>
      <c r="AS1172" s="202" t="s">
        <v>170</v>
      </c>
      <c r="AT1172" s="202" t="s">
        <v>79</v>
      </c>
      <c r="AU1172" s="12" t="s">
        <v>79</v>
      </c>
      <c r="AV1172" s="12" t="s">
        <v>33</v>
      </c>
      <c r="AW1172" s="12" t="s">
        <v>69</v>
      </c>
      <c r="AX1172" s="202" t="s">
        <v>162</v>
      </c>
    </row>
    <row r="1173" spans="2:50" s="12" customFormat="1">
      <c r="B1173" s="196"/>
      <c r="C1173" s="341"/>
      <c r="D1173" s="337" t="s">
        <v>170</v>
      </c>
      <c r="E1173" s="347" t="s">
        <v>5</v>
      </c>
      <c r="F1173" s="348" t="s">
        <v>1084</v>
      </c>
      <c r="G1173" s="341"/>
      <c r="H1173" s="349">
        <v>1.7030000000000001</v>
      </c>
      <c r="I1173" s="198"/>
      <c r="L1173" s="196"/>
      <c r="M1173" s="199"/>
      <c r="N1173" s="200"/>
      <c r="O1173" s="200"/>
      <c r="P1173" s="200"/>
      <c r="Q1173" s="200"/>
      <c r="R1173" s="200"/>
      <c r="S1173" s="200"/>
      <c r="T1173" s="201"/>
      <c r="U1173" s="341"/>
      <c r="V1173" s="341"/>
      <c r="AS1173" s="202" t="s">
        <v>170</v>
      </c>
      <c r="AT1173" s="202" t="s">
        <v>79</v>
      </c>
      <c r="AU1173" s="12" t="s">
        <v>79</v>
      </c>
      <c r="AV1173" s="12" t="s">
        <v>33</v>
      </c>
      <c r="AW1173" s="12" t="s">
        <v>69</v>
      </c>
      <c r="AX1173" s="202" t="s">
        <v>162</v>
      </c>
    </row>
    <row r="1174" spans="2:50" s="12" customFormat="1">
      <c r="B1174" s="196"/>
      <c r="C1174" s="341"/>
      <c r="D1174" s="337" t="s">
        <v>170</v>
      </c>
      <c r="E1174" s="347" t="s">
        <v>5</v>
      </c>
      <c r="F1174" s="348" t="s">
        <v>1085</v>
      </c>
      <c r="G1174" s="341"/>
      <c r="H1174" s="349">
        <v>2.1</v>
      </c>
      <c r="I1174" s="198"/>
      <c r="L1174" s="196"/>
      <c r="M1174" s="199"/>
      <c r="N1174" s="200"/>
      <c r="O1174" s="200"/>
      <c r="P1174" s="200"/>
      <c r="Q1174" s="200"/>
      <c r="R1174" s="200"/>
      <c r="S1174" s="200"/>
      <c r="T1174" s="201"/>
      <c r="U1174" s="341"/>
      <c r="V1174" s="341"/>
      <c r="AS1174" s="202" t="s">
        <v>170</v>
      </c>
      <c r="AT1174" s="202" t="s">
        <v>79</v>
      </c>
      <c r="AU1174" s="12" t="s">
        <v>79</v>
      </c>
      <c r="AV1174" s="12" t="s">
        <v>33</v>
      </c>
      <c r="AW1174" s="12" t="s">
        <v>69</v>
      </c>
      <c r="AX1174" s="202" t="s">
        <v>162</v>
      </c>
    </row>
    <row r="1175" spans="2:50" s="12" customFormat="1">
      <c r="B1175" s="196"/>
      <c r="C1175" s="341"/>
      <c r="D1175" s="337" t="s">
        <v>170</v>
      </c>
      <c r="E1175" s="347" t="s">
        <v>5</v>
      </c>
      <c r="F1175" s="348" t="s">
        <v>1086</v>
      </c>
      <c r="G1175" s="341"/>
      <c r="H1175" s="349">
        <v>9.6000000000000002E-2</v>
      </c>
      <c r="I1175" s="198"/>
      <c r="L1175" s="196"/>
      <c r="M1175" s="199"/>
      <c r="N1175" s="200"/>
      <c r="O1175" s="200"/>
      <c r="P1175" s="200"/>
      <c r="Q1175" s="200"/>
      <c r="R1175" s="200"/>
      <c r="S1175" s="200"/>
      <c r="T1175" s="201"/>
      <c r="U1175" s="341"/>
      <c r="V1175" s="341"/>
      <c r="AS1175" s="202" t="s">
        <v>170</v>
      </c>
      <c r="AT1175" s="202" t="s">
        <v>79</v>
      </c>
      <c r="AU1175" s="12" t="s">
        <v>79</v>
      </c>
      <c r="AV1175" s="12" t="s">
        <v>33</v>
      </c>
      <c r="AW1175" s="12" t="s">
        <v>69</v>
      </c>
      <c r="AX1175" s="202" t="s">
        <v>162</v>
      </c>
    </row>
    <row r="1176" spans="2:50" s="12" customFormat="1">
      <c r="B1176" s="196"/>
      <c r="C1176" s="341"/>
      <c r="D1176" s="337" t="s">
        <v>170</v>
      </c>
      <c r="E1176" s="347" t="s">
        <v>5</v>
      </c>
      <c r="F1176" s="348" t="s">
        <v>1206</v>
      </c>
      <c r="G1176" s="341"/>
      <c r="H1176" s="349">
        <v>5.758</v>
      </c>
      <c r="I1176" s="198"/>
      <c r="L1176" s="196"/>
      <c r="M1176" s="199"/>
      <c r="N1176" s="200"/>
      <c r="O1176" s="200"/>
      <c r="P1176" s="200"/>
      <c r="Q1176" s="200"/>
      <c r="R1176" s="200"/>
      <c r="S1176" s="200"/>
      <c r="T1176" s="201"/>
      <c r="U1176" s="341"/>
      <c r="V1176" s="341"/>
      <c r="AS1176" s="202" t="s">
        <v>170</v>
      </c>
      <c r="AT1176" s="202" t="s">
        <v>79</v>
      </c>
      <c r="AU1176" s="12" t="s">
        <v>79</v>
      </c>
      <c r="AV1176" s="12" t="s">
        <v>33</v>
      </c>
      <c r="AW1176" s="12" t="s">
        <v>69</v>
      </c>
      <c r="AX1176" s="202" t="s">
        <v>162</v>
      </c>
    </row>
    <row r="1177" spans="2:50" s="11" customFormat="1">
      <c r="B1177" s="187"/>
      <c r="C1177" s="336"/>
      <c r="D1177" s="337" t="s">
        <v>170</v>
      </c>
      <c r="E1177" s="338" t="s">
        <v>5</v>
      </c>
      <c r="F1177" s="339" t="s">
        <v>1110</v>
      </c>
      <c r="G1177" s="336"/>
      <c r="H1177" s="340" t="s">
        <v>5</v>
      </c>
      <c r="I1177" s="192"/>
      <c r="L1177" s="187"/>
      <c r="M1177" s="193"/>
      <c r="N1177" s="194"/>
      <c r="O1177" s="194"/>
      <c r="P1177" s="194"/>
      <c r="Q1177" s="194"/>
      <c r="R1177" s="194"/>
      <c r="S1177" s="194"/>
      <c r="T1177" s="195"/>
      <c r="U1177" s="336"/>
      <c r="V1177" s="336"/>
      <c r="AS1177" s="191" t="s">
        <v>170</v>
      </c>
      <c r="AT1177" s="191" t="s">
        <v>79</v>
      </c>
      <c r="AU1177" s="11" t="s">
        <v>77</v>
      </c>
      <c r="AV1177" s="11" t="s">
        <v>33</v>
      </c>
      <c r="AW1177" s="11" t="s">
        <v>69</v>
      </c>
      <c r="AX1177" s="191" t="s">
        <v>162</v>
      </c>
    </row>
    <row r="1178" spans="2:50" s="12" customFormat="1">
      <c r="B1178" s="196"/>
      <c r="C1178" s="341"/>
      <c r="D1178" s="337" t="s">
        <v>170</v>
      </c>
      <c r="E1178" s="347" t="s">
        <v>5</v>
      </c>
      <c r="F1178" s="348" t="s">
        <v>1111</v>
      </c>
      <c r="G1178" s="341"/>
      <c r="H1178" s="349">
        <v>2.4449999999999998</v>
      </c>
      <c r="I1178" s="198"/>
      <c r="L1178" s="196"/>
      <c r="M1178" s="199"/>
      <c r="N1178" s="200"/>
      <c r="O1178" s="200"/>
      <c r="P1178" s="200"/>
      <c r="Q1178" s="200"/>
      <c r="R1178" s="200"/>
      <c r="S1178" s="200"/>
      <c r="T1178" s="201"/>
      <c r="U1178" s="341"/>
      <c r="V1178" s="341"/>
      <c r="AS1178" s="202" t="s">
        <v>170</v>
      </c>
      <c r="AT1178" s="202" t="s">
        <v>79</v>
      </c>
      <c r="AU1178" s="12" t="s">
        <v>79</v>
      </c>
      <c r="AV1178" s="12" t="s">
        <v>33</v>
      </c>
      <c r="AW1178" s="12" t="s">
        <v>69</v>
      </c>
      <c r="AX1178" s="202" t="s">
        <v>162</v>
      </c>
    </row>
    <row r="1179" spans="2:50" s="12" customFormat="1">
      <c r="B1179" s="196"/>
      <c r="C1179" s="341"/>
      <c r="D1179" s="337" t="s">
        <v>170</v>
      </c>
      <c r="E1179" s="347" t="s">
        <v>5</v>
      </c>
      <c r="F1179" s="348" t="s">
        <v>1112</v>
      </c>
      <c r="G1179" s="341"/>
      <c r="H1179" s="349">
        <v>1.173</v>
      </c>
      <c r="I1179" s="198"/>
      <c r="L1179" s="196"/>
      <c r="M1179" s="199"/>
      <c r="N1179" s="200"/>
      <c r="O1179" s="200"/>
      <c r="P1179" s="200"/>
      <c r="Q1179" s="200"/>
      <c r="R1179" s="200"/>
      <c r="S1179" s="200"/>
      <c r="T1179" s="201"/>
      <c r="U1179" s="341"/>
      <c r="V1179" s="341"/>
      <c r="AS1179" s="202" t="s">
        <v>170</v>
      </c>
      <c r="AT1179" s="202" t="s">
        <v>79</v>
      </c>
      <c r="AU1179" s="12" t="s">
        <v>79</v>
      </c>
      <c r="AV1179" s="12" t="s">
        <v>33</v>
      </c>
      <c r="AW1179" s="12" t="s">
        <v>69</v>
      </c>
      <c r="AX1179" s="202" t="s">
        <v>162</v>
      </c>
    </row>
    <row r="1180" spans="2:50" s="12" customFormat="1">
      <c r="B1180" s="196"/>
      <c r="C1180" s="341"/>
      <c r="D1180" s="337" t="s">
        <v>170</v>
      </c>
      <c r="E1180" s="347" t="s">
        <v>5</v>
      </c>
      <c r="F1180" s="348" t="s">
        <v>1119</v>
      </c>
      <c r="G1180" s="341"/>
      <c r="H1180" s="349">
        <v>1.9059999999999999</v>
      </c>
      <c r="I1180" s="198"/>
      <c r="L1180" s="196"/>
      <c r="M1180" s="199"/>
      <c r="N1180" s="200"/>
      <c r="O1180" s="200"/>
      <c r="P1180" s="200"/>
      <c r="Q1180" s="200"/>
      <c r="R1180" s="200"/>
      <c r="S1180" s="200"/>
      <c r="T1180" s="201"/>
      <c r="U1180" s="341"/>
      <c r="V1180" s="341"/>
      <c r="AS1180" s="202" t="s">
        <v>170</v>
      </c>
      <c r="AT1180" s="202" t="s">
        <v>79</v>
      </c>
      <c r="AU1180" s="12" t="s">
        <v>79</v>
      </c>
      <c r="AV1180" s="12" t="s">
        <v>33</v>
      </c>
      <c r="AW1180" s="12" t="s">
        <v>69</v>
      </c>
      <c r="AX1180" s="202" t="s">
        <v>162</v>
      </c>
    </row>
    <row r="1181" spans="2:50" s="11" customFormat="1">
      <c r="B1181" s="187"/>
      <c r="C1181" s="336"/>
      <c r="D1181" s="337" t="s">
        <v>170</v>
      </c>
      <c r="E1181" s="338" t="s">
        <v>5</v>
      </c>
      <c r="F1181" s="339" t="s">
        <v>1120</v>
      </c>
      <c r="G1181" s="336"/>
      <c r="H1181" s="340" t="s">
        <v>5</v>
      </c>
      <c r="I1181" s="192"/>
      <c r="L1181" s="187"/>
      <c r="M1181" s="193"/>
      <c r="N1181" s="194"/>
      <c r="O1181" s="194"/>
      <c r="P1181" s="194"/>
      <c r="Q1181" s="194"/>
      <c r="R1181" s="194"/>
      <c r="S1181" s="194"/>
      <c r="T1181" s="195"/>
      <c r="U1181" s="336"/>
      <c r="V1181" s="336"/>
      <c r="AS1181" s="191" t="s">
        <v>170</v>
      </c>
      <c r="AT1181" s="191" t="s">
        <v>79</v>
      </c>
      <c r="AU1181" s="11" t="s">
        <v>77</v>
      </c>
      <c r="AV1181" s="11" t="s">
        <v>33</v>
      </c>
      <c r="AW1181" s="11" t="s">
        <v>69</v>
      </c>
      <c r="AX1181" s="191" t="s">
        <v>162</v>
      </c>
    </row>
    <row r="1182" spans="2:50" s="12" customFormat="1">
      <c r="B1182" s="196"/>
      <c r="C1182" s="341"/>
      <c r="D1182" s="337" t="s">
        <v>170</v>
      </c>
      <c r="E1182" s="347" t="s">
        <v>5</v>
      </c>
      <c r="F1182" s="348" t="s">
        <v>1121</v>
      </c>
      <c r="G1182" s="341"/>
      <c r="H1182" s="349">
        <v>0.63</v>
      </c>
      <c r="I1182" s="198"/>
      <c r="L1182" s="196"/>
      <c r="M1182" s="199"/>
      <c r="N1182" s="200"/>
      <c r="O1182" s="200"/>
      <c r="P1182" s="200"/>
      <c r="Q1182" s="200"/>
      <c r="R1182" s="200"/>
      <c r="S1182" s="200"/>
      <c r="T1182" s="201"/>
      <c r="U1182" s="341"/>
      <c r="V1182" s="341"/>
      <c r="AS1182" s="202" t="s">
        <v>170</v>
      </c>
      <c r="AT1182" s="202" t="s">
        <v>79</v>
      </c>
      <c r="AU1182" s="12" t="s">
        <v>79</v>
      </c>
      <c r="AV1182" s="12" t="s">
        <v>33</v>
      </c>
      <c r="AW1182" s="12" t="s">
        <v>69</v>
      </c>
      <c r="AX1182" s="202" t="s">
        <v>162</v>
      </c>
    </row>
    <row r="1183" spans="2:50" s="11" customFormat="1">
      <c r="B1183" s="187"/>
      <c r="C1183" s="336"/>
      <c r="D1183" s="337" t="s">
        <v>170</v>
      </c>
      <c r="E1183" s="338" t="s">
        <v>5</v>
      </c>
      <c r="F1183" s="339" t="s">
        <v>1122</v>
      </c>
      <c r="G1183" s="336"/>
      <c r="H1183" s="340" t="s">
        <v>5</v>
      </c>
      <c r="I1183" s="192"/>
      <c r="L1183" s="187"/>
      <c r="M1183" s="193"/>
      <c r="N1183" s="194"/>
      <c r="O1183" s="194"/>
      <c r="P1183" s="194"/>
      <c r="Q1183" s="194"/>
      <c r="R1183" s="194"/>
      <c r="S1183" s="194"/>
      <c r="T1183" s="195"/>
      <c r="U1183" s="336"/>
      <c r="V1183" s="336"/>
      <c r="AS1183" s="191" t="s">
        <v>170</v>
      </c>
      <c r="AT1183" s="191" t="s">
        <v>79</v>
      </c>
      <c r="AU1183" s="11" t="s">
        <v>77</v>
      </c>
      <c r="AV1183" s="11" t="s">
        <v>33</v>
      </c>
      <c r="AW1183" s="11" t="s">
        <v>69</v>
      </c>
      <c r="AX1183" s="191" t="s">
        <v>162</v>
      </c>
    </row>
    <row r="1184" spans="2:50" s="12" customFormat="1">
      <c r="B1184" s="196"/>
      <c r="C1184" s="341"/>
      <c r="D1184" s="337" t="s">
        <v>170</v>
      </c>
      <c r="E1184" s="347" t="s">
        <v>5</v>
      </c>
      <c r="F1184" s="348" t="s">
        <v>1123</v>
      </c>
      <c r="G1184" s="341"/>
      <c r="H1184" s="349">
        <v>0.28799999999999998</v>
      </c>
      <c r="I1184" s="198"/>
      <c r="L1184" s="196"/>
      <c r="M1184" s="199"/>
      <c r="N1184" s="200"/>
      <c r="O1184" s="200"/>
      <c r="P1184" s="200"/>
      <c r="Q1184" s="200"/>
      <c r="R1184" s="200"/>
      <c r="S1184" s="200"/>
      <c r="T1184" s="201"/>
      <c r="U1184" s="341"/>
      <c r="V1184" s="341"/>
      <c r="AS1184" s="202" t="s">
        <v>170</v>
      </c>
      <c r="AT1184" s="202" t="s">
        <v>79</v>
      </c>
      <c r="AU1184" s="12" t="s">
        <v>79</v>
      </c>
      <c r="AV1184" s="12" t="s">
        <v>33</v>
      </c>
      <c r="AW1184" s="12" t="s">
        <v>69</v>
      </c>
      <c r="AX1184" s="202" t="s">
        <v>162</v>
      </c>
    </row>
    <row r="1185" spans="2:50" s="11" customFormat="1">
      <c r="B1185" s="187"/>
      <c r="C1185" s="336"/>
      <c r="D1185" s="337" t="s">
        <v>170</v>
      </c>
      <c r="E1185" s="338" t="s">
        <v>5</v>
      </c>
      <c r="F1185" s="339" t="s">
        <v>1088</v>
      </c>
      <c r="G1185" s="336"/>
      <c r="H1185" s="340" t="s">
        <v>5</v>
      </c>
      <c r="I1185" s="192"/>
      <c r="L1185" s="187"/>
      <c r="M1185" s="193"/>
      <c r="N1185" s="194"/>
      <c r="O1185" s="194"/>
      <c r="P1185" s="194"/>
      <c r="Q1185" s="194"/>
      <c r="R1185" s="194"/>
      <c r="S1185" s="194"/>
      <c r="T1185" s="195"/>
      <c r="U1185" s="336"/>
      <c r="V1185" s="336"/>
      <c r="AS1185" s="191" t="s">
        <v>170</v>
      </c>
      <c r="AT1185" s="191" t="s">
        <v>79</v>
      </c>
      <c r="AU1185" s="11" t="s">
        <v>77</v>
      </c>
      <c r="AV1185" s="11" t="s">
        <v>33</v>
      </c>
      <c r="AW1185" s="11" t="s">
        <v>69</v>
      </c>
      <c r="AX1185" s="191" t="s">
        <v>162</v>
      </c>
    </row>
    <row r="1186" spans="2:50" s="12" customFormat="1">
      <c r="B1186" s="196"/>
      <c r="C1186" s="341"/>
      <c r="D1186" s="337" t="s">
        <v>170</v>
      </c>
      <c r="E1186" s="347" t="s">
        <v>5</v>
      </c>
      <c r="F1186" s="348" t="s">
        <v>1089</v>
      </c>
      <c r="G1186" s="341"/>
      <c r="H1186" s="349">
        <v>0.44600000000000001</v>
      </c>
      <c r="I1186" s="198"/>
      <c r="L1186" s="196"/>
      <c r="M1186" s="199"/>
      <c r="N1186" s="200"/>
      <c r="O1186" s="200"/>
      <c r="P1186" s="200"/>
      <c r="Q1186" s="200"/>
      <c r="R1186" s="200"/>
      <c r="S1186" s="200"/>
      <c r="T1186" s="201"/>
      <c r="U1186" s="341"/>
      <c r="V1186" s="341"/>
      <c r="AS1186" s="202" t="s">
        <v>170</v>
      </c>
      <c r="AT1186" s="202" t="s">
        <v>79</v>
      </c>
      <c r="AU1186" s="12" t="s">
        <v>79</v>
      </c>
      <c r="AV1186" s="12" t="s">
        <v>33</v>
      </c>
      <c r="AW1186" s="12" t="s">
        <v>69</v>
      </c>
      <c r="AX1186" s="202" t="s">
        <v>162</v>
      </c>
    </row>
    <row r="1187" spans="2:50" s="12" customFormat="1">
      <c r="B1187" s="196"/>
      <c r="C1187" s="341"/>
      <c r="D1187" s="337" t="s">
        <v>170</v>
      </c>
      <c r="E1187" s="347" t="s">
        <v>5</v>
      </c>
      <c r="F1187" s="348" t="s">
        <v>1090</v>
      </c>
      <c r="G1187" s="341"/>
      <c r="H1187" s="349">
        <v>0.17199999999999999</v>
      </c>
      <c r="I1187" s="198"/>
      <c r="L1187" s="196"/>
      <c r="M1187" s="199"/>
      <c r="N1187" s="200"/>
      <c r="O1187" s="200"/>
      <c r="P1187" s="200"/>
      <c r="Q1187" s="200"/>
      <c r="R1187" s="200"/>
      <c r="S1187" s="200"/>
      <c r="T1187" s="201"/>
      <c r="U1187" s="341"/>
      <c r="V1187" s="341"/>
      <c r="AS1187" s="202" t="s">
        <v>170</v>
      </c>
      <c r="AT1187" s="202" t="s">
        <v>79</v>
      </c>
      <c r="AU1187" s="12" t="s">
        <v>79</v>
      </c>
      <c r="AV1187" s="12" t="s">
        <v>33</v>
      </c>
      <c r="AW1187" s="12" t="s">
        <v>69</v>
      </c>
      <c r="AX1187" s="202" t="s">
        <v>162</v>
      </c>
    </row>
    <row r="1188" spans="2:50" s="11" customFormat="1">
      <c r="B1188" s="187"/>
      <c r="C1188" s="336"/>
      <c r="D1188" s="337" t="s">
        <v>170</v>
      </c>
      <c r="E1188" s="338" t="s">
        <v>5</v>
      </c>
      <c r="F1188" s="339" t="s">
        <v>1091</v>
      </c>
      <c r="G1188" s="336"/>
      <c r="H1188" s="340" t="s">
        <v>5</v>
      </c>
      <c r="I1188" s="192"/>
      <c r="L1188" s="187"/>
      <c r="M1188" s="193"/>
      <c r="N1188" s="194"/>
      <c r="O1188" s="194"/>
      <c r="P1188" s="194"/>
      <c r="Q1188" s="194"/>
      <c r="R1188" s="194"/>
      <c r="S1188" s="194"/>
      <c r="T1188" s="195"/>
      <c r="U1188" s="336"/>
      <c r="V1188" s="336"/>
      <c r="AS1188" s="191" t="s">
        <v>170</v>
      </c>
      <c r="AT1188" s="191" t="s">
        <v>79</v>
      </c>
      <c r="AU1188" s="11" t="s">
        <v>77</v>
      </c>
      <c r="AV1188" s="11" t="s">
        <v>33</v>
      </c>
      <c r="AW1188" s="11" t="s">
        <v>69</v>
      </c>
      <c r="AX1188" s="191" t="s">
        <v>162</v>
      </c>
    </row>
    <row r="1189" spans="2:50" s="12" customFormat="1">
      <c r="B1189" s="196"/>
      <c r="C1189" s="341"/>
      <c r="D1189" s="337" t="s">
        <v>170</v>
      </c>
      <c r="E1189" s="347" t="s">
        <v>5</v>
      </c>
      <c r="F1189" s="348" t="s">
        <v>1092</v>
      </c>
      <c r="G1189" s="341"/>
      <c r="H1189" s="349">
        <v>17.471</v>
      </c>
      <c r="I1189" s="198"/>
      <c r="L1189" s="196"/>
      <c r="M1189" s="199"/>
      <c r="N1189" s="200"/>
      <c r="O1189" s="200"/>
      <c r="P1189" s="200"/>
      <c r="Q1189" s="200"/>
      <c r="R1189" s="200"/>
      <c r="S1189" s="200"/>
      <c r="T1189" s="201"/>
      <c r="U1189" s="341"/>
      <c r="V1189" s="341"/>
      <c r="AS1189" s="202" t="s">
        <v>170</v>
      </c>
      <c r="AT1189" s="202" t="s">
        <v>79</v>
      </c>
      <c r="AU1189" s="12" t="s">
        <v>79</v>
      </c>
      <c r="AV1189" s="12" t="s">
        <v>33</v>
      </c>
      <c r="AW1189" s="12" t="s">
        <v>69</v>
      </c>
      <c r="AX1189" s="202" t="s">
        <v>162</v>
      </c>
    </row>
    <row r="1190" spans="2:50" s="12" customFormat="1">
      <c r="B1190" s="196"/>
      <c r="C1190" s="341"/>
      <c r="D1190" s="337" t="s">
        <v>170</v>
      </c>
      <c r="E1190" s="347" t="s">
        <v>5</v>
      </c>
      <c r="F1190" s="348" t="s">
        <v>1093</v>
      </c>
      <c r="G1190" s="341"/>
      <c r="H1190" s="349">
        <v>4.9539999999999997</v>
      </c>
      <c r="I1190" s="198"/>
      <c r="L1190" s="196"/>
      <c r="M1190" s="199"/>
      <c r="N1190" s="200"/>
      <c r="O1190" s="200"/>
      <c r="P1190" s="200"/>
      <c r="Q1190" s="200"/>
      <c r="R1190" s="200"/>
      <c r="S1190" s="200"/>
      <c r="T1190" s="201"/>
      <c r="U1190" s="341"/>
      <c r="V1190" s="341"/>
      <c r="AS1190" s="202" t="s">
        <v>170</v>
      </c>
      <c r="AT1190" s="202" t="s">
        <v>79</v>
      </c>
      <c r="AU1190" s="12" t="s">
        <v>79</v>
      </c>
      <c r="AV1190" s="12" t="s">
        <v>33</v>
      </c>
      <c r="AW1190" s="12" t="s">
        <v>69</v>
      </c>
      <c r="AX1190" s="202" t="s">
        <v>162</v>
      </c>
    </row>
    <row r="1191" spans="2:50" s="12" customFormat="1">
      <c r="B1191" s="196"/>
      <c r="C1191" s="341"/>
      <c r="D1191" s="337" t="s">
        <v>170</v>
      </c>
      <c r="E1191" s="347" t="s">
        <v>5</v>
      </c>
      <c r="F1191" s="348" t="s">
        <v>1094</v>
      </c>
      <c r="G1191" s="341"/>
      <c r="H1191" s="349">
        <v>2.7549999999999999</v>
      </c>
      <c r="I1191" s="198"/>
      <c r="L1191" s="196"/>
      <c r="M1191" s="199"/>
      <c r="N1191" s="200"/>
      <c r="O1191" s="200"/>
      <c r="P1191" s="200"/>
      <c r="Q1191" s="200"/>
      <c r="R1191" s="200"/>
      <c r="S1191" s="200"/>
      <c r="T1191" s="201"/>
      <c r="U1191" s="341"/>
      <c r="V1191" s="341"/>
      <c r="AS1191" s="202" t="s">
        <v>170</v>
      </c>
      <c r="AT1191" s="202" t="s">
        <v>79</v>
      </c>
      <c r="AU1191" s="12" t="s">
        <v>79</v>
      </c>
      <c r="AV1191" s="12" t="s">
        <v>33</v>
      </c>
      <c r="AW1191" s="12" t="s">
        <v>69</v>
      </c>
      <c r="AX1191" s="202" t="s">
        <v>162</v>
      </c>
    </row>
    <row r="1192" spans="2:50" s="12" customFormat="1">
      <c r="B1192" s="196"/>
      <c r="C1192" s="341"/>
      <c r="D1192" s="337" t="s">
        <v>170</v>
      </c>
      <c r="E1192" s="347" t="s">
        <v>5</v>
      </c>
      <c r="F1192" s="348" t="s">
        <v>1095</v>
      </c>
      <c r="G1192" s="341"/>
      <c r="H1192" s="349">
        <v>2.8410000000000002</v>
      </c>
      <c r="I1192" s="198"/>
      <c r="L1192" s="196"/>
      <c r="M1192" s="199"/>
      <c r="N1192" s="200"/>
      <c r="O1192" s="200"/>
      <c r="P1192" s="200"/>
      <c r="Q1192" s="200"/>
      <c r="R1192" s="200"/>
      <c r="S1192" s="200"/>
      <c r="T1192" s="201"/>
      <c r="U1192" s="341"/>
      <c r="V1192" s="341"/>
      <c r="AS1192" s="202" t="s">
        <v>170</v>
      </c>
      <c r="AT1192" s="202" t="s">
        <v>79</v>
      </c>
      <c r="AU1192" s="12" t="s">
        <v>79</v>
      </c>
      <c r="AV1192" s="12" t="s">
        <v>33</v>
      </c>
      <c r="AW1192" s="12" t="s">
        <v>69</v>
      </c>
      <c r="AX1192" s="202" t="s">
        <v>162</v>
      </c>
    </row>
    <row r="1193" spans="2:50" s="12" customFormat="1">
      <c r="B1193" s="196"/>
      <c r="C1193" s="341"/>
      <c r="D1193" s="337" t="s">
        <v>170</v>
      </c>
      <c r="E1193" s="347" t="s">
        <v>5</v>
      </c>
      <c r="F1193" s="348" t="s">
        <v>1096</v>
      </c>
      <c r="G1193" s="341"/>
      <c r="H1193" s="349">
        <v>1.6439999999999999</v>
      </c>
      <c r="I1193" s="198"/>
      <c r="L1193" s="196"/>
      <c r="M1193" s="199"/>
      <c r="N1193" s="200"/>
      <c r="O1193" s="200"/>
      <c r="P1193" s="200"/>
      <c r="Q1193" s="200"/>
      <c r="R1193" s="200"/>
      <c r="S1193" s="200"/>
      <c r="T1193" s="201"/>
      <c r="U1193" s="341"/>
      <c r="V1193" s="341"/>
      <c r="AS1193" s="202" t="s">
        <v>170</v>
      </c>
      <c r="AT1193" s="202" t="s">
        <v>79</v>
      </c>
      <c r="AU1193" s="12" t="s">
        <v>79</v>
      </c>
      <c r="AV1193" s="12" t="s">
        <v>33</v>
      </c>
      <c r="AW1193" s="12" t="s">
        <v>69</v>
      </c>
      <c r="AX1193" s="202" t="s">
        <v>162</v>
      </c>
    </row>
    <row r="1194" spans="2:50" s="12" customFormat="1">
      <c r="B1194" s="196"/>
      <c r="C1194" s="341"/>
      <c r="D1194" s="337" t="s">
        <v>170</v>
      </c>
      <c r="E1194" s="347" t="s">
        <v>5</v>
      </c>
      <c r="F1194" s="348" t="s">
        <v>1097</v>
      </c>
      <c r="G1194" s="341"/>
      <c r="H1194" s="349">
        <v>1.7669999999999999</v>
      </c>
      <c r="I1194" s="198"/>
      <c r="L1194" s="196"/>
      <c r="M1194" s="199"/>
      <c r="N1194" s="200"/>
      <c r="O1194" s="200"/>
      <c r="P1194" s="200"/>
      <c r="Q1194" s="200"/>
      <c r="R1194" s="200"/>
      <c r="S1194" s="200"/>
      <c r="T1194" s="201"/>
      <c r="U1194" s="341"/>
      <c r="V1194" s="341"/>
      <c r="AS1194" s="202" t="s">
        <v>170</v>
      </c>
      <c r="AT1194" s="202" t="s">
        <v>79</v>
      </c>
      <c r="AU1194" s="12" t="s">
        <v>79</v>
      </c>
      <c r="AV1194" s="12" t="s">
        <v>33</v>
      </c>
      <c r="AW1194" s="12" t="s">
        <v>69</v>
      </c>
      <c r="AX1194" s="202" t="s">
        <v>162</v>
      </c>
    </row>
    <row r="1195" spans="2:50" s="12" customFormat="1">
      <c r="B1195" s="196"/>
      <c r="C1195" s="341"/>
      <c r="D1195" s="337" t="s">
        <v>170</v>
      </c>
      <c r="E1195" s="347" t="s">
        <v>5</v>
      </c>
      <c r="F1195" s="348" t="s">
        <v>1098</v>
      </c>
      <c r="G1195" s="341"/>
      <c r="H1195" s="349">
        <v>1.6719999999999999</v>
      </c>
      <c r="I1195" s="198"/>
      <c r="L1195" s="196"/>
      <c r="M1195" s="199"/>
      <c r="N1195" s="200"/>
      <c r="O1195" s="200"/>
      <c r="P1195" s="200"/>
      <c r="Q1195" s="200"/>
      <c r="R1195" s="200"/>
      <c r="S1195" s="200"/>
      <c r="T1195" s="201"/>
      <c r="U1195" s="341"/>
      <c r="V1195" s="341"/>
      <c r="AS1195" s="202" t="s">
        <v>170</v>
      </c>
      <c r="AT1195" s="202" t="s">
        <v>79</v>
      </c>
      <c r="AU1195" s="12" t="s">
        <v>79</v>
      </c>
      <c r="AV1195" s="12" t="s">
        <v>33</v>
      </c>
      <c r="AW1195" s="12" t="s">
        <v>69</v>
      </c>
      <c r="AX1195" s="202" t="s">
        <v>162</v>
      </c>
    </row>
    <row r="1196" spans="2:50" s="12" customFormat="1">
      <c r="B1196" s="196"/>
      <c r="C1196" s="341"/>
      <c r="D1196" s="337" t="s">
        <v>170</v>
      </c>
      <c r="E1196" s="347" t="s">
        <v>5</v>
      </c>
      <c r="F1196" s="348" t="s">
        <v>1099</v>
      </c>
      <c r="G1196" s="341"/>
      <c r="H1196" s="349">
        <v>1.8149999999999999</v>
      </c>
      <c r="I1196" s="198"/>
      <c r="L1196" s="196"/>
      <c r="M1196" s="199"/>
      <c r="N1196" s="200"/>
      <c r="O1196" s="200"/>
      <c r="P1196" s="200"/>
      <c r="Q1196" s="200"/>
      <c r="R1196" s="200"/>
      <c r="S1196" s="200"/>
      <c r="T1196" s="201"/>
      <c r="U1196" s="341"/>
      <c r="V1196" s="341"/>
      <c r="AS1196" s="202" t="s">
        <v>170</v>
      </c>
      <c r="AT1196" s="202" t="s">
        <v>79</v>
      </c>
      <c r="AU1196" s="12" t="s">
        <v>79</v>
      </c>
      <c r="AV1196" s="12" t="s">
        <v>33</v>
      </c>
      <c r="AW1196" s="12" t="s">
        <v>69</v>
      </c>
      <c r="AX1196" s="202" t="s">
        <v>162</v>
      </c>
    </row>
    <row r="1197" spans="2:50" s="12" customFormat="1">
      <c r="B1197" s="196"/>
      <c r="C1197" s="341"/>
      <c r="D1197" s="337" t="s">
        <v>170</v>
      </c>
      <c r="E1197" s="347" t="s">
        <v>5</v>
      </c>
      <c r="F1197" s="348" t="s">
        <v>1100</v>
      </c>
      <c r="G1197" s="341"/>
      <c r="H1197" s="349">
        <v>1.625</v>
      </c>
      <c r="I1197" s="198"/>
      <c r="L1197" s="196"/>
      <c r="M1197" s="199"/>
      <c r="N1197" s="200"/>
      <c r="O1197" s="200"/>
      <c r="P1197" s="200"/>
      <c r="Q1197" s="200"/>
      <c r="R1197" s="200"/>
      <c r="S1197" s="200"/>
      <c r="T1197" s="201"/>
      <c r="U1197" s="341"/>
      <c r="V1197" s="341"/>
      <c r="AS1197" s="202" t="s">
        <v>170</v>
      </c>
      <c r="AT1197" s="202" t="s">
        <v>79</v>
      </c>
      <c r="AU1197" s="12" t="s">
        <v>79</v>
      </c>
      <c r="AV1197" s="12" t="s">
        <v>33</v>
      </c>
      <c r="AW1197" s="12" t="s">
        <v>69</v>
      </c>
      <c r="AX1197" s="202" t="s">
        <v>162</v>
      </c>
    </row>
    <row r="1198" spans="2:50" s="12" customFormat="1">
      <c r="B1198" s="196"/>
      <c r="C1198" s="341"/>
      <c r="D1198" s="337" t="s">
        <v>170</v>
      </c>
      <c r="E1198" s="347" t="s">
        <v>5</v>
      </c>
      <c r="F1198" s="348" t="s">
        <v>1101</v>
      </c>
      <c r="G1198" s="341"/>
      <c r="H1198" s="349">
        <v>1.292</v>
      </c>
      <c r="I1198" s="198"/>
      <c r="L1198" s="196"/>
      <c r="M1198" s="199"/>
      <c r="N1198" s="200"/>
      <c r="O1198" s="200"/>
      <c r="P1198" s="200"/>
      <c r="Q1198" s="200"/>
      <c r="R1198" s="200"/>
      <c r="S1198" s="200"/>
      <c r="T1198" s="201"/>
      <c r="U1198" s="341"/>
      <c r="V1198" s="341"/>
      <c r="AS1198" s="202" t="s">
        <v>170</v>
      </c>
      <c r="AT1198" s="202" t="s">
        <v>79</v>
      </c>
      <c r="AU1198" s="12" t="s">
        <v>79</v>
      </c>
      <c r="AV1198" s="12" t="s">
        <v>33</v>
      </c>
      <c r="AW1198" s="12" t="s">
        <v>69</v>
      </c>
      <c r="AX1198" s="202" t="s">
        <v>162</v>
      </c>
    </row>
    <row r="1199" spans="2:50" s="12" customFormat="1">
      <c r="B1199" s="196"/>
      <c r="C1199" s="341"/>
      <c r="D1199" s="337" t="s">
        <v>170</v>
      </c>
      <c r="E1199" s="347" t="s">
        <v>5</v>
      </c>
      <c r="F1199" s="348" t="s">
        <v>1102</v>
      </c>
      <c r="G1199" s="341"/>
      <c r="H1199" s="349">
        <v>0</v>
      </c>
      <c r="I1199" s="198"/>
      <c r="L1199" s="196"/>
      <c r="M1199" s="199"/>
      <c r="N1199" s="200"/>
      <c r="O1199" s="200"/>
      <c r="P1199" s="200"/>
      <c r="Q1199" s="200"/>
      <c r="R1199" s="200"/>
      <c r="S1199" s="200"/>
      <c r="T1199" s="201"/>
      <c r="U1199" s="341"/>
      <c r="V1199" s="341"/>
      <c r="AS1199" s="202" t="s">
        <v>170</v>
      </c>
      <c r="AT1199" s="202" t="s">
        <v>79</v>
      </c>
      <c r="AU1199" s="12" t="s">
        <v>79</v>
      </c>
      <c r="AV1199" s="12" t="s">
        <v>33</v>
      </c>
      <c r="AW1199" s="12" t="s">
        <v>69</v>
      </c>
      <c r="AX1199" s="202" t="s">
        <v>162</v>
      </c>
    </row>
    <row r="1200" spans="2:50" s="12" customFormat="1">
      <c r="B1200" s="196"/>
      <c r="C1200" s="341"/>
      <c r="D1200" s="337" t="s">
        <v>170</v>
      </c>
      <c r="E1200" s="347" t="s">
        <v>5</v>
      </c>
      <c r="F1200" s="348" t="s">
        <v>1103</v>
      </c>
      <c r="G1200" s="341"/>
      <c r="H1200" s="349">
        <v>0</v>
      </c>
      <c r="I1200" s="198"/>
      <c r="L1200" s="196"/>
      <c r="M1200" s="199"/>
      <c r="N1200" s="200"/>
      <c r="O1200" s="200"/>
      <c r="P1200" s="200"/>
      <c r="Q1200" s="200"/>
      <c r="R1200" s="200"/>
      <c r="S1200" s="200"/>
      <c r="T1200" s="201"/>
      <c r="U1200" s="341"/>
      <c r="V1200" s="341"/>
      <c r="AS1200" s="202" t="s">
        <v>170</v>
      </c>
      <c r="AT1200" s="202" t="s">
        <v>79</v>
      </c>
      <c r="AU1200" s="12" t="s">
        <v>79</v>
      </c>
      <c r="AV1200" s="12" t="s">
        <v>33</v>
      </c>
      <c r="AW1200" s="12" t="s">
        <v>69</v>
      </c>
      <c r="AX1200" s="202" t="s">
        <v>162</v>
      </c>
    </row>
    <row r="1201" spans="1:64" s="12" customFormat="1">
      <c r="B1201" s="196"/>
      <c r="C1201" s="341"/>
      <c r="D1201" s="337" t="s">
        <v>170</v>
      </c>
      <c r="E1201" s="347" t="s">
        <v>5</v>
      </c>
      <c r="F1201" s="348" t="s">
        <v>1104</v>
      </c>
      <c r="G1201" s="341"/>
      <c r="H1201" s="349">
        <v>0</v>
      </c>
      <c r="I1201" s="198"/>
      <c r="L1201" s="196"/>
      <c r="M1201" s="199"/>
      <c r="N1201" s="200"/>
      <c r="O1201" s="200"/>
      <c r="P1201" s="200"/>
      <c r="Q1201" s="200"/>
      <c r="R1201" s="200"/>
      <c r="S1201" s="200"/>
      <c r="T1201" s="201"/>
      <c r="U1201" s="341"/>
      <c r="V1201" s="341"/>
      <c r="AS1201" s="202" t="s">
        <v>170</v>
      </c>
      <c r="AT1201" s="202" t="s">
        <v>79</v>
      </c>
      <c r="AU1201" s="12" t="s">
        <v>79</v>
      </c>
      <c r="AV1201" s="12" t="s">
        <v>33</v>
      </c>
      <c r="AW1201" s="12" t="s">
        <v>69</v>
      </c>
      <c r="AX1201" s="202" t="s">
        <v>162</v>
      </c>
    </row>
    <row r="1202" spans="1:64" s="12" customFormat="1">
      <c r="B1202" s="196"/>
      <c r="C1202" s="341"/>
      <c r="D1202" s="337" t="s">
        <v>170</v>
      </c>
      <c r="E1202" s="347" t="s">
        <v>5</v>
      </c>
      <c r="F1202" s="348" t="s">
        <v>1105</v>
      </c>
      <c r="G1202" s="341"/>
      <c r="H1202" s="349">
        <v>0</v>
      </c>
      <c r="I1202" s="198"/>
      <c r="L1202" s="196"/>
      <c r="M1202" s="199"/>
      <c r="N1202" s="200"/>
      <c r="O1202" s="200"/>
      <c r="P1202" s="200"/>
      <c r="Q1202" s="200"/>
      <c r="R1202" s="200"/>
      <c r="S1202" s="200"/>
      <c r="T1202" s="201"/>
      <c r="U1202" s="341"/>
      <c r="V1202" s="341"/>
      <c r="AS1202" s="202" t="s">
        <v>170</v>
      </c>
      <c r="AT1202" s="202" t="s">
        <v>79</v>
      </c>
      <c r="AU1202" s="12" t="s">
        <v>79</v>
      </c>
      <c r="AV1202" s="12" t="s">
        <v>33</v>
      </c>
      <c r="AW1202" s="12" t="s">
        <v>69</v>
      </c>
      <c r="AX1202" s="202" t="s">
        <v>162</v>
      </c>
    </row>
    <row r="1203" spans="1:64" s="11" customFormat="1">
      <c r="B1203" s="187"/>
      <c r="C1203" s="336"/>
      <c r="D1203" s="337" t="s">
        <v>170</v>
      </c>
      <c r="E1203" s="338" t="s">
        <v>5</v>
      </c>
      <c r="F1203" s="339" t="s">
        <v>1106</v>
      </c>
      <c r="G1203" s="336"/>
      <c r="H1203" s="340" t="s">
        <v>5</v>
      </c>
      <c r="I1203" s="192"/>
      <c r="L1203" s="187"/>
      <c r="M1203" s="193"/>
      <c r="N1203" s="194"/>
      <c r="O1203" s="194"/>
      <c r="P1203" s="194"/>
      <c r="Q1203" s="194"/>
      <c r="R1203" s="194"/>
      <c r="S1203" s="194"/>
      <c r="T1203" s="195"/>
      <c r="U1203" s="336"/>
      <c r="V1203" s="336"/>
      <c r="AS1203" s="191" t="s">
        <v>170</v>
      </c>
      <c r="AT1203" s="191" t="s">
        <v>79</v>
      </c>
      <c r="AU1203" s="11" t="s">
        <v>77</v>
      </c>
      <c r="AV1203" s="11" t="s">
        <v>33</v>
      </c>
      <c r="AW1203" s="11" t="s">
        <v>69</v>
      </c>
      <c r="AX1203" s="191" t="s">
        <v>162</v>
      </c>
    </row>
    <row r="1204" spans="1:64" s="12" customFormat="1">
      <c r="B1204" s="196"/>
      <c r="C1204" s="341"/>
      <c r="D1204" s="337" t="s">
        <v>170</v>
      </c>
      <c r="E1204" s="347" t="s">
        <v>5</v>
      </c>
      <c r="F1204" s="348" t="s">
        <v>1107</v>
      </c>
      <c r="G1204" s="341"/>
      <c r="H1204" s="349">
        <v>0.43</v>
      </c>
      <c r="I1204" s="198"/>
      <c r="L1204" s="196"/>
      <c r="M1204" s="199"/>
      <c r="N1204" s="200"/>
      <c r="O1204" s="200"/>
      <c r="P1204" s="200"/>
      <c r="Q1204" s="200"/>
      <c r="R1204" s="200"/>
      <c r="S1204" s="200"/>
      <c r="T1204" s="201"/>
      <c r="U1204" s="341"/>
      <c r="V1204" s="341"/>
      <c r="AS1204" s="202" t="s">
        <v>170</v>
      </c>
      <c r="AT1204" s="202" t="s">
        <v>79</v>
      </c>
      <c r="AU1204" s="12" t="s">
        <v>79</v>
      </c>
      <c r="AV1204" s="12" t="s">
        <v>33</v>
      </c>
      <c r="AW1204" s="12" t="s">
        <v>69</v>
      </c>
      <c r="AX1204" s="202" t="s">
        <v>162</v>
      </c>
    </row>
    <row r="1205" spans="1:64" s="11" customFormat="1">
      <c r="B1205" s="187"/>
      <c r="C1205" s="336"/>
      <c r="D1205" s="337" t="s">
        <v>170</v>
      </c>
      <c r="E1205" s="338" t="s">
        <v>5</v>
      </c>
      <c r="F1205" s="339" t="s">
        <v>1124</v>
      </c>
      <c r="G1205" s="336"/>
      <c r="H1205" s="340" t="s">
        <v>5</v>
      </c>
      <c r="I1205" s="192"/>
      <c r="L1205" s="187"/>
      <c r="M1205" s="193"/>
      <c r="N1205" s="194"/>
      <c r="O1205" s="194"/>
      <c r="P1205" s="194"/>
      <c r="Q1205" s="194"/>
      <c r="R1205" s="194"/>
      <c r="S1205" s="194"/>
      <c r="T1205" s="195"/>
      <c r="U1205" s="336"/>
      <c r="V1205" s="336"/>
      <c r="AS1205" s="191" t="s">
        <v>170</v>
      </c>
      <c r="AT1205" s="191" t="s">
        <v>79</v>
      </c>
      <c r="AU1205" s="11" t="s">
        <v>77</v>
      </c>
      <c r="AV1205" s="11" t="s">
        <v>33</v>
      </c>
      <c r="AW1205" s="11" t="s">
        <v>69</v>
      </c>
      <c r="AX1205" s="191" t="s">
        <v>162</v>
      </c>
    </row>
    <row r="1206" spans="1:64" s="12" customFormat="1">
      <c r="B1206" s="196"/>
      <c r="C1206" s="341"/>
      <c r="D1206" s="337" t="s">
        <v>170</v>
      </c>
      <c r="E1206" s="347" t="s">
        <v>5</v>
      </c>
      <c r="F1206" s="348" t="s">
        <v>1125</v>
      </c>
      <c r="G1206" s="341"/>
      <c r="H1206" s="349">
        <v>2.9409999999999998</v>
      </c>
      <c r="I1206" s="198"/>
      <c r="L1206" s="196"/>
      <c r="M1206" s="199"/>
      <c r="N1206" s="200"/>
      <c r="O1206" s="200"/>
      <c r="P1206" s="200"/>
      <c r="Q1206" s="200"/>
      <c r="R1206" s="200"/>
      <c r="S1206" s="200"/>
      <c r="T1206" s="201"/>
      <c r="U1206" s="341"/>
      <c r="V1206" s="341"/>
      <c r="AS1206" s="202" t="s">
        <v>170</v>
      </c>
      <c r="AT1206" s="202" t="s">
        <v>79</v>
      </c>
      <c r="AU1206" s="12" t="s">
        <v>79</v>
      </c>
      <c r="AV1206" s="12" t="s">
        <v>33</v>
      </c>
      <c r="AW1206" s="12" t="s">
        <v>69</v>
      </c>
      <c r="AX1206" s="202" t="s">
        <v>162</v>
      </c>
    </row>
    <row r="1207" spans="1:64" s="12" customFormat="1">
      <c r="B1207" s="196"/>
      <c r="C1207" s="341"/>
      <c r="D1207" s="337" t="s">
        <v>170</v>
      </c>
      <c r="E1207" s="347" t="s">
        <v>5</v>
      </c>
      <c r="F1207" s="348" t="s">
        <v>1126</v>
      </c>
      <c r="G1207" s="341"/>
      <c r="H1207" s="349">
        <v>2.0470000000000002</v>
      </c>
      <c r="I1207" s="198"/>
      <c r="L1207" s="196"/>
      <c r="M1207" s="199"/>
      <c r="N1207" s="200"/>
      <c r="O1207" s="200"/>
      <c r="P1207" s="200"/>
      <c r="Q1207" s="200"/>
      <c r="R1207" s="200"/>
      <c r="S1207" s="200"/>
      <c r="T1207" s="201"/>
      <c r="U1207" s="341"/>
      <c r="V1207" s="341"/>
      <c r="AS1207" s="202" t="s">
        <v>170</v>
      </c>
      <c r="AT1207" s="202" t="s">
        <v>79</v>
      </c>
      <c r="AU1207" s="12" t="s">
        <v>79</v>
      </c>
      <c r="AV1207" s="12" t="s">
        <v>33</v>
      </c>
      <c r="AW1207" s="12" t="s">
        <v>69</v>
      </c>
      <c r="AX1207" s="202" t="s">
        <v>162</v>
      </c>
    </row>
    <row r="1208" spans="1:64" s="12" customFormat="1">
      <c r="B1208" s="196"/>
      <c r="C1208" s="341"/>
      <c r="D1208" s="337" t="s">
        <v>170</v>
      </c>
      <c r="E1208" s="347" t="s">
        <v>5</v>
      </c>
      <c r="F1208" s="348" t="s">
        <v>1127</v>
      </c>
      <c r="G1208" s="341"/>
      <c r="H1208" s="349">
        <v>1.754</v>
      </c>
      <c r="I1208" s="198"/>
      <c r="L1208" s="196"/>
      <c r="M1208" s="199"/>
      <c r="N1208" s="200"/>
      <c r="O1208" s="200"/>
      <c r="P1208" s="200"/>
      <c r="Q1208" s="200"/>
      <c r="R1208" s="200"/>
      <c r="S1208" s="200"/>
      <c r="T1208" s="201"/>
      <c r="U1208" s="341"/>
      <c r="V1208" s="341"/>
      <c r="AS1208" s="202" t="s">
        <v>170</v>
      </c>
      <c r="AT1208" s="202" t="s">
        <v>79</v>
      </c>
      <c r="AU1208" s="12" t="s">
        <v>79</v>
      </c>
      <c r="AV1208" s="12" t="s">
        <v>33</v>
      </c>
      <c r="AW1208" s="12" t="s">
        <v>69</v>
      </c>
      <c r="AX1208" s="202" t="s">
        <v>162</v>
      </c>
    </row>
    <row r="1209" spans="1:64" s="12" customFormat="1">
      <c r="B1209" s="196"/>
      <c r="C1209" s="341"/>
      <c r="D1209" s="337" t="s">
        <v>170</v>
      </c>
      <c r="E1209" s="347" t="s">
        <v>5</v>
      </c>
      <c r="F1209" s="348" t="s">
        <v>1128</v>
      </c>
      <c r="G1209" s="341"/>
      <c r="H1209" s="349">
        <v>1.208</v>
      </c>
      <c r="I1209" s="198"/>
      <c r="L1209" s="196"/>
      <c r="M1209" s="199"/>
      <c r="N1209" s="200"/>
      <c r="O1209" s="200"/>
      <c r="P1209" s="200"/>
      <c r="Q1209" s="200"/>
      <c r="R1209" s="200"/>
      <c r="S1209" s="200"/>
      <c r="T1209" s="201"/>
      <c r="U1209" s="341"/>
      <c r="V1209" s="341"/>
      <c r="AS1209" s="202" t="s">
        <v>170</v>
      </c>
      <c r="AT1209" s="202" t="s">
        <v>79</v>
      </c>
      <c r="AU1209" s="12" t="s">
        <v>79</v>
      </c>
      <c r="AV1209" s="12" t="s">
        <v>33</v>
      </c>
      <c r="AW1209" s="12" t="s">
        <v>69</v>
      </c>
      <c r="AX1209" s="202" t="s">
        <v>162</v>
      </c>
    </row>
    <row r="1210" spans="1:64" s="12" customFormat="1">
      <c r="B1210" s="196"/>
      <c r="C1210" s="341"/>
      <c r="D1210" s="337" t="s">
        <v>170</v>
      </c>
      <c r="E1210" s="347" t="s">
        <v>5</v>
      </c>
      <c r="F1210" s="348" t="s">
        <v>1129</v>
      </c>
      <c r="G1210" s="341"/>
      <c r="H1210" s="349">
        <v>0.72</v>
      </c>
      <c r="I1210" s="198"/>
      <c r="L1210" s="196"/>
      <c r="M1210" s="199"/>
      <c r="N1210" s="200"/>
      <c r="O1210" s="200"/>
      <c r="P1210" s="200"/>
      <c r="Q1210" s="200"/>
      <c r="R1210" s="200"/>
      <c r="S1210" s="200"/>
      <c r="T1210" s="201"/>
      <c r="U1210" s="341"/>
      <c r="V1210" s="341"/>
      <c r="AS1210" s="202" t="s">
        <v>170</v>
      </c>
      <c r="AT1210" s="202" t="s">
        <v>79</v>
      </c>
      <c r="AU1210" s="12" t="s">
        <v>79</v>
      </c>
      <c r="AV1210" s="12" t="s">
        <v>33</v>
      </c>
      <c r="AW1210" s="12" t="s">
        <v>69</v>
      </c>
      <c r="AX1210" s="202" t="s">
        <v>162</v>
      </c>
    </row>
    <row r="1211" spans="1:64" s="13" customFormat="1">
      <c r="B1211" s="208"/>
      <c r="C1211" s="350"/>
      <c r="D1211" s="342" t="s">
        <v>170</v>
      </c>
      <c r="E1211" s="351" t="s">
        <v>5</v>
      </c>
      <c r="F1211" s="352" t="s">
        <v>192</v>
      </c>
      <c r="G1211" s="350"/>
      <c r="H1211" s="353">
        <f>SUM(H1157:H1210)</f>
        <v>86.605000000000004</v>
      </c>
      <c r="I1211" s="209"/>
      <c r="L1211" s="208"/>
      <c r="M1211" s="210"/>
      <c r="N1211" s="211"/>
      <c r="O1211" s="211"/>
      <c r="P1211" s="211"/>
      <c r="Q1211" s="211"/>
      <c r="R1211" s="211"/>
      <c r="S1211" s="211"/>
      <c r="T1211" s="212"/>
      <c r="U1211" s="350"/>
      <c r="V1211" s="350"/>
      <c r="AS1211" s="213" t="s">
        <v>170</v>
      </c>
      <c r="AT1211" s="213" t="s">
        <v>79</v>
      </c>
      <c r="AU1211" s="13" t="s">
        <v>168</v>
      </c>
      <c r="AV1211" s="13" t="s">
        <v>33</v>
      </c>
      <c r="AW1211" s="13" t="s">
        <v>77</v>
      </c>
      <c r="AX1211" s="213" t="s">
        <v>162</v>
      </c>
    </row>
    <row r="1212" spans="1:64" s="1" customFormat="1" ht="25.5" customHeight="1">
      <c r="A1212" s="405"/>
      <c r="B1212" s="394"/>
      <c r="C1212" s="389">
        <v>146</v>
      </c>
      <c r="D1212" s="389" t="s">
        <v>164</v>
      </c>
      <c r="E1212" s="390" t="s">
        <v>1234</v>
      </c>
      <c r="F1212" s="391" t="s">
        <v>1235</v>
      </c>
      <c r="G1212" s="392" t="s">
        <v>284</v>
      </c>
      <c r="H1212" s="393">
        <v>959.87</v>
      </c>
      <c r="I1212" s="180"/>
      <c r="J1212" s="181">
        <f>ROUND(I1212*H1212,2)</f>
        <v>0</v>
      </c>
      <c r="K1212" s="177" t="s">
        <v>5</v>
      </c>
      <c r="L1212" s="41"/>
      <c r="M1212" s="182" t="s">
        <v>5</v>
      </c>
      <c r="N1212" s="183" t="s">
        <v>40</v>
      </c>
      <c r="O1212" s="42"/>
      <c r="P1212" s="184">
        <f>O1212*H1212</f>
        <v>0</v>
      </c>
      <c r="Q1212" s="184">
        <v>0</v>
      </c>
      <c r="R1212" s="184">
        <f>Q1212*H1212</f>
        <v>0</v>
      </c>
      <c r="S1212" s="184">
        <v>3.5000000000000003E-2</v>
      </c>
      <c r="T1212" s="185">
        <f>S1212*H1212</f>
        <v>33.595450000000007</v>
      </c>
      <c r="U1212" s="329"/>
      <c r="V1212" s="329"/>
      <c r="AQ1212" s="24" t="s">
        <v>168</v>
      </c>
      <c r="AS1212" s="24" t="s">
        <v>164</v>
      </c>
      <c r="AT1212" s="24" t="s">
        <v>79</v>
      </c>
      <c r="AX1212" s="24" t="s">
        <v>162</v>
      </c>
      <c r="BD1212" s="186">
        <f>IF(N1212="základní",J1212,0)</f>
        <v>0</v>
      </c>
      <c r="BE1212" s="186">
        <f>IF(N1212="snížená",J1212,0)</f>
        <v>0</v>
      </c>
      <c r="BF1212" s="186">
        <f>IF(N1212="zákl. přenesená",J1212,0)</f>
        <v>0</v>
      </c>
      <c r="BG1212" s="186">
        <f>IF(N1212="sníž. přenesená",J1212,0)</f>
        <v>0</v>
      </c>
      <c r="BH1212" s="186">
        <f>IF(N1212="nulová",J1212,0)</f>
        <v>0</v>
      </c>
      <c r="BI1212" s="24" t="s">
        <v>77</v>
      </c>
      <c r="BJ1212" s="186">
        <f>ROUND(I1212*H1212,2)</f>
        <v>0</v>
      </c>
      <c r="BK1212" s="24" t="s">
        <v>168</v>
      </c>
      <c r="BL1212" s="24" t="s">
        <v>1236</v>
      </c>
    </row>
    <row r="1213" spans="1:64" s="11" customFormat="1">
      <c r="B1213" s="187"/>
      <c r="C1213" s="336"/>
      <c r="D1213" s="337" t="s">
        <v>170</v>
      </c>
      <c r="E1213" s="338" t="s">
        <v>5</v>
      </c>
      <c r="F1213" s="339" t="s">
        <v>1237</v>
      </c>
      <c r="G1213" s="336"/>
      <c r="H1213" s="340" t="s">
        <v>5</v>
      </c>
      <c r="I1213" s="192"/>
      <c r="L1213" s="187"/>
      <c r="M1213" s="193"/>
      <c r="N1213" s="194"/>
      <c r="O1213" s="194"/>
      <c r="P1213" s="194"/>
      <c r="Q1213" s="194"/>
      <c r="R1213" s="194"/>
      <c r="S1213" s="194"/>
      <c r="T1213" s="195"/>
      <c r="U1213" s="336"/>
      <c r="V1213" s="336"/>
      <c r="AS1213" s="191" t="s">
        <v>170</v>
      </c>
      <c r="AT1213" s="191" t="s">
        <v>79</v>
      </c>
      <c r="AU1213" s="11" t="s">
        <v>77</v>
      </c>
      <c r="AV1213" s="11" t="s">
        <v>33</v>
      </c>
      <c r="AW1213" s="11" t="s">
        <v>69</v>
      </c>
      <c r="AX1213" s="191" t="s">
        <v>162</v>
      </c>
    </row>
    <row r="1214" spans="1:64" s="11" customFormat="1">
      <c r="B1214" s="187"/>
      <c r="C1214" s="336"/>
      <c r="D1214" s="337" t="s">
        <v>170</v>
      </c>
      <c r="E1214" s="338" t="s">
        <v>5</v>
      </c>
      <c r="F1214" s="339" t="s">
        <v>1068</v>
      </c>
      <c r="G1214" s="336"/>
      <c r="H1214" s="340" t="s">
        <v>5</v>
      </c>
      <c r="I1214" s="192"/>
      <c r="L1214" s="187"/>
      <c r="M1214" s="193"/>
      <c r="N1214" s="194"/>
      <c r="O1214" s="194"/>
      <c r="P1214" s="194"/>
      <c r="Q1214" s="194"/>
      <c r="R1214" s="194"/>
      <c r="S1214" s="194"/>
      <c r="T1214" s="195"/>
      <c r="U1214" s="336"/>
      <c r="V1214" s="336"/>
      <c r="AS1214" s="191" t="s">
        <v>170</v>
      </c>
      <c r="AT1214" s="191" t="s">
        <v>79</v>
      </c>
      <c r="AU1214" s="11" t="s">
        <v>77</v>
      </c>
      <c r="AV1214" s="11" t="s">
        <v>33</v>
      </c>
      <c r="AW1214" s="11" t="s">
        <v>69</v>
      </c>
      <c r="AX1214" s="191" t="s">
        <v>162</v>
      </c>
    </row>
    <row r="1215" spans="1:64" s="12" customFormat="1">
      <c r="B1215" s="196"/>
      <c r="C1215" s="341"/>
      <c r="D1215" s="337" t="s">
        <v>170</v>
      </c>
      <c r="E1215" s="347" t="s">
        <v>5</v>
      </c>
      <c r="F1215" s="348" t="s">
        <v>1188</v>
      </c>
      <c r="G1215" s="341"/>
      <c r="H1215" s="349">
        <v>15.5</v>
      </c>
      <c r="I1215" s="198"/>
      <c r="L1215" s="196"/>
      <c r="M1215" s="199"/>
      <c r="N1215" s="200"/>
      <c r="O1215" s="200"/>
      <c r="P1215" s="200"/>
      <c r="Q1215" s="200"/>
      <c r="R1215" s="200"/>
      <c r="S1215" s="200"/>
      <c r="T1215" s="201"/>
      <c r="U1215" s="341"/>
      <c r="V1215" s="341"/>
      <c r="AS1215" s="202" t="s">
        <v>170</v>
      </c>
      <c r="AT1215" s="202" t="s">
        <v>79</v>
      </c>
      <c r="AU1215" s="12" t="s">
        <v>79</v>
      </c>
      <c r="AV1215" s="12" t="s">
        <v>33</v>
      </c>
      <c r="AW1215" s="12" t="s">
        <v>69</v>
      </c>
      <c r="AX1215" s="202" t="s">
        <v>162</v>
      </c>
    </row>
    <row r="1216" spans="1:64" s="12" customFormat="1">
      <c r="B1216" s="196"/>
      <c r="C1216" s="341"/>
      <c r="D1216" s="337" t="s">
        <v>170</v>
      </c>
      <c r="E1216" s="347" t="s">
        <v>5</v>
      </c>
      <c r="F1216" s="348" t="s">
        <v>1189</v>
      </c>
      <c r="G1216" s="341"/>
      <c r="H1216" s="349">
        <v>16.7</v>
      </c>
      <c r="I1216" s="198"/>
      <c r="L1216" s="196"/>
      <c r="M1216" s="199"/>
      <c r="N1216" s="200"/>
      <c r="O1216" s="200"/>
      <c r="P1216" s="200"/>
      <c r="Q1216" s="200"/>
      <c r="R1216" s="200"/>
      <c r="S1216" s="200"/>
      <c r="T1216" s="201"/>
      <c r="U1216" s="341"/>
      <c r="V1216" s="341"/>
      <c r="AS1216" s="202" t="s">
        <v>170</v>
      </c>
      <c r="AT1216" s="202" t="s">
        <v>79</v>
      </c>
      <c r="AU1216" s="12" t="s">
        <v>79</v>
      </c>
      <c r="AV1216" s="12" t="s">
        <v>33</v>
      </c>
      <c r="AW1216" s="12" t="s">
        <v>69</v>
      </c>
      <c r="AX1216" s="202" t="s">
        <v>162</v>
      </c>
    </row>
    <row r="1217" spans="2:50" s="12" customFormat="1">
      <c r="B1217" s="196"/>
      <c r="C1217" s="341"/>
      <c r="D1217" s="337" t="s">
        <v>170</v>
      </c>
      <c r="E1217" s="347" t="s">
        <v>5</v>
      </c>
      <c r="F1217" s="348" t="s">
        <v>1190</v>
      </c>
      <c r="G1217" s="341"/>
      <c r="H1217" s="349">
        <v>31.3</v>
      </c>
      <c r="I1217" s="198"/>
      <c r="L1217" s="196"/>
      <c r="M1217" s="199"/>
      <c r="N1217" s="200"/>
      <c r="O1217" s="200"/>
      <c r="P1217" s="200"/>
      <c r="Q1217" s="200"/>
      <c r="R1217" s="200"/>
      <c r="S1217" s="200"/>
      <c r="T1217" s="201"/>
      <c r="U1217" s="341"/>
      <c r="V1217" s="341"/>
      <c r="AS1217" s="202" t="s">
        <v>170</v>
      </c>
      <c r="AT1217" s="202" t="s">
        <v>79</v>
      </c>
      <c r="AU1217" s="12" t="s">
        <v>79</v>
      </c>
      <c r="AV1217" s="12" t="s">
        <v>33</v>
      </c>
      <c r="AW1217" s="12" t="s">
        <v>69</v>
      </c>
      <c r="AX1217" s="202" t="s">
        <v>162</v>
      </c>
    </row>
    <row r="1218" spans="2:50" s="12" customFormat="1">
      <c r="B1218" s="196"/>
      <c r="C1218" s="341"/>
      <c r="D1218" s="337" t="s">
        <v>170</v>
      </c>
      <c r="E1218" s="347" t="s">
        <v>5</v>
      </c>
      <c r="F1218" s="348" t="s">
        <v>1191</v>
      </c>
      <c r="G1218" s="341"/>
      <c r="H1218" s="349">
        <v>30.2</v>
      </c>
      <c r="I1218" s="198"/>
      <c r="L1218" s="196"/>
      <c r="M1218" s="199"/>
      <c r="N1218" s="200"/>
      <c r="O1218" s="200"/>
      <c r="P1218" s="200"/>
      <c r="Q1218" s="200"/>
      <c r="R1218" s="200"/>
      <c r="S1218" s="200"/>
      <c r="T1218" s="201"/>
      <c r="U1218" s="341"/>
      <c r="V1218" s="341"/>
      <c r="AS1218" s="202" t="s">
        <v>170</v>
      </c>
      <c r="AT1218" s="202" t="s">
        <v>79</v>
      </c>
      <c r="AU1218" s="12" t="s">
        <v>79</v>
      </c>
      <c r="AV1218" s="12" t="s">
        <v>33</v>
      </c>
      <c r="AW1218" s="12" t="s">
        <v>69</v>
      </c>
      <c r="AX1218" s="202" t="s">
        <v>162</v>
      </c>
    </row>
    <row r="1219" spans="2:50" s="12" customFormat="1">
      <c r="B1219" s="196"/>
      <c r="C1219" s="341"/>
      <c r="D1219" s="337" t="s">
        <v>170</v>
      </c>
      <c r="E1219" s="347" t="s">
        <v>5</v>
      </c>
      <c r="F1219" s="348" t="s">
        <v>1192</v>
      </c>
      <c r="G1219" s="341"/>
      <c r="H1219" s="349">
        <v>0</v>
      </c>
      <c r="I1219" s="198"/>
      <c r="L1219" s="196"/>
      <c r="M1219" s="199"/>
      <c r="N1219" s="200"/>
      <c r="O1219" s="200"/>
      <c r="P1219" s="200"/>
      <c r="Q1219" s="200"/>
      <c r="R1219" s="200"/>
      <c r="S1219" s="200"/>
      <c r="T1219" s="201"/>
      <c r="U1219" s="341"/>
      <c r="V1219" s="341"/>
      <c r="AS1219" s="202" t="s">
        <v>170</v>
      </c>
      <c r="AT1219" s="202" t="s">
        <v>79</v>
      </c>
      <c r="AU1219" s="12" t="s">
        <v>79</v>
      </c>
      <c r="AV1219" s="12" t="s">
        <v>33</v>
      </c>
      <c r="AW1219" s="12" t="s">
        <v>69</v>
      </c>
      <c r="AX1219" s="202" t="s">
        <v>162</v>
      </c>
    </row>
    <row r="1220" spans="2:50" s="12" customFormat="1">
      <c r="B1220" s="196"/>
      <c r="C1220" s="341"/>
      <c r="D1220" s="337" t="s">
        <v>170</v>
      </c>
      <c r="E1220" s="347" t="s">
        <v>5</v>
      </c>
      <c r="F1220" s="348" t="s">
        <v>1193</v>
      </c>
      <c r="G1220" s="341"/>
      <c r="H1220" s="349">
        <v>0</v>
      </c>
      <c r="I1220" s="198"/>
      <c r="L1220" s="196"/>
      <c r="M1220" s="199"/>
      <c r="N1220" s="200"/>
      <c r="O1220" s="200"/>
      <c r="P1220" s="200"/>
      <c r="Q1220" s="200"/>
      <c r="R1220" s="200"/>
      <c r="S1220" s="200"/>
      <c r="T1220" s="201"/>
      <c r="U1220" s="341"/>
      <c r="V1220" s="341"/>
      <c r="AS1220" s="202" t="s">
        <v>170</v>
      </c>
      <c r="AT1220" s="202" t="s">
        <v>79</v>
      </c>
      <c r="AU1220" s="12" t="s">
        <v>79</v>
      </c>
      <c r="AV1220" s="12" t="s">
        <v>33</v>
      </c>
      <c r="AW1220" s="12" t="s">
        <v>69</v>
      </c>
      <c r="AX1220" s="202" t="s">
        <v>162</v>
      </c>
    </row>
    <row r="1221" spans="2:50" s="12" customFormat="1">
      <c r="B1221" s="196"/>
      <c r="C1221" s="341"/>
      <c r="D1221" s="337" t="s">
        <v>170</v>
      </c>
      <c r="E1221" s="347" t="s">
        <v>5</v>
      </c>
      <c r="F1221" s="348" t="s">
        <v>1194</v>
      </c>
      <c r="G1221" s="341"/>
      <c r="H1221" s="349">
        <v>0</v>
      </c>
      <c r="I1221" s="198"/>
      <c r="L1221" s="196"/>
      <c r="M1221" s="199"/>
      <c r="N1221" s="200"/>
      <c r="O1221" s="200"/>
      <c r="P1221" s="200"/>
      <c r="Q1221" s="200"/>
      <c r="R1221" s="200"/>
      <c r="S1221" s="200"/>
      <c r="T1221" s="201"/>
      <c r="U1221" s="341"/>
      <c r="V1221" s="341"/>
      <c r="AS1221" s="202" t="s">
        <v>170</v>
      </c>
      <c r="AT1221" s="202" t="s">
        <v>79</v>
      </c>
      <c r="AU1221" s="12" t="s">
        <v>79</v>
      </c>
      <c r="AV1221" s="12" t="s">
        <v>33</v>
      </c>
      <c r="AW1221" s="12" t="s">
        <v>69</v>
      </c>
      <c r="AX1221" s="202" t="s">
        <v>162</v>
      </c>
    </row>
    <row r="1222" spans="2:50" s="12" customFormat="1">
      <c r="B1222" s="196"/>
      <c r="C1222" s="341"/>
      <c r="D1222" s="337" t="s">
        <v>170</v>
      </c>
      <c r="E1222" s="347" t="s">
        <v>5</v>
      </c>
      <c r="F1222" s="348" t="s">
        <v>1195</v>
      </c>
      <c r="G1222" s="341"/>
      <c r="H1222" s="349">
        <v>0</v>
      </c>
      <c r="I1222" s="198"/>
      <c r="L1222" s="196"/>
      <c r="M1222" s="199"/>
      <c r="N1222" s="200"/>
      <c r="O1222" s="200"/>
      <c r="P1222" s="200"/>
      <c r="Q1222" s="200"/>
      <c r="R1222" s="200"/>
      <c r="S1222" s="200"/>
      <c r="T1222" s="201"/>
      <c r="U1222" s="341"/>
      <c r="V1222" s="341"/>
      <c r="AS1222" s="202" t="s">
        <v>170</v>
      </c>
      <c r="AT1222" s="202" t="s">
        <v>79</v>
      </c>
      <c r="AU1222" s="12" t="s">
        <v>79</v>
      </c>
      <c r="AV1222" s="12" t="s">
        <v>33</v>
      </c>
      <c r="AW1222" s="12" t="s">
        <v>69</v>
      </c>
      <c r="AX1222" s="202" t="s">
        <v>162</v>
      </c>
    </row>
    <row r="1223" spans="2:50" s="12" customFormat="1">
      <c r="B1223" s="196"/>
      <c r="C1223" s="341"/>
      <c r="D1223" s="337" t="s">
        <v>170</v>
      </c>
      <c r="E1223" s="347" t="s">
        <v>5</v>
      </c>
      <c r="F1223" s="348" t="s">
        <v>1196</v>
      </c>
      <c r="G1223" s="341"/>
      <c r="H1223" s="349">
        <v>37.799999999999997</v>
      </c>
      <c r="I1223" s="198"/>
      <c r="L1223" s="196"/>
      <c r="M1223" s="199"/>
      <c r="N1223" s="200"/>
      <c r="O1223" s="200"/>
      <c r="P1223" s="200"/>
      <c r="Q1223" s="200"/>
      <c r="R1223" s="200"/>
      <c r="S1223" s="200"/>
      <c r="T1223" s="201"/>
      <c r="U1223" s="341"/>
      <c r="V1223" s="341"/>
      <c r="AS1223" s="202" t="s">
        <v>170</v>
      </c>
      <c r="AT1223" s="202" t="s">
        <v>79</v>
      </c>
      <c r="AU1223" s="12" t="s">
        <v>79</v>
      </c>
      <c r="AV1223" s="12" t="s">
        <v>33</v>
      </c>
      <c r="AW1223" s="12" t="s">
        <v>69</v>
      </c>
      <c r="AX1223" s="202" t="s">
        <v>162</v>
      </c>
    </row>
    <row r="1224" spans="2:50" s="12" customFormat="1">
      <c r="B1224" s="196"/>
      <c r="C1224" s="341"/>
      <c r="D1224" s="337" t="s">
        <v>170</v>
      </c>
      <c r="E1224" s="347" t="s">
        <v>5</v>
      </c>
      <c r="F1224" s="348" t="s">
        <v>1197</v>
      </c>
      <c r="G1224" s="341"/>
      <c r="H1224" s="349">
        <v>4.5999999999999996</v>
      </c>
      <c r="I1224" s="198"/>
      <c r="L1224" s="196"/>
      <c r="M1224" s="199"/>
      <c r="N1224" s="200"/>
      <c r="O1224" s="200"/>
      <c r="P1224" s="200"/>
      <c r="Q1224" s="200"/>
      <c r="R1224" s="200"/>
      <c r="S1224" s="200"/>
      <c r="T1224" s="201"/>
      <c r="U1224" s="341"/>
      <c r="V1224" s="341"/>
      <c r="AS1224" s="202" t="s">
        <v>170</v>
      </c>
      <c r="AT1224" s="202" t="s">
        <v>79</v>
      </c>
      <c r="AU1224" s="12" t="s">
        <v>79</v>
      </c>
      <c r="AV1224" s="12" t="s">
        <v>33</v>
      </c>
      <c r="AW1224" s="12" t="s">
        <v>69</v>
      </c>
      <c r="AX1224" s="202" t="s">
        <v>162</v>
      </c>
    </row>
    <row r="1225" spans="2:50" s="12" customFormat="1">
      <c r="B1225" s="196"/>
      <c r="C1225" s="341"/>
      <c r="D1225" s="337" t="s">
        <v>170</v>
      </c>
      <c r="E1225" s="347" t="s">
        <v>5</v>
      </c>
      <c r="F1225" s="348" t="s">
        <v>1198</v>
      </c>
      <c r="G1225" s="341"/>
      <c r="H1225" s="349">
        <v>13.9</v>
      </c>
      <c r="I1225" s="198"/>
      <c r="L1225" s="196"/>
      <c r="M1225" s="199"/>
      <c r="N1225" s="200"/>
      <c r="O1225" s="200"/>
      <c r="P1225" s="200"/>
      <c r="Q1225" s="200"/>
      <c r="R1225" s="200"/>
      <c r="S1225" s="200"/>
      <c r="T1225" s="201"/>
      <c r="U1225" s="341"/>
      <c r="V1225" s="341"/>
      <c r="AS1225" s="202" t="s">
        <v>170</v>
      </c>
      <c r="AT1225" s="202" t="s">
        <v>79</v>
      </c>
      <c r="AU1225" s="12" t="s">
        <v>79</v>
      </c>
      <c r="AV1225" s="12" t="s">
        <v>33</v>
      </c>
      <c r="AW1225" s="12" t="s">
        <v>69</v>
      </c>
      <c r="AX1225" s="202" t="s">
        <v>162</v>
      </c>
    </row>
    <row r="1226" spans="2:50" s="12" customFormat="1">
      <c r="B1226" s="196"/>
      <c r="C1226" s="341"/>
      <c r="D1226" s="337" t="s">
        <v>170</v>
      </c>
      <c r="E1226" s="347" t="s">
        <v>5</v>
      </c>
      <c r="F1226" s="348" t="s">
        <v>1199</v>
      </c>
      <c r="G1226" s="341"/>
      <c r="H1226" s="349">
        <v>5.9</v>
      </c>
      <c r="I1226" s="198"/>
      <c r="L1226" s="196"/>
      <c r="M1226" s="199"/>
      <c r="N1226" s="200"/>
      <c r="O1226" s="200"/>
      <c r="P1226" s="200"/>
      <c r="Q1226" s="200"/>
      <c r="R1226" s="200"/>
      <c r="S1226" s="200"/>
      <c r="T1226" s="201"/>
      <c r="U1226" s="341"/>
      <c r="V1226" s="341"/>
      <c r="AS1226" s="202" t="s">
        <v>170</v>
      </c>
      <c r="AT1226" s="202" t="s">
        <v>79</v>
      </c>
      <c r="AU1226" s="12" t="s">
        <v>79</v>
      </c>
      <c r="AV1226" s="12" t="s">
        <v>33</v>
      </c>
      <c r="AW1226" s="12" t="s">
        <v>69</v>
      </c>
      <c r="AX1226" s="202" t="s">
        <v>162</v>
      </c>
    </row>
    <row r="1227" spans="2:50" s="12" customFormat="1">
      <c r="B1227" s="196"/>
      <c r="C1227" s="341"/>
      <c r="D1227" s="337" t="s">
        <v>170</v>
      </c>
      <c r="E1227" s="347" t="s">
        <v>5</v>
      </c>
      <c r="F1227" s="348" t="s">
        <v>1200</v>
      </c>
      <c r="G1227" s="341"/>
      <c r="H1227" s="349">
        <v>0</v>
      </c>
      <c r="I1227" s="198"/>
      <c r="L1227" s="196"/>
      <c r="M1227" s="199"/>
      <c r="N1227" s="200"/>
      <c r="O1227" s="200"/>
      <c r="P1227" s="200"/>
      <c r="Q1227" s="200"/>
      <c r="R1227" s="200"/>
      <c r="S1227" s="200"/>
      <c r="T1227" s="201"/>
      <c r="U1227" s="341"/>
      <c r="V1227" s="341"/>
      <c r="AS1227" s="202" t="s">
        <v>170</v>
      </c>
      <c r="AT1227" s="202" t="s">
        <v>79</v>
      </c>
      <c r="AU1227" s="12" t="s">
        <v>79</v>
      </c>
      <c r="AV1227" s="12" t="s">
        <v>33</v>
      </c>
      <c r="AW1227" s="12" t="s">
        <v>69</v>
      </c>
      <c r="AX1227" s="202" t="s">
        <v>162</v>
      </c>
    </row>
    <row r="1228" spans="2:50" s="12" customFormat="1">
      <c r="B1228" s="196"/>
      <c r="C1228" s="341"/>
      <c r="D1228" s="337" t="s">
        <v>170</v>
      </c>
      <c r="E1228" s="347" t="s">
        <v>5</v>
      </c>
      <c r="F1228" s="348" t="s">
        <v>1201</v>
      </c>
      <c r="G1228" s="341"/>
      <c r="H1228" s="349">
        <v>0</v>
      </c>
      <c r="I1228" s="198"/>
      <c r="L1228" s="196"/>
      <c r="M1228" s="199"/>
      <c r="N1228" s="200"/>
      <c r="O1228" s="200"/>
      <c r="P1228" s="200"/>
      <c r="Q1228" s="200"/>
      <c r="R1228" s="200"/>
      <c r="S1228" s="200"/>
      <c r="T1228" s="201"/>
      <c r="U1228" s="341"/>
      <c r="V1228" s="341"/>
      <c r="AS1228" s="202" t="s">
        <v>170</v>
      </c>
      <c r="AT1228" s="202" t="s">
        <v>79</v>
      </c>
      <c r="AU1228" s="12" t="s">
        <v>79</v>
      </c>
      <c r="AV1228" s="12" t="s">
        <v>33</v>
      </c>
      <c r="AW1228" s="12" t="s">
        <v>69</v>
      </c>
      <c r="AX1228" s="202" t="s">
        <v>162</v>
      </c>
    </row>
    <row r="1229" spans="2:50" s="12" customFormat="1">
      <c r="B1229" s="196"/>
      <c r="C1229" s="341"/>
      <c r="D1229" s="337" t="s">
        <v>170</v>
      </c>
      <c r="E1229" s="347" t="s">
        <v>5</v>
      </c>
      <c r="F1229" s="348" t="s">
        <v>1202</v>
      </c>
      <c r="G1229" s="341"/>
      <c r="H1229" s="349">
        <v>150.09</v>
      </c>
      <c r="I1229" s="198"/>
      <c r="L1229" s="196"/>
      <c r="M1229" s="199"/>
      <c r="N1229" s="200"/>
      <c r="O1229" s="200"/>
      <c r="P1229" s="200"/>
      <c r="Q1229" s="200"/>
      <c r="R1229" s="200"/>
      <c r="S1229" s="200"/>
      <c r="T1229" s="201"/>
      <c r="U1229" s="341"/>
      <c r="V1229" s="341"/>
      <c r="AS1229" s="202" t="s">
        <v>170</v>
      </c>
      <c r="AT1229" s="202" t="s">
        <v>79</v>
      </c>
      <c r="AU1229" s="12" t="s">
        <v>79</v>
      </c>
      <c r="AV1229" s="12" t="s">
        <v>33</v>
      </c>
      <c r="AW1229" s="12" t="s">
        <v>69</v>
      </c>
      <c r="AX1229" s="202" t="s">
        <v>162</v>
      </c>
    </row>
    <row r="1230" spans="2:50" s="12" customFormat="1">
      <c r="B1230" s="196"/>
      <c r="C1230" s="341"/>
      <c r="D1230" s="337" t="s">
        <v>170</v>
      </c>
      <c r="E1230" s="347" t="s">
        <v>5</v>
      </c>
      <c r="F1230" s="348" t="s">
        <v>1203</v>
      </c>
      <c r="G1230" s="341"/>
      <c r="H1230" s="349">
        <v>22.7</v>
      </c>
      <c r="I1230" s="198"/>
      <c r="L1230" s="196"/>
      <c r="M1230" s="199"/>
      <c r="N1230" s="200"/>
      <c r="O1230" s="200"/>
      <c r="P1230" s="200"/>
      <c r="Q1230" s="200"/>
      <c r="R1230" s="200"/>
      <c r="S1230" s="200"/>
      <c r="T1230" s="201"/>
      <c r="U1230" s="341"/>
      <c r="V1230" s="341"/>
      <c r="AS1230" s="202" t="s">
        <v>170</v>
      </c>
      <c r="AT1230" s="202" t="s">
        <v>79</v>
      </c>
      <c r="AU1230" s="12" t="s">
        <v>79</v>
      </c>
      <c r="AV1230" s="12" t="s">
        <v>33</v>
      </c>
      <c r="AW1230" s="12" t="s">
        <v>69</v>
      </c>
      <c r="AX1230" s="202" t="s">
        <v>162</v>
      </c>
    </row>
    <row r="1231" spans="2:50" s="12" customFormat="1">
      <c r="B1231" s="196"/>
      <c r="C1231" s="341"/>
      <c r="D1231" s="337" t="s">
        <v>170</v>
      </c>
      <c r="E1231" s="347" t="s">
        <v>5</v>
      </c>
      <c r="F1231" s="348" t="s">
        <v>1204</v>
      </c>
      <c r="G1231" s="341"/>
      <c r="H1231" s="349">
        <v>28</v>
      </c>
      <c r="I1231" s="198"/>
      <c r="L1231" s="196"/>
      <c r="M1231" s="199"/>
      <c r="N1231" s="200"/>
      <c r="O1231" s="200"/>
      <c r="P1231" s="200"/>
      <c r="Q1231" s="200"/>
      <c r="R1231" s="200"/>
      <c r="S1231" s="200"/>
      <c r="T1231" s="201"/>
      <c r="U1231" s="341"/>
      <c r="V1231" s="341"/>
      <c r="AS1231" s="202" t="s">
        <v>170</v>
      </c>
      <c r="AT1231" s="202" t="s">
        <v>79</v>
      </c>
      <c r="AU1231" s="12" t="s">
        <v>79</v>
      </c>
      <c r="AV1231" s="12" t="s">
        <v>33</v>
      </c>
      <c r="AW1231" s="12" t="s">
        <v>69</v>
      </c>
      <c r="AX1231" s="202" t="s">
        <v>162</v>
      </c>
    </row>
    <row r="1232" spans="2:50" s="12" customFormat="1">
      <c r="B1232" s="196"/>
      <c r="C1232" s="341"/>
      <c r="D1232" s="337" t="s">
        <v>170</v>
      </c>
      <c r="E1232" s="347" t="s">
        <v>5</v>
      </c>
      <c r="F1232" s="348" t="s">
        <v>1205</v>
      </c>
      <c r="G1232" s="341"/>
      <c r="H1232" s="349">
        <v>1.28</v>
      </c>
      <c r="I1232" s="198"/>
      <c r="L1232" s="196"/>
      <c r="M1232" s="199"/>
      <c r="N1232" s="200"/>
      <c r="O1232" s="200"/>
      <c r="P1232" s="200"/>
      <c r="Q1232" s="200"/>
      <c r="R1232" s="200"/>
      <c r="S1232" s="200"/>
      <c r="T1232" s="201"/>
      <c r="U1232" s="341"/>
      <c r="V1232" s="341"/>
      <c r="AS1232" s="202" t="s">
        <v>170</v>
      </c>
      <c r="AT1232" s="202" t="s">
        <v>79</v>
      </c>
      <c r="AU1232" s="12" t="s">
        <v>79</v>
      </c>
      <c r="AV1232" s="12" t="s">
        <v>33</v>
      </c>
      <c r="AW1232" s="12" t="s">
        <v>69</v>
      </c>
      <c r="AX1232" s="202" t="s">
        <v>162</v>
      </c>
    </row>
    <row r="1233" spans="2:50" s="11" customFormat="1">
      <c r="B1233" s="187"/>
      <c r="C1233" s="336"/>
      <c r="D1233" s="337" t="s">
        <v>170</v>
      </c>
      <c r="E1233" s="338" t="s">
        <v>5</v>
      </c>
      <c r="F1233" s="339" t="s">
        <v>1088</v>
      </c>
      <c r="G1233" s="336"/>
      <c r="H1233" s="340" t="s">
        <v>5</v>
      </c>
      <c r="I1233" s="192"/>
      <c r="L1233" s="187"/>
      <c r="M1233" s="193"/>
      <c r="N1233" s="194"/>
      <c r="O1233" s="194"/>
      <c r="P1233" s="194"/>
      <c r="Q1233" s="194"/>
      <c r="R1233" s="194"/>
      <c r="S1233" s="194"/>
      <c r="T1233" s="195"/>
      <c r="U1233" s="336"/>
      <c r="V1233" s="336"/>
      <c r="AS1233" s="191" t="s">
        <v>170</v>
      </c>
      <c r="AT1233" s="191" t="s">
        <v>79</v>
      </c>
      <c r="AU1233" s="11" t="s">
        <v>77</v>
      </c>
      <c r="AV1233" s="11" t="s">
        <v>33</v>
      </c>
      <c r="AW1233" s="11" t="s">
        <v>69</v>
      </c>
      <c r="AX1233" s="191" t="s">
        <v>162</v>
      </c>
    </row>
    <row r="1234" spans="2:50" s="12" customFormat="1">
      <c r="B1234" s="196"/>
      <c r="C1234" s="341"/>
      <c r="D1234" s="337" t="s">
        <v>170</v>
      </c>
      <c r="E1234" s="347" t="s">
        <v>5</v>
      </c>
      <c r="F1234" s="348" t="s">
        <v>1207</v>
      </c>
      <c r="G1234" s="341"/>
      <c r="H1234" s="349">
        <v>8.1</v>
      </c>
      <c r="I1234" s="198"/>
      <c r="L1234" s="196"/>
      <c r="M1234" s="199"/>
      <c r="N1234" s="200"/>
      <c r="O1234" s="200"/>
      <c r="P1234" s="200"/>
      <c r="Q1234" s="200"/>
      <c r="R1234" s="200"/>
      <c r="S1234" s="200"/>
      <c r="T1234" s="201"/>
      <c r="U1234" s="341"/>
      <c r="V1234" s="341"/>
      <c r="AS1234" s="202" t="s">
        <v>170</v>
      </c>
      <c r="AT1234" s="202" t="s">
        <v>79</v>
      </c>
      <c r="AU1234" s="12" t="s">
        <v>79</v>
      </c>
      <c r="AV1234" s="12" t="s">
        <v>33</v>
      </c>
      <c r="AW1234" s="12" t="s">
        <v>69</v>
      </c>
      <c r="AX1234" s="202" t="s">
        <v>162</v>
      </c>
    </row>
    <row r="1235" spans="2:50" s="12" customFormat="1">
      <c r="B1235" s="196"/>
      <c r="C1235" s="341"/>
      <c r="D1235" s="337" t="s">
        <v>170</v>
      </c>
      <c r="E1235" s="347" t="s">
        <v>5</v>
      </c>
      <c r="F1235" s="348" t="s">
        <v>1208</v>
      </c>
      <c r="G1235" s="341"/>
      <c r="H1235" s="349">
        <v>3.12</v>
      </c>
      <c r="I1235" s="198"/>
      <c r="L1235" s="196"/>
      <c r="M1235" s="199"/>
      <c r="N1235" s="200"/>
      <c r="O1235" s="200"/>
      <c r="P1235" s="200"/>
      <c r="Q1235" s="200"/>
      <c r="R1235" s="200"/>
      <c r="S1235" s="200"/>
      <c r="T1235" s="201"/>
      <c r="U1235" s="341"/>
      <c r="V1235" s="341"/>
      <c r="AS1235" s="202" t="s">
        <v>170</v>
      </c>
      <c r="AT1235" s="202" t="s">
        <v>79</v>
      </c>
      <c r="AU1235" s="12" t="s">
        <v>79</v>
      </c>
      <c r="AV1235" s="12" t="s">
        <v>33</v>
      </c>
      <c r="AW1235" s="12" t="s">
        <v>69</v>
      </c>
      <c r="AX1235" s="202" t="s">
        <v>162</v>
      </c>
    </row>
    <row r="1236" spans="2:50" s="11" customFormat="1">
      <c r="B1236" s="187"/>
      <c r="C1236" s="336"/>
      <c r="D1236" s="337" t="s">
        <v>170</v>
      </c>
      <c r="E1236" s="338" t="s">
        <v>5</v>
      </c>
      <c r="F1236" s="339" t="s">
        <v>1091</v>
      </c>
      <c r="G1236" s="336"/>
      <c r="H1236" s="340" t="s">
        <v>5</v>
      </c>
      <c r="I1236" s="192"/>
      <c r="L1236" s="187"/>
      <c r="M1236" s="193"/>
      <c r="N1236" s="194"/>
      <c r="O1236" s="194"/>
      <c r="P1236" s="194"/>
      <c r="Q1236" s="194"/>
      <c r="R1236" s="194"/>
      <c r="S1236" s="194"/>
      <c r="T1236" s="195"/>
      <c r="U1236" s="336"/>
      <c r="V1236" s="336"/>
      <c r="AS1236" s="191" t="s">
        <v>170</v>
      </c>
      <c r="AT1236" s="191" t="s">
        <v>79</v>
      </c>
      <c r="AU1236" s="11" t="s">
        <v>77</v>
      </c>
      <c r="AV1236" s="11" t="s">
        <v>33</v>
      </c>
      <c r="AW1236" s="11" t="s">
        <v>69</v>
      </c>
      <c r="AX1236" s="191" t="s">
        <v>162</v>
      </c>
    </row>
    <row r="1237" spans="2:50" s="12" customFormat="1">
      <c r="B1237" s="196"/>
      <c r="C1237" s="341"/>
      <c r="D1237" s="337" t="s">
        <v>170</v>
      </c>
      <c r="E1237" s="347" t="s">
        <v>5</v>
      </c>
      <c r="F1237" s="348" t="s">
        <v>1238</v>
      </c>
      <c r="G1237" s="341"/>
      <c r="H1237" s="349">
        <v>183.9</v>
      </c>
      <c r="I1237" s="198"/>
      <c r="L1237" s="196"/>
      <c r="M1237" s="199"/>
      <c r="N1237" s="200"/>
      <c r="O1237" s="200"/>
      <c r="P1237" s="200"/>
      <c r="Q1237" s="200"/>
      <c r="R1237" s="200"/>
      <c r="S1237" s="200"/>
      <c r="T1237" s="201"/>
      <c r="U1237" s="341"/>
      <c r="V1237" s="341"/>
      <c r="AS1237" s="202" t="s">
        <v>170</v>
      </c>
      <c r="AT1237" s="202" t="s">
        <v>79</v>
      </c>
      <c r="AU1237" s="12" t="s">
        <v>79</v>
      </c>
      <c r="AV1237" s="12" t="s">
        <v>33</v>
      </c>
      <c r="AW1237" s="12" t="s">
        <v>69</v>
      </c>
      <c r="AX1237" s="202" t="s">
        <v>162</v>
      </c>
    </row>
    <row r="1238" spans="2:50" s="12" customFormat="1">
      <c r="B1238" s="196"/>
      <c r="C1238" s="341"/>
      <c r="D1238" s="337" t="s">
        <v>170</v>
      </c>
      <c r="E1238" s="347" t="s">
        <v>5</v>
      </c>
      <c r="F1238" s="348" t="s">
        <v>1239</v>
      </c>
      <c r="G1238" s="341"/>
      <c r="H1238" s="349">
        <v>52.152000000000001</v>
      </c>
      <c r="I1238" s="198"/>
      <c r="L1238" s="196"/>
      <c r="M1238" s="199"/>
      <c r="N1238" s="200"/>
      <c r="O1238" s="200"/>
      <c r="P1238" s="200"/>
      <c r="Q1238" s="200"/>
      <c r="R1238" s="200"/>
      <c r="S1238" s="200"/>
      <c r="T1238" s="201"/>
      <c r="U1238" s="341"/>
      <c r="V1238" s="341"/>
      <c r="AS1238" s="202" t="s">
        <v>170</v>
      </c>
      <c r="AT1238" s="202" t="s">
        <v>79</v>
      </c>
      <c r="AU1238" s="12" t="s">
        <v>79</v>
      </c>
      <c r="AV1238" s="12" t="s">
        <v>33</v>
      </c>
      <c r="AW1238" s="12" t="s">
        <v>69</v>
      </c>
      <c r="AX1238" s="202" t="s">
        <v>162</v>
      </c>
    </row>
    <row r="1239" spans="2:50" s="12" customFormat="1">
      <c r="B1239" s="196"/>
      <c r="C1239" s="341"/>
      <c r="D1239" s="337" t="s">
        <v>170</v>
      </c>
      <c r="E1239" s="347" t="s">
        <v>5</v>
      </c>
      <c r="F1239" s="348" t="s">
        <v>1240</v>
      </c>
      <c r="G1239" s="341"/>
      <c r="H1239" s="349">
        <v>29</v>
      </c>
      <c r="I1239" s="198"/>
      <c r="L1239" s="196"/>
      <c r="M1239" s="199"/>
      <c r="N1239" s="200"/>
      <c r="O1239" s="200"/>
      <c r="P1239" s="200"/>
      <c r="Q1239" s="200"/>
      <c r="R1239" s="200"/>
      <c r="S1239" s="200"/>
      <c r="T1239" s="201"/>
      <c r="U1239" s="341"/>
      <c r="V1239" s="341"/>
      <c r="AS1239" s="202" t="s">
        <v>170</v>
      </c>
      <c r="AT1239" s="202" t="s">
        <v>79</v>
      </c>
      <c r="AU1239" s="12" t="s">
        <v>79</v>
      </c>
      <c r="AV1239" s="12" t="s">
        <v>33</v>
      </c>
      <c r="AW1239" s="12" t="s">
        <v>69</v>
      </c>
      <c r="AX1239" s="202" t="s">
        <v>162</v>
      </c>
    </row>
    <row r="1240" spans="2:50" s="12" customFormat="1">
      <c r="B1240" s="196"/>
      <c r="C1240" s="341"/>
      <c r="D1240" s="337" t="s">
        <v>170</v>
      </c>
      <c r="E1240" s="347" t="s">
        <v>5</v>
      </c>
      <c r="F1240" s="348" t="s">
        <v>1241</v>
      </c>
      <c r="G1240" s="341"/>
      <c r="H1240" s="349">
        <v>29.9</v>
      </c>
      <c r="I1240" s="198"/>
      <c r="L1240" s="196"/>
      <c r="M1240" s="199"/>
      <c r="N1240" s="200"/>
      <c r="O1240" s="200"/>
      <c r="P1240" s="200"/>
      <c r="Q1240" s="200"/>
      <c r="R1240" s="200"/>
      <c r="S1240" s="200"/>
      <c r="T1240" s="201"/>
      <c r="U1240" s="341"/>
      <c r="V1240" s="341"/>
      <c r="AS1240" s="202" t="s">
        <v>170</v>
      </c>
      <c r="AT1240" s="202" t="s">
        <v>79</v>
      </c>
      <c r="AU1240" s="12" t="s">
        <v>79</v>
      </c>
      <c r="AV1240" s="12" t="s">
        <v>33</v>
      </c>
      <c r="AW1240" s="12" t="s">
        <v>69</v>
      </c>
      <c r="AX1240" s="202" t="s">
        <v>162</v>
      </c>
    </row>
    <row r="1241" spans="2:50" s="12" customFormat="1">
      <c r="B1241" s="196"/>
      <c r="C1241" s="341"/>
      <c r="D1241" s="337" t="s">
        <v>170</v>
      </c>
      <c r="E1241" s="347" t="s">
        <v>5</v>
      </c>
      <c r="F1241" s="348" t="s">
        <v>1242</v>
      </c>
      <c r="G1241" s="341"/>
      <c r="H1241" s="349">
        <v>17.3</v>
      </c>
      <c r="I1241" s="198"/>
      <c r="L1241" s="196"/>
      <c r="M1241" s="199"/>
      <c r="N1241" s="200"/>
      <c r="O1241" s="200"/>
      <c r="P1241" s="200"/>
      <c r="Q1241" s="200"/>
      <c r="R1241" s="200"/>
      <c r="S1241" s="200"/>
      <c r="T1241" s="201"/>
      <c r="U1241" s="341"/>
      <c r="V1241" s="341"/>
      <c r="AS1241" s="202" t="s">
        <v>170</v>
      </c>
      <c r="AT1241" s="202" t="s">
        <v>79</v>
      </c>
      <c r="AU1241" s="12" t="s">
        <v>79</v>
      </c>
      <c r="AV1241" s="12" t="s">
        <v>33</v>
      </c>
      <c r="AW1241" s="12" t="s">
        <v>69</v>
      </c>
      <c r="AX1241" s="202" t="s">
        <v>162</v>
      </c>
    </row>
    <row r="1242" spans="2:50" s="12" customFormat="1">
      <c r="B1242" s="196"/>
      <c r="C1242" s="341"/>
      <c r="D1242" s="337" t="s">
        <v>170</v>
      </c>
      <c r="E1242" s="347" t="s">
        <v>5</v>
      </c>
      <c r="F1242" s="348" t="s">
        <v>1243</v>
      </c>
      <c r="G1242" s="341"/>
      <c r="H1242" s="349">
        <v>18.600000000000001</v>
      </c>
      <c r="I1242" s="198"/>
      <c r="L1242" s="196"/>
      <c r="M1242" s="199"/>
      <c r="N1242" s="200"/>
      <c r="O1242" s="200"/>
      <c r="P1242" s="200"/>
      <c r="Q1242" s="200"/>
      <c r="R1242" s="200"/>
      <c r="S1242" s="200"/>
      <c r="T1242" s="201"/>
      <c r="U1242" s="341"/>
      <c r="V1242" s="341"/>
      <c r="AS1242" s="202" t="s">
        <v>170</v>
      </c>
      <c r="AT1242" s="202" t="s">
        <v>79</v>
      </c>
      <c r="AU1242" s="12" t="s">
        <v>79</v>
      </c>
      <c r="AV1242" s="12" t="s">
        <v>33</v>
      </c>
      <c r="AW1242" s="12" t="s">
        <v>69</v>
      </c>
      <c r="AX1242" s="202" t="s">
        <v>162</v>
      </c>
    </row>
    <row r="1243" spans="2:50" s="12" customFormat="1">
      <c r="B1243" s="196"/>
      <c r="C1243" s="341"/>
      <c r="D1243" s="337" t="s">
        <v>170</v>
      </c>
      <c r="E1243" s="347" t="s">
        <v>5</v>
      </c>
      <c r="F1243" s="348" t="s">
        <v>1244</v>
      </c>
      <c r="G1243" s="341"/>
      <c r="H1243" s="349">
        <v>17.600000000000001</v>
      </c>
      <c r="I1243" s="198"/>
      <c r="L1243" s="196"/>
      <c r="M1243" s="199"/>
      <c r="N1243" s="200"/>
      <c r="O1243" s="200"/>
      <c r="P1243" s="200"/>
      <c r="Q1243" s="200"/>
      <c r="R1243" s="200"/>
      <c r="S1243" s="200"/>
      <c r="T1243" s="201"/>
      <c r="U1243" s="341"/>
      <c r="V1243" s="341"/>
      <c r="AS1243" s="202" t="s">
        <v>170</v>
      </c>
      <c r="AT1243" s="202" t="s">
        <v>79</v>
      </c>
      <c r="AU1243" s="12" t="s">
        <v>79</v>
      </c>
      <c r="AV1243" s="12" t="s">
        <v>33</v>
      </c>
      <c r="AW1243" s="12" t="s">
        <v>69</v>
      </c>
      <c r="AX1243" s="202" t="s">
        <v>162</v>
      </c>
    </row>
    <row r="1244" spans="2:50" s="12" customFormat="1">
      <c r="B1244" s="196"/>
      <c r="C1244" s="341"/>
      <c r="D1244" s="337" t="s">
        <v>170</v>
      </c>
      <c r="E1244" s="347" t="s">
        <v>5</v>
      </c>
      <c r="F1244" s="348" t="s">
        <v>1245</v>
      </c>
      <c r="G1244" s="341"/>
      <c r="H1244" s="349">
        <v>19.100000000000001</v>
      </c>
      <c r="I1244" s="198"/>
      <c r="L1244" s="196"/>
      <c r="M1244" s="199"/>
      <c r="N1244" s="200"/>
      <c r="O1244" s="200"/>
      <c r="P1244" s="200"/>
      <c r="Q1244" s="200"/>
      <c r="R1244" s="200"/>
      <c r="S1244" s="200"/>
      <c r="T1244" s="201"/>
      <c r="U1244" s="341"/>
      <c r="V1244" s="341"/>
      <c r="AS1244" s="202" t="s">
        <v>170</v>
      </c>
      <c r="AT1244" s="202" t="s">
        <v>79</v>
      </c>
      <c r="AU1244" s="12" t="s">
        <v>79</v>
      </c>
      <c r="AV1244" s="12" t="s">
        <v>33</v>
      </c>
      <c r="AW1244" s="12" t="s">
        <v>69</v>
      </c>
      <c r="AX1244" s="202" t="s">
        <v>162</v>
      </c>
    </row>
    <row r="1245" spans="2:50" s="12" customFormat="1">
      <c r="B1245" s="196"/>
      <c r="C1245" s="341"/>
      <c r="D1245" s="337" t="s">
        <v>170</v>
      </c>
      <c r="E1245" s="347" t="s">
        <v>5</v>
      </c>
      <c r="F1245" s="348" t="s">
        <v>1246</v>
      </c>
      <c r="G1245" s="341"/>
      <c r="H1245" s="349">
        <v>17.100000000000001</v>
      </c>
      <c r="I1245" s="198"/>
      <c r="L1245" s="196"/>
      <c r="M1245" s="199"/>
      <c r="N1245" s="200"/>
      <c r="O1245" s="200"/>
      <c r="P1245" s="200"/>
      <c r="Q1245" s="200"/>
      <c r="R1245" s="200"/>
      <c r="S1245" s="200"/>
      <c r="T1245" s="201"/>
      <c r="U1245" s="341"/>
      <c r="V1245" s="341"/>
      <c r="AS1245" s="202" t="s">
        <v>170</v>
      </c>
      <c r="AT1245" s="202" t="s">
        <v>79</v>
      </c>
      <c r="AU1245" s="12" t="s">
        <v>79</v>
      </c>
      <c r="AV1245" s="12" t="s">
        <v>33</v>
      </c>
      <c r="AW1245" s="12" t="s">
        <v>69</v>
      </c>
      <c r="AX1245" s="202" t="s">
        <v>162</v>
      </c>
    </row>
    <row r="1246" spans="2:50" s="12" customFormat="1">
      <c r="B1246" s="196"/>
      <c r="C1246" s="341"/>
      <c r="D1246" s="337" t="s">
        <v>170</v>
      </c>
      <c r="E1246" s="347" t="s">
        <v>5</v>
      </c>
      <c r="F1246" s="348" t="s">
        <v>1247</v>
      </c>
      <c r="G1246" s="341"/>
      <c r="H1246" s="349">
        <v>13.6</v>
      </c>
      <c r="I1246" s="198"/>
      <c r="L1246" s="196"/>
      <c r="M1246" s="199"/>
      <c r="N1246" s="200"/>
      <c r="O1246" s="200"/>
      <c r="P1246" s="200"/>
      <c r="Q1246" s="200"/>
      <c r="R1246" s="200"/>
      <c r="S1246" s="200"/>
      <c r="T1246" s="201"/>
      <c r="U1246" s="341"/>
      <c r="V1246" s="341"/>
      <c r="AS1246" s="202" t="s">
        <v>170</v>
      </c>
      <c r="AT1246" s="202" t="s">
        <v>79</v>
      </c>
      <c r="AU1246" s="12" t="s">
        <v>79</v>
      </c>
      <c r="AV1246" s="12" t="s">
        <v>33</v>
      </c>
      <c r="AW1246" s="12" t="s">
        <v>69</v>
      </c>
      <c r="AX1246" s="202" t="s">
        <v>162</v>
      </c>
    </row>
    <row r="1247" spans="2:50" s="12" customFormat="1">
      <c r="B1247" s="196"/>
      <c r="C1247" s="341"/>
      <c r="D1247" s="337" t="s">
        <v>170</v>
      </c>
      <c r="E1247" s="347" t="s">
        <v>5</v>
      </c>
      <c r="F1247" s="348" t="s">
        <v>1248</v>
      </c>
      <c r="G1247" s="341"/>
      <c r="H1247" s="349">
        <v>0</v>
      </c>
      <c r="I1247" s="198"/>
      <c r="L1247" s="196"/>
      <c r="M1247" s="199"/>
      <c r="N1247" s="200"/>
      <c r="O1247" s="200"/>
      <c r="P1247" s="200"/>
      <c r="Q1247" s="200"/>
      <c r="R1247" s="200"/>
      <c r="S1247" s="200"/>
      <c r="T1247" s="201"/>
      <c r="U1247" s="341"/>
      <c r="V1247" s="341"/>
      <c r="AS1247" s="202" t="s">
        <v>170</v>
      </c>
      <c r="AT1247" s="202" t="s">
        <v>79</v>
      </c>
      <c r="AU1247" s="12" t="s">
        <v>79</v>
      </c>
      <c r="AV1247" s="12" t="s">
        <v>33</v>
      </c>
      <c r="AW1247" s="12" t="s">
        <v>69</v>
      </c>
      <c r="AX1247" s="202" t="s">
        <v>162</v>
      </c>
    </row>
    <row r="1248" spans="2:50" s="12" customFormat="1">
      <c r="B1248" s="196"/>
      <c r="C1248" s="341"/>
      <c r="D1248" s="337" t="s">
        <v>170</v>
      </c>
      <c r="E1248" s="347" t="s">
        <v>5</v>
      </c>
      <c r="F1248" s="348" t="s">
        <v>1249</v>
      </c>
      <c r="G1248" s="341"/>
      <c r="H1248" s="349">
        <v>0</v>
      </c>
      <c r="I1248" s="198"/>
      <c r="L1248" s="196"/>
      <c r="M1248" s="199"/>
      <c r="N1248" s="200"/>
      <c r="O1248" s="200"/>
      <c r="P1248" s="200"/>
      <c r="Q1248" s="200"/>
      <c r="R1248" s="200"/>
      <c r="S1248" s="200"/>
      <c r="T1248" s="201"/>
      <c r="U1248" s="341"/>
      <c r="V1248" s="341"/>
      <c r="AS1248" s="202" t="s">
        <v>170</v>
      </c>
      <c r="AT1248" s="202" t="s">
        <v>79</v>
      </c>
      <c r="AU1248" s="12" t="s">
        <v>79</v>
      </c>
      <c r="AV1248" s="12" t="s">
        <v>33</v>
      </c>
      <c r="AW1248" s="12" t="s">
        <v>69</v>
      </c>
      <c r="AX1248" s="202" t="s">
        <v>162</v>
      </c>
    </row>
    <row r="1249" spans="2:64" s="12" customFormat="1">
      <c r="B1249" s="196"/>
      <c r="C1249" s="341"/>
      <c r="D1249" s="337" t="s">
        <v>170</v>
      </c>
      <c r="E1249" s="347" t="s">
        <v>5</v>
      </c>
      <c r="F1249" s="348" t="s">
        <v>1250</v>
      </c>
      <c r="G1249" s="341"/>
      <c r="H1249" s="349">
        <v>0</v>
      </c>
      <c r="I1249" s="198"/>
      <c r="L1249" s="196"/>
      <c r="M1249" s="199"/>
      <c r="N1249" s="200"/>
      <c r="O1249" s="200"/>
      <c r="P1249" s="200"/>
      <c r="Q1249" s="200"/>
      <c r="R1249" s="200"/>
      <c r="S1249" s="200"/>
      <c r="T1249" s="201"/>
      <c r="U1249" s="341"/>
      <c r="V1249" s="341"/>
      <c r="AS1249" s="202" t="s">
        <v>170</v>
      </c>
      <c r="AT1249" s="202" t="s">
        <v>79</v>
      </c>
      <c r="AU1249" s="12" t="s">
        <v>79</v>
      </c>
      <c r="AV1249" s="12" t="s">
        <v>33</v>
      </c>
      <c r="AW1249" s="12" t="s">
        <v>69</v>
      </c>
      <c r="AX1249" s="202" t="s">
        <v>162</v>
      </c>
    </row>
    <row r="1250" spans="2:64" s="12" customFormat="1">
      <c r="B1250" s="196"/>
      <c r="C1250" s="341"/>
      <c r="D1250" s="337" t="s">
        <v>170</v>
      </c>
      <c r="E1250" s="347" t="s">
        <v>5</v>
      </c>
      <c r="F1250" s="348" t="s">
        <v>1251</v>
      </c>
      <c r="G1250" s="341"/>
      <c r="H1250" s="349">
        <v>0</v>
      </c>
      <c r="I1250" s="198"/>
      <c r="L1250" s="196"/>
      <c r="M1250" s="199"/>
      <c r="N1250" s="200"/>
      <c r="O1250" s="200"/>
      <c r="P1250" s="200"/>
      <c r="Q1250" s="200"/>
      <c r="R1250" s="200"/>
      <c r="S1250" s="200"/>
      <c r="T1250" s="201"/>
      <c r="U1250" s="341"/>
      <c r="V1250" s="341"/>
      <c r="AS1250" s="202" t="s">
        <v>170</v>
      </c>
      <c r="AT1250" s="202" t="s">
        <v>79</v>
      </c>
      <c r="AU1250" s="12" t="s">
        <v>79</v>
      </c>
      <c r="AV1250" s="12" t="s">
        <v>33</v>
      </c>
      <c r="AW1250" s="12" t="s">
        <v>69</v>
      </c>
      <c r="AX1250" s="202" t="s">
        <v>162</v>
      </c>
    </row>
    <row r="1251" spans="2:64" s="11" customFormat="1">
      <c r="B1251" s="187"/>
      <c r="C1251" s="336"/>
      <c r="D1251" s="337" t="s">
        <v>170</v>
      </c>
      <c r="E1251" s="338" t="s">
        <v>5</v>
      </c>
      <c r="F1251" s="339" t="s">
        <v>1106</v>
      </c>
      <c r="G1251" s="336"/>
      <c r="H1251" s="340" t="s">
        <v>5</v>
      </c>
      <c r="I1251" s="192"/>
      <c r="L1251" s="187"/>
      <c r="M1251" s="193"/>
      <c r="N1251" s="194"/>
      <c r="O1251" s="194"/>
      <c r="P1251" s="194"/>
      <c r="Q1251" s="194"/>
      <c r="R1251" s="194"/>
      <c r="S1251" s="194"/>
      <c r="T1251" s="195"/>
      <c r="U1251" s="336"/>
      <c r="V1251" s="336"/>
      <c r="AS1251" s="191" t="s">
        <v>170</v>
      </c>
      <c r="AT1251" s="191" t="s">
        <v>79</v>
      </c>
      <c r="AU1251" s="11" t="s">
        <v>77</v>
      </c>
      <c r="AV1251" s="11" t="s">
        <v>33</v>
      </c>
      <c r="AW1251" s="11" t="s">
        <v>69</v>
      </c>
      <c r="AX1251" s="191" t="s">
        <v>162</v>
      </c>
    </row>
    <row r="1252" spans="2:64" s="12" customFormat="1">
      <c r="B1252" s="196"/>
      <c r="C1252" s="341"/>
      <c r="D1252" s="337" t="s">
        <v>170</v>
      </c>
      <c r="E1252" s="347" t="s">
        <v>5</v>
      </c>
      <c r="F1252" s="348" t="s">
        <v>1252</v>
      </c>
      <c r="G1252" s="341"/>
      <c r="H1252" s="349">
        <v>4.5279999999999996</v>
      </c>
      <c r="I1252" s="198"/>
      <c r="L1252" s="196"/>
      <c r="M1252" s="199"/>
      <c r="N1252" s="200"/>
      <c r="O1252" s="200"/>
      <c r="P1252" s="200"/>
      <c r="Q1252" s="200"/>
      <c r="R1252" s="200"/>
      <c r="S1252" s="200"/>
      <c r="T1252" s="201"/>
      <c r="U1252" s="341"/>
      <c r="V1252" s="341"/>
      <c r="AS1252" s="202" t="s">
        <v>170</v>
      </c>
      <c r="AT1252" s="202" t="s">
        <v>79</v>
      </c>
      <c r="AU1252" s="12" t="s">
        <v>79</v>
      </c>
      <c r="AV1252" s="12" t="s">
        <v>33</v>
      </c>
      <c r="AW1252" s="12" t="s">
        <v>69</v>
      </c>
      <c r="AX1252" s="202" t="s">
        <v>162</v>
      </c>
    </row>
    <row r="1253" spans="2:64" s="11" customFormat="1">
      <c r="B1253" s="187"/>
      <c r="C1253" s="336"/>
      <c r="D1253" s="337" t="s">
        <v>170</v>
      </c>
      <c r="E1253" s="338" t="s">
        <v>5</v>
      </c>
      <c r="F1253" s="339" t="s">
        <v>1124</v>
      </c>
      <c r="G1253" s="336"/>
      <c r="H1253" s="340" t="s">
        <v>5</v>
      </c>
      <c r="I1253" s="192"/>
      <c r="L1253" s="187"/>
      <c r="M1253" s="193"/>
      <c r="N1253" s="194"/>
      <c r="O1253" s="194"/>
      <c r="P1253" s="194"/>
      <c r="Q1253" s="194"/>
      <c r="R1253" s="194"/>
      <c r="S1253" s="194"/>
      <c r="T1253" s="195"/>
      <c r="U1253" s="336"/>
      <c r="V1253" s="336"/>
      <c r="AS1253" s="191" t="s">
        <v>170</v>
      </c>
      <c r="AT1253" s="191" t="s">
        <v>79</v>
      </c>
      <c r="AU1253" s="11" t="s">
        <v>77</v>
      </c>
      <c r="AV1253" s="11" t="s">
        <v>33</v>
      </c>
      <c r="AW1253" s="11" t="s">
        <v>69</v>
      </c>
      <c r="AX1253" s="191" t="s">
        <v>162</v>
      </c>
    </row>
    <row r="1254" spans="2:64" s="12" customFormat="1">
      <c r="B1254" s="196"/>
      <c r="C1254" s="341"/>
      <c r="D1254" s="337" t="s">
        <v>170</v>
      </c>
      <c r="E1254" s="347" t="s">
        <v>5</v>
      </c>
      <c r="F1254" s="348" t="s">
        <v>1253</v>
      </c>
      <c r="G1254" s="341"/>
      <c r="H1254" s="349">
        <v>17.100000000000001</v>
      </c>
      <c r="I1254" s="198"/>
      <c r="L1254" s="196"/>
      <c r="M1254" s="199"/>
      <c r="N1254" s="200"/>
      <c r="O1254" s="200"/>
      <c r="P1254" s="200"/>
      <c r="Q1254" s="200"/>
      <c r="R1254" s="200"/>
      <c r="S1254" s="200"/>
      <c r="T1254" s="201"/>
      <c r="U1254" s="341"/>
      <c r="V1254" s="341"/>
      <c r="AS1254" s="202" t="s">
        <v>170</v>
      </c>
      <c r="AT1254" s="202" t="s">
        <v>79</v>
      </c>
      <c r="AU1254" s="12" t="s">
        <v>79</v>
      </c>
      <c r="AV1254" s="12" t="s">
        <v>33</v>
      </c>
      <c r="AW1254" s="12" t="s">
        <v>69</v>
      </c>
      <c r="AX1254" s="202" t="s">
        <v>162</v>
      </c>
    </row>
    <row r="1255" spans="2:64" s="12" customFormat="1">
      <c r="B1255" s="196"/>
      <c r="C1255" s="341"/>
      <c r="D1255" s="337" t="s">
        <v>170</v>
      </c>
      <c r="E1255" s="347" t="s">
        <v>5</v>
      </c>
      <c r="F1255" s="348" t="s">
        <v>1254</v>
      </c>
      <c r="G1255" s="341"/>
      <c r="H1255" s="349">
        <v>11.9</v>
      </c>
      <c r="I1255" s="198"/>
      <c r="L1255" s="196"/>
      <c r="M1255" s="199"/>
      <c r="N1255" s="200"/>
      <c r="O1255" s="200"/>
      <c r="P1255" s="200"/>
      <c r="Q1255" s="200"/>
      <c r="R1255" s="200"/>
      <c r="S1255" s="200"/>
      <c r="T1255" s="201"/>
      <c r="U1255" s="341"/>
      <c r="V1255" s="341"/>
      <c r="AS1255" s="202" t="s">
        <v>170</v>
      </c>
      <c r="AT1255" s="202" t="s">
        <v>79</v>
      </c>
      <c r="AU1255" s="12" t="s">
        <v>79</v>
      </c>
      <c r="AV1255" s="12" t="s">
        <v>33</v>
      </c>
      <c r="AW1255" s="12" t="s">
        <v>69</v>
      </c>
      <c r="AX1255" s="202" t="s">
        <v>162</v>
      </c>
    </row>
    <row r="1256" spans="2:64" s="12" customFormat="1">
      <c r="B1256" s="196"/>
      <c r="C1256" s="341"/>
      <c r="D1256" s="337" t="s">
        <v>170</v>
      </c>
      <c r="E1256" s="347" t="s">
        <v>5</v>
      </c>
      <c r="F1256" s="348" t="s">
        <v>1255</v>
      </c>
      <c r="G1256" s="341"/>
      <c r="H1256" s="349">
        <v>10.199999999999999</v>
      </c>
      <c r="I1256" s="198"/>
      <c r="L1256" s="196"/>
      <c r="M1256" s="199"/>
      <c r="N1256" s="200"/>
      <c r="O1256" s="200"/>
      <c r="P1256" s="200"/>
      <c r="Q1256" s="200"/>
      <c r="R1256" s="200"/>
      <c r="S1256" s="200"/>
      <c r="T1256" s="201"/>
      <c r="U1256" s="341"/>
      <c r="V1256" s="341"/>
      <c r="AS1256" s="202" t="s">
        <v>170</v>
      </c>
      <c r="AT1256" s="202" t="s">
        <v>79</v>
      </c>
      <c r="AU1256" s="12" t="s">
        <v>79</v>
      </c>
      <c r="AV1256" s="12" t="s">
        <v>33</v>
      </c>
      <c r="AW1256" s="12" t="s">
        <v>69</v>
      </c>
      <c r="AX1256" s="202" t="s">
        <v>162</v>
      </c>
    </row>
    <row r="1257" spans="2:64" s="12" customFormat="1">
      <c r="B1257" s="196"/>
      <c r="C1257" s="341"/>
      <c r="D1257" s="337" t="s">
        <v>170</v>
      </c>
      <c r="E1257" s="347" t="s">
        <v>5</v>
      </c>
      <c r="F1257" s="348" t="s">
        <v>1256</v>
      </c>
      <c r="G1257" s="341"/>
      <c r="H1257" s="349">
        <v>9.9</v>
      </c>
      <c r="I1257" s="198"/>
      <c r="L1257" s="196"/>
      <c r="M1257" s="199"/>
      <c r="N1257" s="200"/>
      <c r="O1257" s="200"/>
      <c r="P1257" s="200"/>
      <c r="Q1257" s="200"/>
      <c r="R1257" s="200"/>
      <c r="S1257" s="200"/>
      <c r="T1257" s="201"/>
      <c r="U1257" s="341"/>
      <c r="V1257" s="341"/>
      <c r="AS1257" s="202" t="s">
        <v>170</v>
      </c>
      <c r="AT1257" s="202" t="s">
        <v>79</v>
      </c>
      <c r="AU1257" s="12" t="s">
        <v>79</v>
      </c>
      <c r="AV1257" s="12" t="s">
        <v>33</v>
      </c>
      <c r="AW1257" s="12" t="s">
        <v>69</v>
      </c>
      <c r="AX1257" s="202" t="s">
        <v>162</v>
      </c>
    </row>
    <row r="1258" spans="2:64" s="12" customFormat="1">
      <c r="B1258" s="196"/>
      <c r="C1258" s="341"/>
      <c r="D1258" s="337" t="s">
        <v>170</v>
      </c>
      <c r="E1258" s="347" t="s">
        <v>5</v>
      </c>
      <c r="F1258" s="348" t="s">
        <v>1257</v>
      </c>
      <c r="G1258" s="341"/>
      <c r="H1258" s="349">
        <v>5.9</v>
      </c>
      <c r="I1258" s="198"/>
      <c r="L1258" s="196"/>
      <c r="M1258" s="199"/>
      <c r="N1258" s="200"/>
      <c r="O1258" s="200"/>
      <c r="P1258" s="200"/>
      <c r="Q1258" s="200"/>
      <c r="R1258" s="200"/>
      <c r="S1258" s="200"/>
      <c r="T1258" s="201"/>
      <c r="U1258" s="341"/>
      <c r="V1258" s="341"/>
      <c r="AS1258" s="202" t="s">
        <v>170</v>
      </c>
      <c r="AT1258" s="202" t="s">
        <v>79</v>
      </c>
      <c r="AU1258" s="12" t="s">
        <v>79</v>
      </c>
      <c r="AV1258" s="12" t="s">
        <v>33</v>
      </c>
      <c r="AW1258" s="12" t="s">
        <v>69</v>
      </c>
      <c r="AX1258" s="202" t="s">
        <v>162</v>
      </c>
    </row>
    <row r="1259" spans="2:64" s="13" customFormat="1">
      <c r="B1259" s="208"/>
      <c r="C1259" s="350"/>
      <c r="D1259" s="342" t="s">
        <v>170</v>
      </c>
      <c r="E1259" s="351" t="s">
        <v>5</v>
      </c>
      <c r="F1259" s="352" t="s">
        <v>192</v>
      </c>
      <c r="G1259" s="350"/>
      <c r="H1259" s="353">
        <v>959.87</v>
      </c>
      <c r="I1259" s="209"/>
      <c r="L1259" s="208"/>
      <c r="M1259" s="210"/>
      <c r="N1259" s="211"/>
      <c r="O1259" s="211"/>
      <c r="P1259" s="211"/>
      <c r="Q1259" s="211"/>
      <c r="R1259" s="211"/>
      <c r="S1259" s="211"/>
      <c r="T1259" s="212"/>
      <c r="U1259" s="350"/>
      <c r="V1259" s="350"/>
      <c r="AS1259" s="213" t="s">
        <v>170</v>
      </c>
      <c r="AT1259" s="213" t="s">
        <v>79</v>
      </c>
      <c r="AU1259" s="13" t="s">
        <v>168</v>
      </c>
      <c r="AV1259" s="13" t="s">
        <v>33</v>
      </c>
      <c r="AW1259" s="13" t="s">
        <v>77</v>
      </c>
      <c r="AX1259" s="213" t="s">
        <v>162</v>
      </c>
    </row>
    <row r="1260" spans="2:64" s="1" customFormat="1" ht="38.25" customHeight="1">
      <c r="B1260" s="174"/>
      <c r="C1260" s="331">
        <v>147</v>
      </c>
      <c r="D1260" s="331" t="s">
        <v>164</v>
      </c>
      <c r="E1260" s="332" t="s">
        <v>1259</v>
      </c>
      <c r="F1260" s="333" t="s">
        <v>1260</v>
      </c>
      <c r="G1260" s="334" t="s">
        <v>284</v>
      </c>
      <c r="H1260" s="335">
        <v>64.7</v>
      </c>
      <c r="I1260" s="180"/>
      <c r="J1260" s="181">
        <f>ROUND(I1260*H1260,2)</f>
        <v>0</v>
      </c>
      <c r="K1260" s="177" t="s">
        <v>5</v>
      </c>
      <c r="L1260" s="41"/>
      <c r="M1260" s="182" t="s">
        <v>5</v>
      </c>
      <c r="N1260" s="183" t="s">
        <v>40</v>
      </c>
      <c r="O1260" s="42"/>
      <c r="P1260" s="184">
        <f>O1260*H1260</f>
        <v>0</v>
      </c>
      <c r="Q1260" s="184">
        <v>0</v>
      </c>
      <c r="R1260" s="184">
        <f>Q1260*H1260</f>
        <v>0</v>
      </c>
      <c r="S1260" s="184">
        <v>0.12</v>
      </c>
      <c r="T1260" s="185">
        <f>S1260*H1260</f>
        <v>7.7640000000000002</v>
      </c>
      <c r="U1260" s="329"/>
      <c r="V1260" s="329"/>
      <c r="AQ1260" s="24" t="s">
        <v>168</v>
      </c>
      <c r="AS1260" s="24" t="s">
        <v>164</v>
      </c>
      <c r="AT1260" s="24" t="s">
        <v>79</v>
      </c>
      <c r="AX1260" s="24" t="s">
        <v>162</v>
      </c>
      <c r="BD1260" s="186">
        <f>IF(N1260="základní",J1260,0)</f>
        <v>0</v>
      </c>
      <c r="BE1260" s="186">
        <f>IF(N1260="snížená",J1260,0)</f>
        <v>0</v>
      </c>
      <c r="BF1260" s="186">
        <f>IF(N1260="zákl. přenesená",J1260,0)</f>
        <v>0</v>
      </c>
      <c r="BG1260" s="186">
        <f>IF(N1260="sníž. přenesená",J1260,0)</f>
        <v>0</v>
      </c>
      <c r="BH1260" s="186">
        <f>IF(N1260="nulová",J1260,0)</f>
        <v>0</v>
      </c>
      <c r="BI1260" s="24" t="s">
        <v>77</v>
      </c>
      <c r="BJ1260" s="186">
        <f>ROUND(I1260*H1260,2)</f>
        <v>0</v>
      </c>
      <c r="BK1260" s="24" t="s">
        <v>168</v>
      </c>
      <c r="BL1260" s="24" t="s">
        <v>1261</v>
      </c>
    </row>
    <row r="1261" spans="2:64" s="11" customFormat="1">
      <c r="B1261" s="187"/>
      <c r="C1261" s="336"/>
      <c r="D1261" s="337" t="s">
        <v>170</v>
      </c>
      <c r="E1261" s="338" t="s">
        <v>5</v>
      </c>
      <c r="F1261" s="339" t="s">
        <v>1122</v>
      </c>
      <c r="G1261" s="336"/>
      <c r="H1261" s="340" t="s">
        <v>5</v>
      </c>
      <c r="I1261" s="192"/>
      <c r="L1261" s="187"/>
      <c r="M1261" s="193"/>
      <c r="N1261" s="194"/>
      <c r="O1261" s="194"/>
      <c r="P1261" s="194"/>
      <c r="Q1261" s="194"/>
      <c r="R1261" s="194"/>
      <c r="S1261" s="194"/>
      <c r="T1261" s="195"/>
      <c r="U1261" s="336"/>
      <c r="V1261" s="336"/>
      <c r="AS1261" s="191" t="s">
        <v>170</v>
      </c>
      <c r="AT1261" s="191" t="s">
        <v>79</v>
      </c>
      <c r="AU1261" s="11" t="s">
        <v>77</v>
      </c>
      <c r="AV1261" s="11" t="s">
        <v>33</v>
      </c>
      <c r="AW1261" s="11" t="s">
        <v>69</v>
      </c>
      <c r="AX1261" s="191" t="s">
        <v>162</v>
      </c>
    </row>
    <row r="1262" spans="2:64" s="12" customFormat="1">
      <c r="B1262" s="196"/>
      <c r="C1262" s="341"/>
      <c r="D1262" s="337" t="s">
        <v>170</v>
      </c>
      <c r="E1262" s="347" t="s">
        <v>5</v>
      </c>
      <c r="F1262" s="348" t="s">
        <v>1220</v>
      </c>
      <c r="G1262" s="341"/>
      <c r="H1262" s="349">
        <v>19.7</v>
      </c>
      <c r="I1262" s="198"/>
      <c r="L1262" s="196"/>
      <c r="M1262" s="199"/>
      <c r="N1262" s="200"/>
      <c r="O1262" s="200"/>
      <c r="P1262" s="200"/>
      <c r="Q1262" s="200"/>
      <c r="R1262" s="200"/>
      <c r="S1262" s="200"/>
      <c r="T1262" s="201"/>
      <c r="U1262" s="341"/>
      <c r="V1262" s="341"/>
      <c r="AS1262" s="202" t="s">
        <v>170</v>
      </c>
      <c r="AT1262" s="202" t="s">
        <v>79</v>
      </c>
      <c r="AU1262" s="12" t="s">
        <v>79</v>
      </c>
      <c r="AV1262" s="12" t="s">
        <v>33</v>
      </c>
      <c r="AW1262" s="12" t="s">
        <v>69</v>
      </c>
      <c r="AX1262" s="202" t="s">
        <v>162</v>
      </c>
    </row>
    <row r="1263" spans="2:64" s="12" customFormat="1">
      <c r="B1263" s="196"/>
      <c r="C1263" s="341"/>
      <c r="D1263" s="337" t="s">
        <v>170</v>
      </c>
      <c r="E1263" s="347" t="s">
        <v>5</v>
      </c>
      <c r="F1263" s="348" t="s">
        <v>1221</v>
      </c>
      <c r="G1263" s="341"/>
      <c r="H1263" s="349">
        <v>5.8</v>
      </c>
      <c r="I1263" s="198"/>
      <c r="L1263" s="196"/>
      <c r="M1263" s="199"/>
      <c r="N1263" s="200"/>
      <c r="O1263" s="200"/>
      <c r="P1263" s="200"/>
      <c r="Q1263" s="200"/>
      <c r="R1263" s="200"/>
      <c r="S1263" s="200"/>
      <c r="T1263" s="201"/>
      <c r="U1263" s="341"/>
      <c r="V1263" s="341"/>
      <c r="AS1263" s="202" t="s">
        <v>170</v>
      </c>
      <c r="AT1263" s="202" t="s">
        <v>79</v>
      </c>
      <c r="AU1263" s="12" t="s">
        <v>79</v>
      </c>
      <c r="AV1263" s="12" t="s">
        <v>33</v>
      </c>
      <c r="AW1263" s="12" t="s">
        <v>69</v>
      </c>
      <c r="AX1263" s="202" t="s">
        <v>162</v>
      </c>
    </row>
    <row r="1264" spans="2:64" s="12" customFormat="1">
      <c r="B1264" s="196"/>
      <c r="C1264" s="341"/>
      <c r="D1264" s="337" t="s">
        <v>170</v>
      </c>
      <c r="E1264" s="347" t="s">
        <v>5</v>
      </c>
      <c r="F1264" s="348" t="s">
        <v>1222</v>
      </c>
      <c r="G1264" s="341"/>
      <c r="H1264" s="349">
        <v>33.299999999999997</v>
      </c>
      <c r="I1264" s="198"/>
      <c r="L1264" s="196"/>
      <c r="M1264" s="199"/>
      <c r="N1264" s="200"/>
      <c r="O1264" s="200"/>
      <c r="P1264" s="200"/>
      <c r="Q1264" s="200"/>
      <c r="R1264" s="200"/>
      <c r="S1264" s="200"/>
      <c r="T1264" s="201"/>
      <c r="U1264" s="341"/>
      <c r="V1264" s="341"/>
      <c r="AS1264" s="202" t="s">
        <v>170</v>
      </c>
      <c r="AT1264" s="202" t="s">
        <v>79</v>
      </c>
      <c r="AU1264" s="12" t="s">
        <v>79</v>
      </c>
      <c r="AV1264" s="12" t="s">
        <v>33</v>
      </c>
      <c r="AW1264" s="12" t="s">
        <v>69</v>
      </c>
      <c r="AX1264" s="202" t="s">
        <v>162</v>
      </c>
    </row>
    <row r="1265" spans="2:64" s="12" customFormat="1">
      <c r="B1265" s="196"/>
      <c r="C1265" s="341"/>
      <c r="D1265" s="337" t="s">
        <v>170</v>
      </c>
      <c r="E1265" s="347" t="s">
        <v>5</v>
      </c>
      <c r="F1265" s="348" t="s">
        <v>1223</v>
      </c>
      <c r="G1265" s="341"/>
      <c r="H1265" s="349">
        <v>5.9</v>
      </c>
      <c r="I1265" s="198"/>
      <c r="L1265" s="196"/>
      <c r="M1265" s="199"/>
      <c r="N1265" s="200"/>
      <c r="O1265" s="200"/>
      <c r="P1265" s="200"/>
      <c r="Q1265" s="200"/>
      <c r="R1265" s="200"/>
      <c r="S1265" s="200"/>
      <c r="T1265" s="201"/>
      <c r="U1265" s="341"/>
      <c r="V1265" s="341"/>
      <c r="AS1265" s="202" t="s">
        <v>170</v>
      </c>
      <c r="AT1265" s="202" t="s">
        <v>79</v>
      </c>
      <c r="AU1265" s="12" t="s">
        <v>79</v>
      </c>
      <c r="AV1265" s="12" t="s">
        <v>33</v>
      </c>
      <c r="AW1265" s="12" t="s">
        <v>69</v>
      </c>
      <c r="AX1265" s="202" t="s">
        <v>162</v>
      </c>
    </row>
    <row r="1266" spans="2:64" s="13" customFormat="1">
      <c r="B1266" s="208"/>
      <c r="C1266" s="350"/>
      <c r="D1266" s="342" t="s">
        <v>170</v>
      </c>
      <c r="E1266" s="351" t="s">
        <v>5</v>
      </c>
      <c r="F1266" s="352" t="s">
        <v>192</v>
      </c>
      <c r="G1266" s="350"/>
      <c r="H1266" s="353">
        <v>64.7</v>
      </c>
      <c r="I1266" s="209"/>
      <c r="L1266" s="208"/>
      <c r="M1266" s="210"/>
      <c r="N1266" s="211"/>
      <c r="O1266" s="211"/>
      <c r="P1266" s="211"/>
      <c r="Q1266" s="211"/>
      <c r="R1266" s="211"/>
      <c r="S1266" s="211"/>
      <c r="T1266" s="212"/>
      <c r="U1266" s="350"/>
      <c r="V1266" s="350"/>
      <c r="AS1266" s="213" t="s">
        <v>170</v>
      </c>
      <c r="AT1266" s="213" t="s">
        <v>79</v>
      </c>
      <c r="AU1266" s="13" t="s">
        <v>168</v>
      </c>
      <c r="AV1266" s="13" t="s">
        <v>33</v>
      </c>
      <c r="AW1266" s="13" t="s">
        <v>77</v>
      </c>
      <c r="AX1266" s="213" t="s">
        <v>162</v>
      </c>
    </row>
    <row r="1267" spans="2:64" s="1" customFormat="1" ht="25.5" customHeight="1">
      <c r="B1267" s="394"/>
      <c r="C1267" s="389">
        <v>148</v>
      </c>
      <c r="D1267" s="389" t="s">
        <v>164</v>
      </c>
      <c r="E1267" s="390" t="s">
        <v>1263</v>
      </c>
      <c r="F1267" s="391" t="s">
        <v>1264</v>
      </c>
      <c r="G1267" s="392" t="s">
        <v>167</v>
      </c>
      <c r="H1267" s="393">
        <v>89.626999999999995</v>
      </c>
      <c r="I1267" s="180"/>
      <c r="J1267" s="181">
        <f>ROUND(I1267*H1267,2)</f>
        <v>0</v>
      </c>
      <c r="K1267" s="177" t="s">
        <v>5</v>
      </c>
      <c r="L1267" s="41"/>
      <c r="M1267" s="182" t="s">
        <v>5</v>
      </c>
      <c r="N1267" s="183" t="s">
        <v>40</v>
      </c>
      <c r="O1267" s="42"/>
      <c r="P1267" s="184">
        <f>O1267*H1267</f>
        <v>0</v>
      </c>
      <c r="Q1267" s="184">
        <v>0</v>
      </c>
      <c r="R1267" s="184">
        <f>Q1267*H1267</f>
        <v>0</v>
      </c>
      <c r="S1267" s="184">
        <v>1.4</v>
      </c>
      <c r="T1267" s="185">
        <f>S1267*H1267</f>
        <v>125.47779999999999</v>
      </c>
      <c r="U1267" s="329"/>
      <c r="V1267" s="329"/>
      <c r="AQ1267" s="24" t="s">
        <v>168</v>
      </c>
      <c r="AS1267" s="24" t="s">
        <v>164</v>
      </c>
      <c r="AT1267" s="24" t="s">
        <v>79</v>
      </c>
      <c r="AX1267" s="24" t="s">
        <v>162</v>
      </c>
      <c r="BD1267" s="186">
        <f>IF(N1267="základní",J1267,0)</f>
        <v>0</v>
      </c>
      <c r="BE1267" s="186">
        <f>IF(N1267="snížená",J1267,0)</f>
        <v>0</v>
      </c>
      <c r="BF1267" s="186">
        <f>IF(N1267="zákl. přenesená",J1267,0)</f>
        <v>0</v>
      </c>
      <c r="BG1267" s="186">
        <f>IF(N1267="sníž. přenesená",J1267,0)</f>
        <v>0</v>
      </c>
      <c r="BH1267" s="186">
        <f>IF(N1267="nulová",J1267,0)</f>
        <v>0</v>
      </c>
      <c r="BI1267" s="24" t="s">
        <v>77</v>
      </c>
      <c r="BJ1267" s="186">
        <f>ROUND(I1267*H1267,2)</f>
        <v>0</v>
      </c>
      <c r="BK1267" s="24" t="s">
        <v>168</v>
      </c>
      <c r="BL1267" s="24" t="s">
        <v>1265</v>
      </c>
    </row>
    <row r="1268" spans="2:64" s="11" customFormat="1">
      <c r="B1268" s="187"/>
      <c r="C1268" s="336"/>
      <c r="D1268" s="337" t="s">
        <v>170</v>
      </c>
      <c r="E1268" s="338" t="s">
        <v>5</v>
      </c>
      <c r="F1268" s="339" t="s">
        <v>217</v>
      </c>
      <c r="G1268" s="336"/>
      <c r="H1268" s="340" t="s">
        <v>5</v>
      </c>
      <c r="I1268" s="192"/>
      <c r="L1268" s="187"/>
      <c r="M1268" s="193"/>
      <c r="N1268" s="194"/>
      <c r="O1268" s="194"/>
      <c r="P1268" s="194"/>
      <c r="Q1268" s="194"/>
      <c r="R1268" s="194"/>
      <c r="S1268" s="194"/>
      <c r="T1268" s="195"/>
      <c r="U1268" s="336"/>
      <c r="V1268" s="336"/>
      <c r="AS1268" s="191" t="s">
        <v>170</v>
      </c>
      <c r="AT1268" s="191" t="s">
        <v>79</v>
      </c>
      <c r="AU1268" s="11" t="s">
        <v>77</v>
      </c>
      <c r="AV1268" s="11" t="s">
        <v>33</v>
      </c>
      <c r="AW1268" s="11" t="s">
        <v>69</v>
      </c>
      <c r="AX1268" s="191" t="s">
        <v>162</v>
      </c>
    </row>
    <row r="1269" spans="2:64" s="11" customFormat="1">
      <c r="B1269" s="187"/>
      <c r="C1269" s="336"/>
      <c r="D1269" s="337" t="s">
        <v>170</v>
      </c>
      <c r="E1269" s="338" t="s">
        <v>5</v>
      </c>
      <c r="F1269" s="339" t="s">
        <v>1068</v>
      </c>
      <c r="G1269" s="336"/>
      <c r="H1269" s="340" t="s">
        <v>5</v>
      </c>
      <c r="I1269" s="192"/>
      <c r="L1269" s="187"/>
      <c r="M1269" s="193"/>
      <c r="N1269" s="194"/>
      <c r="O1269" s="194"/>
      <c r="P1269" s="194"/>
      <c r="Q1269" s="194"/>
      <c r="R1269" s="194"/>
      <c r="S1269" s="194"/>
      <c r="T1269" s="195"/>
      <c r="U1269" s="336"/>
      <c r="V1269" s="336"/>
      <c r="AS1269" s="191" t="s">
        <v>170</v>
      </c>
      <c r="AT1269" s="191" t="s">
        <v>79</v>
      </c>
      <c r="AU1269" s="11" t="s">
        <v>77</v>
      </c>
      <c r="AV1269" s="11" t="s">
        <v>33</v>
      </c>
      <c r="AW1269" s="11" t="s">
        <v>69</v>
      </c>
      <c r="AX1269" s="191" t="s">
        <v>162</v>
      </c>
    </row>
    <row r="1270" spans="2:64" s="12" customFormat="1">
      <c r="B1270" s="196"/>
      <c r="C1270" s="341"/>
      <c r="D1270" s="337" t="s">
        <v>170</v>
      </c>
      <c r="E1270" s="347" t="s">
        <v>5</v>
      </c>
      <c r="F1270" s="348" t="s">
        <v>1266</v>
      </c>
      <c r="G1270" s="341"/>
      <c r="H1270" s="349">
        <v>1.55</v>
      </c>
      <c r="I1270" s="198"/>
      <c r="L1270" s="196"/>
      <c r="M1270" s="199"/>
      <c r="N1270" s="200"/>
      <c r="O1270" s="200"/>
      <c r="P1270" s="200"/>
      <c r="Q1270" s="200"/>
      <c r="R1270" s="200"/>
      <c r="S1270" s="200"/>
      <c r="T1270" s="201"/>
      <c r="U1270" s="341"/>
      <c r="V1270" s="341"/>
      <c r="AS1270" s="202" t="s">
        <v>170</v>
      </c>
      <c r="AT1270" s="202" t="s">
        <v>79</v>
      </c>
      <c r="AU1270" s="12" t="s">
        <v>79</v>
      </c>
      <c r="AV1270" s="12" t="s">
        <v>33</v>
      </c>
      <c r="AW1270" s="12" t="s">
        <v>69</v>
      </c>
      <c r="AX1270" s="202" t="s">
        <v>162</v>
      </c>
    </row>
    <row r="1271" spans="2:64" s="12" customFormat="1">
      <c r="B1271" s="196"/>
      <c r="C1271" s="341"/>
      <c r="D1271" s="337" t="s">
        <v>170</v>
      </c>
      <c r="E1271" s="347" t="s">
        <v>5</v>
      </c>
      <c r="F1271" s="348" t="s">
        <v>1267</v>
      </c>
      <c r="G1271" s="341"/>
      <c r="H1271" s="349">
        <v>1.67</v>
      </c>
      <c r="I1271" s="198"/>
      <c r="L1271" s="196"/>
      <c r="M1271" s="199"/>
      <c r="N1271" s="200"/>
      <c r="O1271" s="200"/>
      <c r="P1271" s="200"/>
      <c r="Q1271" s="200"/>
      <c r="R1271" s="200"/>
      <c r="S1271" s="200"/>
      <c r="T1271" s="201"/>
      <c r="U1271" s="341"/>
      <c r="V1271" s="341"/>
      <c r="AS1271" s="202" t="s">
        <v>170</v>
      </c>
      <c r="AT1271" s="202" t="s">
        <v>79</v>
      </c>
      <c r="AU1271" s="12" t="s">
        <v>79</v>
      </c>
      <c r="AV1271" s="12" t="s">
        <v>33</v>
      </c>
      <c r="AW1271" s="12" t="s">
        <v>69</v>
      </c>
      <c r="AX1271" s="202" t="s">
        <v>162</v>
      </c>
    </row>
    <row r="1272" spans="2:64" s="12" customFormat="1">
      <c r="B1272" s="196"/>
      <c r="C1272" s="341"/>
      <c r="D1272" s="337" t="s">
        <v>170</v>
      </c>
      <c r="E1272" s="347" t="s">
        <v>5</v>
      </c>
      <c r="F1272" s="348" t="s">
        <v>1268</v>
      </c>
      <c r="G1272" s="341"/>
      <c r="H1272" s="349">
        <v>3.13</v>
      </c>
      <c r="I1272" s="198"/>
      <c r="L1272" s="196"/>
      <c r="M1272" s="199"/>
      <c r="N1272" s="200"/>
      <c r="O1272" s="200"/>
      <c r="P1272" s="200"/>
      <c r="Q1272" s="200"/>
      <c r="R1272" s="200"/>
      <c r="S1272" s="200"/>
      <c r="T1272" s="201"/>
      <c r="U1272" s="341"/>
      <c r="V1272" s="341"/>
      <c r="AS1272" s="202" t="s">
        <v>170</v>
      </c>
      <c r="AT1272" s="202" t="s">
        <v>79</v>
      </c>
      <c r="AU1272" s="12" t="s">
        <v>79</v>
      </c>
      <c r="AV1272" s="12" t="s">
        <v>33</v>
      </c>
      <c r="AW1272" s="12" t="s">
        <v>69</v>
      </c>
      <c r="AX1272" s="202" t="s">
        <v>162</v>
      </c>
    </row>
    <row r="1273" spans="2:64" s="12" customFormat="1">
      <c r="B1273" s="196"/>
      <c r="C1273" s="341"/>
      <c r="D1273" s="337" t="s">
        <v>170</v>
      </c>
      <c r="E1273" s="347" t="s">
        <v>5</v>
      </c>
      <c r="F1273" s="348" t="s">
        <v>1269</v>
      </c>
      <c r="G1273" s="341"/>
      <c r="H1273" s="349">
        <v>3.02</v>
      </c>
      <c r="I1273" s="198"/>
      <c r="L1273" s="196"/>
      <c r="M1273" s="199"/>
      <c r="N1273" s="200"/>
      <c r="O1273" s="200"/>
      <c r="P1273" s="200"/>
      <c r="Q1273" s="200"/>
      <c r="R1273" s="200"/>
      <c r="S1273" s="200"/>
      <c r="T1273" s="201"/>
      <c r="U1273" s="341"/>
      <c r="V1273" s="341"/>
      <c r="AS1273" s="202" t="s">
        <v>170</v>
      </c>
      <c r="AT1273" s="202" t="s">
        <v>79</v>
      </c>
      <c r="AU1273" s="12" t="s">
        <v>79</v>
      </c>
      <c r="AV1273" s="12" t="s">
        <v>33</v>
      </c>
      <c r="AW1273" s="12" t="s">
        <v>69</v>
      </c>
      <c r="AX1273" s="202" t="s">
        <v>162</v>
      </c>
    </row>
    <row r="1274" spans="2:64" s="12" customFormat="1">
      <c r="B1274" s="196"/>
      <c r="C1274" s="341"/>
      <c r="D1274" s="337" t="s">
        <v>170</v>
      </c>
      <c r="E1274" s="347" t="s">
        <v>5</v>
      </c>
      <c r="F1274" s="348" t="s">
        <v>1270</v>
      </c>
      <c r="G1274" s="341"/>
      <c r="H1274" s="349">
        <v>0</v>
      </c>
      <c r="I1274" s="198"/>
      <c r="L1274" s="196"/>
      <c r="M1274" s="199"/>
      <c r="N1274" s="200"/>
      <c r="O1274" s="200"/>
      <c r="P1274" s="200"/>
      <c r="Q1274" s="200"/>
      <c r="R1274" s="200"/>
      <c r="S1274" s="200"/>
      <c r="T1274" s="201"/>
      <c r="U1274" s="341"/>
      <c r="V1274" s="341"/>
      <c r="AS1274" s="202" t="s">
        <v>170</v>
      </c>
      <c r="AT1274" s="202" t="s">
        <v>79</v>
      </c>
      <c r="AU1274" s="12" t="s">
        <v>79</v>
      </c>
      <c r="AV1274" s="12" t="s">
        <v>33</v>
      </c>
      <c r="AW1274" s="12" t="s">
        <v>69</v>
      </c>
      <c r="AX1274" s="202" t="s">
        <v>162</v>
      </c>
    </row>
    <row r="1275" spans="2:64" s="12" customFormat="1">
      <c r="B1275" s="196"/>
      <c r="C1275" s="341"/>
      <c r="D1275" s="337" t="s">
        <v>170</v>
      </c>
      <c r="E1275" s="347" t="s">
        <v>5</v>
      </c>
      <c r="F1275" s="348" t="s">
        <v>1271</v>
      </c>
      <c r="G1275" s="341"/>
      <c r="H1275" s="349">
        <v>0</v>
      </c>
      <c r="I1275" s="198"/>
      <c r="L1275" s="196"/>
      <c r="M1275" s="199"/>
      <c r="N1275" s="200"/>
      <c r="O1275" s="200"/>
      <c r="P1275" s="200"/>
      <c r="Q1275" s="200"/>
      <c r="R1275" s="200"/>
      <c r="S1275" s="200"/>
      <c r="T1275" s="201"/>
      <c r="U1275" s="341"/>
      <c r="V1275" s="341"/>
      <c r="AS1275" s="202" t="s">
        <v>170</v>
      </c>
      <c r="AT1275" s="202" t="s">
        <v>79</v>
      </c>
      <c r="AU1275" s="12" t="s">
        <v>79</v>
      </c>
      <c r="AV1275" s="12" t="s">
        <v>33</v>
      </c>
      <c r="AW1275" s="12" t="s">
        <v>69</v>
      </c>
      <c r="AX1275" s="202" t="s">
        <v>162</v>
      </c>
    </row>
    <row r="1276" spans="2:64" s="12" customFormat="1">
      <c r="B1276" s="196"/>
      <c r="C1276" s="341"/>
      <c r="D1276" s="337" t="s">
        <v>170</v>
      </c>
      <c r="E1276" s="347" t="s">
        <v>5</v>
      </c>
      <c r="F1276" s="348" t="s">
        <v>1272</v>
      </c>
      <c r="G1276" s="341"/>
      <c r="H1276" s="349">
        <v>0</v>
      </c>
      <c r="I1276" s="198"/>
      <c r="L1276" s="196"/>
      <c r="M1276" s="199"/>
      <c r="N1276" s="200"/>
      <c r="O1276" s="200"/>
      <c r="P1276" s="200"/>
      <c r="Q1276" s="200"/>
      <c r="R1276" s="200"/>
      <c r="S1276" s="200"/>
      <c r="T1276" s="201"/>
      <c r="U1276" s="341"/>
      <c r="V1276" s="341"/>
      <c r="AS1276" s="202" t="s">
        <v>170</v>
      </c>
      <c r="AT1276" s="202" t="s">
        <v>79</v>
      </c>
      <c r="AU1276" s="12" t="s">
        <v>79</v>
      </c>
      <c r="AV1276" s="12" t="s">
        <v>33</v>
      </c>
      <c r="AW1276" s="12" t="s">
        <v>69</v>
      </c>
      <c r="AX1276" s="202" t="s">
        <v>162</v>
      </c>
    </row>
    <row r="1277" spans="2:64" s="12" customFormat="1">
      <c r="B1277" s="196"/>
      <c r="C1277" s="341"/>
      <c r="D1277" s="337" t="s">
        <v>170</v>
      </c>
      <c r="E1277" s="347" t="s">
        <v>5</v>
      </c>
      <c r="F1277" s="348" t="s">
        <v>1273</v>
      </c>
      <c r="G1277" s="341"/>
      <c r="H1277" s="349">
        <v>0</v>
      </c>
      <c r="I1277" s="198"/>
      <c r="L1277" s="196"/>
      <c r="M1277" s="199"/>
      <c r="N1277" s="200"/>
      <c r="O1277" s="200"/>
      <c r="P1277" s="200"/>
      <c r="Q1277" s="200"/>
      <c r="R1277" s="200"/>
      <c r="S1277" s="200"/>
      <c r="T1277" s="201"/>
      <c r="U1277" s="341"/>
      <c r="V1277" s="341"/>
      <c r="AS1277" s="202" t="s">
        <v>170</v>
      </c>
      <c r="AT1277" s="202" t="s">
        <v>79</v>
      </c>
      <c r="AU1277" s="12" t="s">
        <v>79</v>
      </c>
      <c r="AV1277" s="12" t="s">
        <v>33</v>
      </c>
      <c r="AW1277" s="12" t="s">
        <v>69</v>
      </c>
      <c r="AX1277" s="202" t="s">
        <v>162</v>
      </c>
    </row>
    <row r="1278" spans="2:64" s="12" customFormat="1">
      <c r="B1278" s="196"/>
      <c r="C1278" s="341"/>
      <c r="D1278" s="337" t="s">
        <v>170</v>
      </c>
      <c r="E1278" s="347" t="s">
        <v>5</v>
      </c>
      <c r="F1278" s="348" t="s">
        <v>1274</v>
      </c>
      <c r="G1278" s="341"/>
      <c r="H1278" s="349">
        <v>3.78</v>
      </c>
      <c r="I1278" s="198"/>
      <c r="L1278" s="196"/>
      <c r="M1278" s="199"/>
      <c r="N1278" s="200"/>
      <c r="O1278" s="200"/>
      <c r="P1278" s="200"/>
      <c r="Q1278" s="200"/>
      <c r="R1278" s="200"/>
      <c r="S1278" s="200"/>
      <c r="T1278" s="201"/>
      <c r="U1278" s="341"/>
      <c r="V1278" s="341"/>
      <c r="AS1278" s="202" t="s">
        <v>170</v>
      </c>
      <c r="AT1278" s="202" t="s">
        <v>79</v>
      </c>
      <c r="AU1278" s="12" t="s">
        <v>79</v>
      </c>
      <c r="AV1278" s="12" t="s">
        <v>33</v>
      </c>
      <c r="AW1278" s="12" t="s">
        <v>69</v>
      </c>
      <c r="AX1278" s="202" t="s">
        <v>162</v>
      </c>
    </row>
    <row r="1279" spans="2:64" s="12" customFormat="1">
      <c r="B1279" s="196"/>
      <c r="C1279" s="341"/>
      <c r="D1279" s="337" t="s">
        <v>170</v>
      </c>
      <c r="E1279" s="347" t="s">
        <v>5</v>
      </c>
      <c r="F1279" s="348" t="s">
        <v>1275</v>
      </c>
      <c r="G1279" s="341"/>
      <c r="H1279" s="349">
        <v>0.46</v>
      </c>
      <c r="I1279" s="198"/>
      <c r="L1279" s="196"/>
      <c r="M1279" s="199"/>
      <c r="N1279" s="200"/>
      <c r="O1279" s="200"/>
      <c r="P1279" s="200"/>
      <c r="Q1279" s="200"/>
      <c r="R1279" s="200"/>
      <c r="S1279" s="200"/>
      <c r="T1279" s="201"/>
      <c r="U1279" s="341"/>
      <c r="V1279" s="341"/>
      <c r="AS1279" s="202" t="s">
        <v>170</v>
      </c>
      <c r="AT1279" s="202" t="s">
        <v>79</v>
      </c>
      <c r="AU1279" s="12" t="s">
        <v>79</v>
      </c>
      <c r="AV1279" s="12" t="s">
        <v>33</v>
      </c>
      <c r="AW1279" s="12" t="s">
        <v>69</v>
      </c>
      <c r="AX1279" s="202" t="s">
        <v>162</v>
      </c>
    </row>
    <row r="1280" spans="2:64" s="12" customFormat="1">
      <c r="B1280" s="196"/>
      <c r="C1280" s="341"/>
      <c r="D1280" s="337" t="s">
        <v>170</v>
      </c>
      <c r="E1280" s="347" t="s">
        <v>5</v>
      </c>
      <c r="F1280" s="348" t="s">
        <v>1276</v>
      </c>
      <c r="G1280" s="341"/>
      <c r="H1280" s="349">
        <v>1.39</v>
      </c>
      <c r="I1280" s="198"/>
      <c r="L1280" s="196"/>
      <c r="M1280" s="199"/>
      <c r="N1280" s="200"/>
      <c r="O1280" s="200"/>
      <c r="P1280" s="200"/>
      <c r="Q1280" s="200"/>
      <c r="R1280" s="200"/>
      <c r="S1280" s="200"/>
      <c r="T1280" s="201"/>
      <c r="U1280" s="341"/>
      <c r="V1280" s="341"/>
      <c r="AS1280" s="202" t="s">
        <v>170</v>
      </c>
      <c r="AT1280" s="202" t="s">
        <v>79</v>
      </c>
      <c r="AU1280" s="12" t="s">
        <v>79</v>
      </c>
      <c r="AV1280" s="12" t="s">
        <v>33</v>
      </c>
      <c r="AW1280" s="12" t="s">
        <v>69</v>
      </c>
      <c r="AX1280" s="202" t="s">
        <v>162</v>
      </c>
    </row>
    <row r="1281" spans="2:50" s="12" customFormat="1">
      <c r="B1281" s="196"/>
      <c r="C1281" s="341"/>
      <c r="D1281" s="337" t="s">
        <v>170</v>
      </c>
      <c r="E1281" s="347" t="s">
        <v>5</v>
      </c>
      <c r="F1281" s="348" t="s">
        <v>1277</v>
      </c>
      <c r="G1281" s="341"/>
      <c r="H1281" s="349">
        <v>0.59</v>
      </c>
      <c r="I1281" s="198"/>
      <c r="L1281" s="196"/>
      <c r="M1281" s="199"/>
      <c r="N1281" s="200"/>
      <c r="O1281" s="200"/>
      <c r="P1281" s="200"/>
      <c r="Q1281" s="200"/>
      <c r="R1281" s="200"/>
      <c r="S1281" s="200"/>
      <c r="T1281" s="201"/>
      <c r="U1281" s="341"/>
      <c r="V1281" s="341"/>
      <c r="AS1281" s="202" t="s">
        <v>170</v>
      </c>
      <c r="AT1281" s="202" t="s">
        <v>79</v>
      </c>
      <c r="AU1281" s="12" t="s">
        <v>79</v>
      </c>
      <c r="AV1281" s="12" t="s">
        <v>33</v>
      </c>
      <c r="AW1281" s="12" t="s">
        <v>69</v>
      </c>
      <c r="AX1281" s="202" t="s">
        <v>162</v>
      </c>
    </row>
    <row r="1282" spans="2:50" s="12" customFormat="1">
      <c r="B1282" s="196"/>
      <c r="C1282" s="341"/>
      <c r="D1282" s="337" t="s">
        <v>170</v>
      </c>
      <c r="E1282" s="347" t="s">
        <v>5</v>
      </c>
      <c r="F1282" s="348" t="s">
        <v>1278</v>
      </c>
      <c r="G1282" s="341"/>
      <c r="H1282" s="349">
        <v>0</v>
      </c>
      <c r="I1282" s="198"/>
      <c r="L1282" s="196"/>
      <c r="M1282" s="199"/>
      <c r="N1282" s="200"/>
      <c r="O1282" s="200"/>
      <c r="P1282" s="200"/>
      <c r="Q1282" s="200"/>
      <c r="R1282" s="200"/>
      <c r="S1282" s="200"/>
      <c r="T1282" s="201"/>
      <c r="U1282" s="341"/>
      <c r="V1282" s="341"/>
      <c r="AS1282" s="202" t="s">
        <v>170</v>
      </c>
      <c r="AT1282" s="202" t="s">
        <v>79</v>
      </c>
      <c r="AU1282" s="12" t="s">
        <v>79</v>
      </c>
      <c r="AV1282" s="12" t="s">
        <v>33</v>
      </c>
      <c r="AW1282" s="12" t="s">
        <v>69</v>
      </c>
      <c r="AX1282" s="202" t="s">
        <v>162</v>
      </c>
    </row>
    <row r="1283" spans="2:50" s="12" customFormat="1">
      <c r="B1283" s="196"/>
      <c r="C1283" s="341"/>
      <c r="D1283" s="337" t="s">
        <v>170</v>
      </c>
      <c r="E1283" s="347" t="s">
        <v>5</v>
      </c>
      <c r="F1283" s="348" t="s">
        <v>1279</v>
      </c>
      <c r="G1283" s="341"/>
      <c r="H1283" s="349">
        <v>0</v>
      </c>
      <c r="I1283" s="198"/>
      <c r="L1283" s="196"/>
      <c r="M1283" s="199"/>
      <c r="N1283" s="200"/>
      <c r="O1283" s="200"/>
      <c r="P1283" s="200"/>
      <c r="Q1283" s="200"/>
      <c r="R1283" s="200"/>
      <c r="S1283" s="200"/>
      <c r="T1283" s="201"/>
      <c r="U1283" s="341"/>
      <c r="V1283" s="341"/>
      <c r="AS1283" s="202" t="s">
        <v>170</v>
      </c>
      <c r="AT1283" s="202" t="s">
        <v>79</v>
      </c>
      <c r="AU1283" s="12" t="s">
        <v>79</v>
      </c>
      <c r="AV1283" s="12" t="s">
        <v>33</v>
      </c>
      <c r="AW1283" s="12" t="s">
        <v>69</v>
      </c>
      <c r="AX1283" s="202" t="s">
        <v>162</v>
      </c>
    </row>
    <row r="1284" spans="2:50" s="12" customFormat="1">
      <c r="B1284" s="196"/>
      <c r="C1284" s="341"/>
      <c r="D1284" s="337" t="s">
        <v>170</v>
      </c>
      <c r="E1284" s="347" t="s">
        <v>5</v>
      </c>
      <c r="F1284" s="348" t="s">
        <v>1280</v>
      </c>
      <c r="G1284" s="341"/>
      <c r="H1284" s="349">
        <v>15.009</v>
      </c>
      <c r="I1284" s="198"/>
      <c r="L1284" s="196"/>
      <c r="M1284" s="199"/>
      <c r="N1284" s="200"/>
      <c r="O1284" s="200"/>
      <c r="P1284" s="200"/>
      <c r="Q1284" s="200"/>
      <c r="R1284" s="200"/>
      <c r="S1284" s="200"/>
      <c r="T1284" s="201"/>
      <c r="U1284" s="341"/>
      <c r="V1284" s="341"/>
      <c r="AS1284" s="202" t="s">
        <v>170</v>
      </c>
      <c r="AT1284" s="202" t="s">
        <v>79</v>
      </c>
      <c r="AU1284" s="12" t="s">
        <v>79</v>
      </c>
      <c r="AV1284" s="12" t="s">
        <v>33</v>
      </c>
      <c r="AW1284" s="12" t="s">
        <v>69</v>
      </c>
      <c r="AX1284" s="202" t="s">
        <v>162</v>
      </c>
    </row>
    <row r="1285" spans="2:50" s="12" customFormat="1">
      <c r="B1285" s="196"/>
      <c r="C1285" s="341"/>
      <c r="D1285" s="337" t="s">
        <v>170</v>
      </c>
      <c r="E1285" s="347" t="s">
        <v>5</v>
      </c>
      <c r="F1285" s="348" t="s">
        <v>1281</v>
      </c>
      <c r="G1285" s="341"/>
      <c r="H1285" s="349">
        <v>2.27</v>
      </c>
      <c r="I1285" s="198"/>
      <c r="L1285" s="196"/>
      <c r="M1285" s="199"/>
      <c r="N1285" s="200"/>
      <c r="O1285" s="200"/>
      <c r="P1285" s="200"/>
      <c r="Q1285" s="200"/>
      <c r="R1285" s="200"/>
      <c r="S1285" s="200"/>
      <c r="T1285" s="201"/>
      <c r="U1285" s="341"/>
      <c r="V1285" s="341"/>
      <c r="AS1285" s="202" t="s">
        <v>170</v>
      </c>
      <c r="AT1285" s="202" t="s">
        <v>79</v>
      </c>
      <c r="AU1285" s="12" t="s">
        <v>79</v>
      </c>
      <c r="AV1285" s="12" t="s">
        <v>33</v>
      </c>
      <c r="AW1285" s="12" t="s">
        <v>69</v>
      </c>
      <c r="AX1285" s="202" t="s">
        <v>162</v>
      </c>
    </row>
    <row r="1286" spans="2:50" s="12" customFormat="1">
      <c r="B1286" s="196"/>
      <c r="C1286" s="341"/>
      <c r="D1286" s="337" t="s">
        <v>170</v>
      </c>
      <c r="E1286" s="347" t="s">
        <v>5</v>
      </c>
      <c r="F1286" s="348" t="s">
        <v>1282</v>
      </c>
      <c r="G1286" s="341"/>
      <c r="H1286" s="349">
        <v>2.8</v>
      </c>
      <c r="I1286" s="198"/>
      <c r="L1286" s="196"/>
      <c r="M1286" s="199"/>
      <c r="N1286" s="200"/>
      <c r="O1286" s="200"/>
      <c r="P1286" s="200"/>
      <c r="Q1286" s="200"/>
      <c r="R1286" s="200"/>
      <c r="S1286" s="200"/>
      <c r="T1286" s="201"/>
      <c r="U1286" s="341"/>
      <c r="V1286" s="341"/>
      <c r="AS1286" s="202" t="s">
        <v>170</v>
      </c>
      <c r="AT1286" s="202" t="s">
        <v>79</v>
      </c>
      <c r="AU1286" s="12" t="s">
        <v>79</v>
      </c>
      <c r="AV1286" s="12" t="s">
        <v>33</v>
      </c>
      <c r="AW1286" s="12" t="s">
        <v>69</v>
      </c>
      <c r="AX1286" s="202" t="s">
        <v>162</v>
      </c>
    </row>
    <row r="1287" spans="2:50" s="12" customFormat="1">
      <c r="B1287" s="196"/>
      <c r="C1287" s="341"/>
      <c r="D1287" s="337" t="s">
        <v>170</v>
      </c>
      <c r="E1287" s="347" t="s">
        <v>5</v>
      </c>
      <c r="F1287" s="348" t="s">
        <v>1283</v>
      </c>
      <c r="G1287" s="341"/>
      <c r="H1287" s="349">
        <v>0.128</v>
      </c>
      <c r="I1287" s="198"/>
      <c r="L1287" s="196"/>
      <c r="M1287" s="199"/>
      <c r="N1287" s="200"/>
      <c r="O1287" s="200"/>
      <c r="P1287" s="200"/>
      <c r="Q1287" s="200"/>
      <c r="R1287" s="200"/>
      <c r="S1287" s="200"/>
      <c r="T1287" s="201"/>
      <c r="U1287" s="341"/>
      <c r="V1287" s="341"/>
      <c r="AS1287" s="202" t="s">
        <v>170</v>
      </c>
      <c r="AT1287" s="202" t="s">
        <v>79</v>
      </c>
      <c r="AU1287" s="12" t="s">
        <v>79</v>
      </c>
      <c r="AV1287" s="12" t="s">
        <v>33</v>
      </c>
      <c r="AW1287" s="12" t="s">
        <v>69</v>
      </c>
      <c r="AX1287" s="202" t="s">
        <v>162</v>
      </c>
    </row>
    <row r="1288" spans="2:50" s="12" customFormat="1">
      <c r="B1288" s="196"/>
      <c r="C1288" s="341"/>
      <c r="D1288" s="337" t="s">
        <v>170</v>
      </c>
      <c r="E1288" s="347" t="s">
        <v>5</v>
      </c>
      <c r="F1288" s="348" t="s">
        <v>1284</v>
      </c>
      <c r="G1288" s="341"/>
      <c r="H1288" s="349">
        <v>0.57599999999999996</v>
      </c>
      <c r="I1288" s="198"/>
      <c r="L1288" s="196"/>
      <c r="M1288" s="199"/>
      <c r="N1288" s="200"/>
      <c r="O1288" s="200"/>
      <c r="P1288" s="200"/>
      <c r="Q1288" s="200"/>
      <c r="R1288" s="200"/>
      <c r="S1288" s="200"/>
      <c r="T1288" s="201"/>
      <c r="U1288" s="341"/>
      <c r="V1288" s="341"/>
      <c r="AS1288" s="202" t="s">
        <v>170</v>
      </c>
      <c r="AT1288" s="202" t="s">
        <v>79</v>
      </c>
      <c r="AU1288" s="12" t="s">
        <v>79</v>
      </c>
      <c r="AV1288" s="12" t="s">
        <v>33</v>
      </c>
      <c r="AW1288" s="12" t="s">
        <v>69</v>
      </c>
      <c r="AX1288" s="202" t="s">
        <v>162</v>
      </c>
    </row>
    <row r="1289" spans="2:50" s="11" customFormat="1">
      <c r="B1289" s="187"/>
      <c r="C1289" s="336"/>
      <c r="D1289" s="337" t="s">
        <v>170</v>
      </c>
      <c r="E1289" s="338" t="s">
        <v>5</v>
      </c>
      <c r="F1289" s="339" t="s">
        <v>1110</v>
      </c>
      <c r="G1289" s="336"/>
      <c r="H1289" s="340" t="s">
        <v>5</v>
      </c>
      <c r="I1289" s="192"/>
      <c r="L1289" s="187"/>
      <c r="M1289" s="193"/>
      <c r="N1289" s="194"/>
      <c r="O1289" s="194"/>
      <c r="P1289" s="194"/>
      <c r="Q1289" s="194"/>
      <c r="R1289" s="194"/>
      <c r="S1289" s="194"/>
      <c r="T1289" s="195"/>
      <c r="U1289" s="336"/>
      <c r="V1289" s="336"/>
      <c r="AS1289" s="191" t="s">
        <v>170</v>
      </c>
      <c r="AT1289" s="191" t="s">
        <v>79</v>
      </c>
      <c r="AU1289" s="11" t="s">
        <v>77</v>
      </c>
      <c r="AV1289" s="11" t="s">
        <v>33</v>
      </c>
      <c r="AW1289" s="11" t="s">
        <v>69</v>
      </c>
      <c r="AX1289" s="191" t="s">
        <v>162</v>
      </c>
    </row>
    <row r="1290" spans="2:50" s="12" customFormat="1">
      <c r="B1290" s="196"/>
      <c r="C1290" s="341"/>
      <c r="D1290" s="337" t="s">
        <v>170</v>
      </c>
      <c r="E1290" s="347" t="s">
        <v>5</v>
      </c>
      <c r="F1290" s="348" t="s">
        <v>1285</v>
      </c>
      <c r="G1290" s="341"/>
      <c r="H1290" s="349">
        <v>2.5409999999999999</v>
      </c>
      <c r="I1290" s="198"/>
      <c r="L1290" s="196"/>
      <c r="M1290" s="199"/>
      <c r="N1290" s="200"/>
      <c r="O1290" s="200"/>
      <c r="P1290" s="200"/>
      <c r="Q1290" s="200"/>
      <c r="R1290" s="200"/>
      <c r="S1290" s="200"/>
      <c r="T1290" s="201"/>
      <c r="U1290" s="341"/>
      <c r="V1290" s="341"/>
      <c r="AS1290" s="202" t="s">
        <v>170</v>
      </c>
      <c r="AT1290" s="202" t="s">
        <v>79</v>
      </c>
      <c r="AU1290" s="12" t="s">
        <v>79</v>
      </c>
      <c r="AV1290" s="12" t="s">
        <v>33</v>
      </c>
      <c r="AW1290" s="12" t="s">
        <v>69</v>
      </c>
      <c r="AX1290" s="202" t="s">
        <v>162</v>
      </c>
    </row>
    <row r="1291" spans="2:50" s="12" customFormat="1">
      <c r="B1291" s="196"/>
      <c r="C1291" s="341"/>
      <c r="D1291" s="337" t="s">
        <v>170</v>
      </c>
      <c r="E1291" s="347" t="s">
        <v>5</v>
      </c>
      <c r="F1291" s="348" t="s">
        <v>1286</v>
      </c>
      <c r="G1291" s="341"/>
      <c r="H1291" s="349">
        <v>3.26</v>
      </c>
      <c r="I1291" s="198"/>
      <c r="L1291" s="196"/>
      <c r="M1291" s="199"/>
      <c r="N1291" s="200"/>
      <c r="O1291" s="200"/>
      <c r="P1291" s="200"/>
      <c r="Q1291" s="200"/>
      <c r="R1291" s="200"/>
      <c r="S1291" s="200"/>
      <c r="T1291" s="201"/>
      <c r="U1291" s="341"/>
      <c r="V1291" s="341"/>
      <c r="AS1291" s="202" t="s">
        <v>170</v>
      </c>
      <c r="AT1291" s="202" t="s">
        <v>79</v>
      </c>
      <c r="AU1291" s="12" t="s">
        <v>79</v>
      </c>
      <c r="AV1291" s="12" t="s">
        <v>33</v>
      </c>
      <c r="AW1291" s="12" t="s">
        <v>69</v>
      </c>
      <c r="AX1291" s="202" t="s">
        <v>162</v>
      </c>
    </row>
    <row r="1292" spans="2:50" s="12" customFormat="1">
      <c r="B1292" s="196"/>
      <c r="C1292" s="341"/>
      <c r="D1292" s="337" t="s">
        <v>170</v>
      </c>
      <c r="E1292" s="347" t="s">
        <v>5</v>
      </c>
      <c r="F1292" s="348" t="s">
        <v>1287</v>
      </c>
      <c r="G1292" s="341"/>
      <c r="H1292" s="349">
        <v>1.5640000000000001</v>
      </c>
      <c r="I1292" s="198"/>
      <c r="L1292" s="196"/>
      <c r="M1292" s="199"/>
      <c r="N1292" s="200"/>
      <c r="O1292" s="200"/>
      <c r="P1292" s="200"/>
      <c r="Q1292" s="200"/>
      <c r="R1292" s="200"/>
      <c r="S1292" s="200"/>
      <c r="T1292" s="201"/>
      <c r="U1292" s="341"/>
      <c r="V1292" s="341"/>
      <c r="AS1292" s="202" t="s">
        <v>170</v>
      </c>
      <c r="AT1292" s="202" t="s">
        <v>79</v>
      </c>
      <c r="AU1292" s="12" t="s">
        <v>79</v>
      </c>
      <c r="AV1292" s="12" t="s">
        <v>33</v>
      </c>
      <c r="AW1292" s="12" t="s">
        <v>69</v>
      </c>
      <c r="AX1292" s="202" t="s">
        <v>162</v>
      </c>
    </row>
    <row r="1293" spans="2:50" s="12" customFormat="1">
      <c r="B1293" s="196"/>
      <c r="C1293" s="341"/>
      <c r="D1293" s="337" t="s">
        <v>170</v>
      </c>
      <c r="E1293" s="347" t="s">
        <v>5</v>
      </c>
      <c r="F1293" s="348" t="s">
        <v>1288</v>
      </c>
      <c r="G1293" s="341"/>
      <c r="H1293" s="349">
        <v>0</v>
      </c>
      <c r="I1293" s="198"/>
      <c r="L1293" s="196"/>
      <c r="M1293" s="199"/>
      <c r="N1293" s="200"/>
      <c r="O1293" s="200"/>
      <c r="P1293" s="200"/>
      <c r="Q1293" s="200"/>
      <c r="R1293" s="200"/>
      <c r="S1293" s="200"/>
      <c r="T1293" s="201"/>
      <c r="U1293" s="341"/>
      <c r="V1293" s="341"/>
      <c r="AS1293" s="202" t="s">
        <v>170</v>
      </c>
      <c r="AT1293" s="202" t="s">
        <v>79</v>
      </c>
      <c r="AU1293" s="12" t="s">
        <v>79</v>
      </c>
      <c r="AV1293" s="12" t="s">
        <v>33</v>
      </c>
      <c r="AW1293" s="12" t="s">
        <v>69</v>
      </c>
      <c r="AX1293" s="202" t="s">
        <v>162</v>
      </c>
    </row>
    <row r="1294" spans="2:50" s="12" customFormat="1">
      <c r="B1294" s="196"/>
      <c r="C1294" s="341"/>
      <c r="D1294" s="337" t="s">
        <v>170</v>
      </c>
      <c r="E1294" s="347" t="s">
        <v>5</v>
      </c>
      <c r="F1294" s="348" t="s">
        <v>1289</v>
      </c>
      <c r="G1294" s="341"/>
      <c r="H1294" s="349">
        <v>4.84</v>
      </c>
      <c r="I1294" s="198"/>
      <c r="L1294" s="196"/>
      <c r="M1294" s="199"/>
      <c r="N1294" s="200"/>
      <c r="O1294" s="200"/>
      <c r="P1294" s="200"/>
      <c r="Q1294" s="200"/>
      <c r="R1294" s="200"/>
      <c r="S1294" s="200"/>
      <c r="T1294" s="201"/>
      <c r="U1294" s="341"/>
      <c r="V1294" s="341"/>
      <c r="AS1294" s="202" t="s">
        <v>170</v>
      </c>
      <c r="AT1294" s="202" t="s">
        <v>79</v>
      </c>
      <c r="AU1294" s="12" t="s">
        <v>79</v>
      </c>
      <c r="AV1294" s="12" t="s">
        <v>33</v>
      </c>
      <c r="AW1294" s="12" t="s">
        <v>69</v>
      </c>
      <c r="AX1294" s="202" t="s">
        <v>162</v>
      </c>
    </row>
    <row r="1295" spans="2:50" s="12" customFormat="1">
      <c r="B1295" s="196"/>
      <c r="C1295" s="341"/>
      <c r="D1295" s="337" t="s">
        <v>170</v>
      </c>
      <c r="E1295" s="347" t="s">
        <v>5</v>
      </c>
      <c r="F1295" s="348" t="s">
        <v>1290</v>
      </c>
      <c r="G1295" s="341"/>
      <c r="H1295" s="349">
        <v>0</v>
      </c>
      <c r="I1295" s="198"/>
      <c r="L1295" s="196"/>
      <c r="M1295" s="199"/>
      <c r="N1295" s="200"/>
      <c r="O1295" s="200"/>
      <c r="P1295" s="200"/>
      <c r="Q1295" s="200"/>
      <c r="R1295" s="200"/>
      <c r="S1295" s="200"/>
      <c r="T1295" s="201"/>
      <c r="U1295" s="341"/>
      <c r="V1295" s="341"/>
      <c r="AS1295" s="202" t="s">
        <v>170</v>
      </c>
      <c r="AT1295" s="202" t="s">
        <v>79</v>
      </c>
      <c r="AU1295" s="12" t="s">
        <v>79</v>
      </c>
      <c r="AV1295" s="12" t="s">
        <v>33</v>
      </c>
      <c r="AW1295" s="12" t="s">
        <v>69</v>
      </c>
      <c r="AX1295" s="202" t="s">
        <v>162</v>
      </c>
    </row>
    <row r="1296" spans="2:50" s="12" customFormat="1">
      <c r="B1296" s="196"/>
      <c r="C1296" s="341"/>
      <c r="D1296" s="337" t="s">
        <v>170</v>
      </c>
      <c r="E1296" s="347" t="s">
        <v>5</v>
      </c>
      <c r="F1296" s="348" t="s">
        <v>1291</v>
      </c>
      <c r="G1296" s="341"/>
      <c r="H1296" s="349">
        <v>0</v>
      </c>
      <c r="I1296" s="198"/>
      <c r="L1296" s="196"/>
      <c r="M1296" s="199"/>
      <c r="N1296" s="200"/>
      <c r="O1296" s="200"/>
      <c r="P1296" s="200"/>
      <c r="Q1296" s="200"/>
      <c r="R1296" s="200"/>
      <c r="S1296" s="200"/>
      <c r="T1296" s="201"/>
      <c r="U1296" s="341"/>
      <c r="V1296" s="341"/>
      <c r="AS1296" s="202" t="s">
        <v>170</v>
      </c>
      <c r="AT1296" s="202" t="s">
        <v>79</v>
      </c>
      <c r="AU1296" s="12" t="s">
        <v>79</v>
      </c>
      <c r="AV1296" s="12" t="s">
        <v>33</v>
      </c>
      <c r="AW1296" s="12" t="s">
        <v>69</v>
      </c>
      <c r="AX1296" s="202" t="s">
        <v>162</v>
      </c>
    </row>
    <row r="1297" spans="2:50" s="12" customFormat="1">
      <c r="B1297" s="196"/>
      <c r="C1297" s="341"/>
      <c r="D1297" s="337" t="s">
        <v>170</v>
      </c>
      <c r="E1297" s="347" t="s">
        <v>5</v>
      </c>
      <c r="F1297" s="348" t="s">
        <v>1292</v>
      </c>
      <c r="G1297" s="341"/>
      <c r="H1297" s="349">
        <v>0</v>
      </c>
      <c r="I1297" s="198"/>
      <c r="L1297" s="196"/>
      <c r="M1297" s="199"/>
      <c r="N1297" s="200"/>
      <c r="O1297" s="200"/>
      <c r="P1297" s="200"/>
      <c r="Q1297" s="200"/>
      <c r="R1297" s="200"/>
      <c r="S1297" s="200"/>
      <c r="T1297" s="201"/>
      <c r="U1297" s="341"/>
      <c r="V1297" s="341"/>
      <c r="AS1297" s="202" t="s">
        <v>170</v>
      </c>
      <c r="AT1297" s="202" t="s">
        <v>79</v>
      </c>
      <c r="AU1297" s="12" t="s">
        <v>79</v>
      </c>
      <c r="AV1297" s="12" t="s">
        <v>33</v>
      </c>
      <c r="AW1297" s="12" t="s">
        <v>69</v>
      </c>
      <c r="AX1297" s="202" t="s">
        <v>162</v>
      </c>
    </row>
    <row r="1298" spans="2:50" s="12" customFormat="1">
      <c r="B1298" s="196"/>
      <c r="C1298" s="341"/>
      <c r="D1298" s="337" t="s">
        <v>170</v>
      </c>
      <c r="E1298" s="347" t="s">
        <v>5</v>
      </c>
      <c r="F1298" s="348" t="s">
        <v>1293</v>
      </c>
      <c r="G1298" s="341"/>
      <c r="H1298" s="349">
        <v>0</v>
      </c>
      <c r="I1298" s="198"/>
      <c r="L1298" s="196"/>
      <c r="M1298" s="199"/>
      <c r="N1298" s="200"/>
      <c r="O1298" s="200"/>
      <c r="P1298" s="200"/>
      <c r="Q1298" s="200"/>
      <c r="R1298" s="200"/>
      <c r="S1298" s="200"/>
      <c r="T1298" s="201"/>
      <c r="U1298" s="341"/>
      <c r="V1298" s="341"/>
      <c r="AS1298" s="202" t="s">
        <v>170</v>
      </c>
      <c r="AT1298" s="202" t="s">
        <v>79</v>
      </c>
      <c r="AU1298" s="12" t="s">
        <v>79</v>
      </c>
      <c r="AV1298" s="12" t="s">
        <v>33</v>
      </c>
      <c r="AW1298" s="12" t="s">
        <v>69</v>
      </c>
      <c r="AX1298" s="202" t="s">
        <v>162</v>
      </c>
    </row>
    <row r="1299" spans="2:50" s="11" customFormat="1">
      <c r="B1299" s="187"/>
      <c r="C1299" s="336"/>
      <c r="D1299" s="337" t="s">
        <v>170</v>
      </c>
      <c r="E1299" s="338" t="s">
        <v>5</v>
      </c>
      <c r="F1299" s="339" t="s">
        <v>1120</v>
      </c>
      <c r="G1299" s="336"/>
      <c r="H1299" s="340" t="s">
        <v>5</v>
      </c>
      <c r="I1299" s="192"/>
      <c r="L1299" s="187"/>
      <c r="M1299" s="193"/>
      <c r="N1299" s="194"/>
      <c r="O1299" s="194"/>
      <c r="P1299" s="194"/>
      <c r="Q1299" s="194"/>
      <c r="R1299" s="194"/>
      <c r="S1299" s="194"/>
      <c r="T1299" s="195"/>
      <c r="U1299" s="336"/>
      <c r="V1299" s="336"/>
      <c r="AS1299" s="191" t="s">
        <v>170</v>
      </c>
      <c r="AT1299" s="191" t="s">
        <v>79</v>
      </c>
      <c r="AU1299" s="11" t="s">
        <v>77</v>
      </c>
      <c r="AV1299" s="11" t="s">
        <v>33</v>
      </c>
      <c r="AW1299" s="11" t="s">
        <v>69</v>
      </c>
      <c r="AX1299" s="191" t="s">
        <v>162</v>
      </c>
    </row>
    <row r="1300" spans="2:50" s="12" customFormat="1">
      <c r="B1300" s="196"/>
      <c r="C1300" s="341"/>
      <c r="D1300" s="337" t="s">
        <v>170</v>
      </c>
      <c r="E1300" s="347" t="s">
        <v>5</v>
      </c>
      <c r="F1300" s="348" t="s">
        <v>1294</v>
      </c>
      <c r="G1300" s="341"/>
      <c r="H1300" s="349">
        <v>0.84</v>
      </c>
      <c r="I1300" s="198"/>
      <c r="L1300" s="196"/>
      <c r="M1300" s="199"/>
      <c r="N1300" s="200"/>
      <c r="O1300" s="200"/>
      <c r="P1300" s="200"/>
      <c r="Q1300" s="200"/>
      <c r="R1300" s="200"/>
      <c r="S1300" s="200"/>
      <c r="T1300" s="201"/>
      <c r="U1300" s="341"/>
      <c r="V1300" s="341"/>
      <c r="AS1300" s="202" t="s">
        <v>170</v>
      </c>
      <c r="AT1300" s="202" t="s">
        <v>79</v>
      </c>
      <c r="AU1300" s="12" t="s">
        <v>79</v>
      </c>
      <c r="AV1300" s="12" t="s">
        <v>33</v>
      </c>
      <c r="AW1300" s="12" t="s">
        <v>69</v>
      </c>
      <c r="AX1300" s="202" t="s">
        <v>162</v>
      </c>
    </row>
    <row r="1301" spans="2:50" s="11" customFormat="1">
      <c r="B1301" s="187"/>
      <c r="C1301" s="336"/>
      <c r="D1301" s="337" t="s">
        <v>170</v>
      </c>
      <c r="E1301" s="338" t="s">
        <v>5</v>
      </c>
      <c r="F1301" s="339" t="s">
        <v>1122</v>
      </c>
      <c r="G1301" s="336"/>
      <c r="H1301" s="340" t="s">
        <v>5</v>
      </c>
      <c r="I1301" s="192"/>
      <c r="L1301" s="187"/>
      <c r="M1301" s="193"/>
      <c r="N1301" s="194"/>
      <c r="O1301" s="194"/>
      <c r="P1301" s="194"/>
      <c r="Q1301" s="194"/>
      <c r="R1301" s="194"/>
      <c r="S1301" s="194"/>
      <c r="T1301" s="195"/>
      <c r="U1301" s="336"/>
      <c r="V1301" s="336"/>
      <c r="AS1301" s="191" t="s">
        <v>170</v>
      </c>
      <c r="AT1301" s="191" t="s">
        <v>79</v>
      </c>
      <c r="AU1301" s="11" t="s">
        <v>77</v>
      </c>
      <c r="AV1301" s="11" t="s">
        <v>33</v>
      </c>
      <c r="AW1301" s="11" t="s">
        <v>69</v>
      </c>
      <c r="AX1301" s="191" t="s">
        <v>162</v>
      </c>
    </row>
    <row r="1302" spans="2:50" s="12" customFormat="1">
      <c r="B1302" s="196"/>
      <c r="C1302" s="341"/>
      <c r="D1302" s="337" t="s">
        <v>170</v>
      </c>
      <c r="E1302" s="347" t="s">
        <v>5</v>
      </c>
      <c r="F1302" s="348" t="s">
        <v>1295</v>
      </c>
      <c r="G1302" s="341"/>
      <c r="H1302" s="349">
        <v>0.38400000000000001</v>
      </c>
      <c r="I1302" s="198"/>
      <c r="L1302" s="196"/>
      <c r="M1302" s="199"/>
      <c r="N1302" s="200"/>
      <c r="O1302" s="200"/>
      <c r="P1302" s="200"/>
      <c r="Q1302" s="200"/>
      <c r="R1302" s="200"/>
      <c r="S1302" s="200"/>
      <c r="T1302" s="201"/>
      <c r="U1302" s="341"/>
      <c r="V1302" s="341"/>
      <c r="AS1302" s="202" t="s">
        <v>170</v>
      </c>
      <c r="AT1302" s="202" t="s">
        <v>79</v>
      </c>
      <c r="AU1302" s="12" t="s">
        <v>79</v>
      </c>
      <c r="AV1302" s="12" t="s">
        <v>33</v>
      </c>
      <c r="AW1302" s="12" t="s">
        <v>69</v>
      </c>
      <c r="AX1302" s="202" t="s">
        <v>162</v>
      </c>
    </row>
    <row r="1303" spans="2:50" s="11" customFormat="1">
      <c r="B1303" s="187"/>
      <c r="C1303" s="336"/>
      <c r="D1303" s="337" t="s">
        <v>170</v>
      </c>
      <c r="E1303" s="338" t="s">
        <v>5</v>
      </c>
      <c r="F1303" s="339" t="s">
        <v>1091</v>
      </c>
      <c r="G1303" s="336"/>
      <c r="H1303" s="340" t="s">
        <v>5</v>
      </c>
      <c r="I1303" s="192"/>
      <c r="L1303" s="187"/>
      <c r="M1303" s="193"/>
      <c r="N1303" s="194"/>
      <c r="O1303" s="194"/>
      <c r="P1303" s="194"/>
      <c r="Q1303" s="194"/>
      <c r="R1303" s="194"/>
      <c r="S1303" s="194"/>
      <c r="T1303" s="195"/>
      <c r="U1303" s="336"/>
      <c r="V1303" s="336"/>
      <c r="AS1303" s="191" t="s">
        <v>170</v>
      </c>
      <c r="AT1303" s="191" t="s">
        <v>79</v>
      </c>
      <c r="AU1303" s="11" t="s">
        <v>77</v>
      </c>
      <c r="AV1303" s="11" t="s">
        <v>33</v>
      </c>
      <c r="AW1303" s="11" t="s">
        <v>69</v>
      </c>
      <c r="AX1303" s="191" t="s">
        <v>162</v>
      </c>
    </row>
    <row r="1304" spans="2:50" s="12" customFormat="1">
      <c r="B1304" s="196"/>
      <c r="C1304" s="341"/>
      <c r="D1304" s="337" t="s">
        <v>170</v>
      </c>
      <c r="E1304" s="347" t="s">
        <v>5</v>
      </c>
      <c r="F1304" s="348" t="s">
        <v>1296</v>
      </c>
      <c r="G1304" s="341"/>
      <c r="H1304" s="349">
        <v>18.39</v>
      </c>
      <c r="I1304" s="198"/>
      <c r="L1304" s="196"/>
      <c r="M1304" s="199"/>
      <c r="N1304" s="200"/>
      <c r="O1304" s="200"/>
      <c r="P1304" s="200"/>
      <c r="Q1304" s="200"/>
      <c r="R1304" s="200"/>
      <c r="S1304" s="200"/>
      <c r="T1304" s="201"/>
      <c r="U1304" s="341"/>
      <c r="V1304" s="341"/>
      <c r="AS1304" s="202" t="s">
        <v>170</v>
      </c>
      <c r="AT1304" s="202" t="s">
        <v>79</v>
      </c>
      <c r="AU1304" s="12" t="s">
        <v>79</v>
      </c>
      <c r="AV1304" s="12" t="s">
        <v>33</v>
      </c>
      <c r="AW1304" s="12" t="s">
        <v>69</v>
      </c>
      <c r="AX1304" s="202" t="s">
        <v>162</v>
      </c>
    </row>
    <row r="1305" spans="2:50" s="12" customFormat="1">
      <c r="B1305" s="196"/>
      <c r="C1305" s="341"/>
      <c r="D1305" s="337" t="s">
        <v>170</v>
      </c>
      <c r="E1305" s="347" t="s">
        <v>5</v>
      </c>
      <c r="F1305" s="348" t="s">
        <v>1297</v>
      </c>
      <c r="G1305" s="341"/>
      <c r="H1305" s="349">
        <v>5.2149999999999999</v>
      </c>
      <c r="I1305" s="198"/>
      <c r="L1305" s="196"/>
      <c r="M1305" s="199"/>
      <c r="N1305" s="200"/>
      <c r="O1305" s="200"/>
      <c r="P1305" s="200"/>
      <c r="Q1305" s="200"/>
      <c r="R1305" s="200"/>
      <c r="S1305" s="200"/>
      <c r="T1305" s="201"/>
      <c r="U1305" s="341"/>
      <c r="V1305" s="341"/>
      <c r="AS1305" s="202" t="s">
        <v>170</v>
      </c>
      <c r="AT1305" s="202" t="s">
        <v>79</v>
      </c>
      <c r="AU1305" s="12" t="s">
        <v>79</v>
      </c>
      <c r="AV1305" s="12" t="s">
        <v>33</v>
      </c>
      <c r="AW1305" s="12" t="s">
        <v>69</v>
      </c>
      <c r="AX1305" s="202" t="s">
        <v>162</v>
      </c>
    </row>
    <row r="1306" spans="2:50" s="12" customFormat="1">
      <c r="B1306" s="196"/>
      <c r="C1306" s="341"/>
      <c r="D1306" s="337" t="s">
        <v>170</v>
      </c>
      <c r="E1306" s="347" t="s">
        <v>5</v>
      </c>
      <c r="F1306" s="348" t="s">
        <v>1298</v>
      </c>
      <c r="G1306" s="341"/>
      <c r="H1306" s="349">
        <v>2.9</v>
      </c>
      <c r="I1306" s="198"/>
      <c r="L1306" s="196"/>
      <c r="M1306" s="199"/>
      <c r="N1306" s="200"/>
      <c r="O1306" s="200"/>
      <c r="P1306" s="200"/>
      <c r="Q1306" s="200"/>
      <c r="R1306" s="200"/>
      <c r="S1306" s="200"/>
      <c r="T1306" s="201"/>
      <c r="U1306" s="341"/>
      <c r="V1306" s="341"/>
      <c r="AS1306" s="202" t="s">
        <v>170</v>
      </c>
      <c r="AT1306" s="202" t="s">
        <v>79</v>
      </c>
      <c r="AU1306" s="12" t="s">
        <v>79</v>
      </c>
      <c r="AV1306" s="12" t="s">
        <v>33</v>
      </c>
      <c r="AW1306" s="12" t="s">
        <v>69</v>
      </c>
      <c r="AX1306" s="202" t="s">
        <v>162</v>
      </c>
    </row>
    <row r="1307" spans="2:50" s="12" customFormat="1">
      <c r="B1307" s="196"/>
      <c r="C1307" s="341"/>
      <c r="D1307" s="337" t="s">
        <v>170</v>
      </c>
      <c r="E1307" s="347" t="s">
        <v>5</v>
      </c>
      <c r="F1307" s="348" t="s">
        <v>1299</v>
      </c>
      <c r="G1307" s="341"/>
      <c r="H1307" s="349">
        <v>2.99</v>
      </c>
      <c r="I1307" s="198"/>
      <c r="L1307" s="196"/>
      <c r="M1307" s="199"/>
      <c r="N1307" s="200"/>
      <c r="O1307" s="200"/>
      <c r="P1307" s="200"/>
      <c r="Q1307" s="200"/>
      <c r="R1307" s="200"/>
      <c r="S1307" s="200"/>
      <c r="T1307" s="201"/>
      <c r="U1307" s="341"/>
      <c r="V1307" s="341"/>
      <c r="AS1307" s="202" t="s">
        <v>170</v>
      </c>
      <c r="AT1307" s="202" t="s">
        <v>79</v>
      </c>
      <c r="AU1307" s="12" t="s">
        <v>79</v>
      </c>
      <c r="AV1307" s="12" t="s">
        <v>33</v>
      </c>
      <c r="AW1307" s="12" t="s">
        <v>69</v>
      </c>
      <c r="AX1307" s="202" t="s">
        <v>162</v>
      </c>
    </row>
    <row r="1308" spans="2:50" s="12" customFormat="1">
      <c r="B1308" s="196"/>
      <c r="C1308" s="341"/>
      <c r="D1308" s="337" t="s">
        <v>170</v>
      </c>
      <c r="E1308" s="347" t="s">
        <v>5</v>
      </c>
      <c r="F1308" s="348" t="s">
        <v>1300</v>
      </c>
      <c r="G1308" s="341"/>
      <c r="H1308" s="349">
        <v>1.73</v>
      </c>
      <c r="I1308" s="198"/>
      <c r="L1308" s="196"/>
      <c r="M1308" s="199"/>
      <c r="N1308" s="200"/>
      <c r="O1308" s="200"/>
      <c r="P1308" s="200"/>
      <c r="Q1308" s="200"/>
      <c r="R1308" s="200"/>
      <c r="S1308" s="200"/>
      <c r="T1308" s="201"/>
      <c r="U1308" s="341"/>
      <c r="V1308" s="341"/>
      <c r="AS1308" s="202" t="s">
        <v>170</v>
      </c>
      <c r="AT1308" s="202" t="s">
        <v>79</v>
      </c>
      <c r="AU1308" s="12" t="s">
        <v>79</v>
      </c>
      <c r="AV1308" s="12" t="s">
        <v>33</v>
      </c>
      <c r="AW1308" s="12" t="s">
        <v>69</v>
      </c>
      <c r="AX1308" s="202" t="s">
        <v>162</v>
      </c>
    </row>
    <row r="1309" spans="2:50" s="12" customFormat="1">
      <c r="B1309" s="196"/>
      <c r="C1309" s="341"/>
      <c r="D1309" s="337" t="s">
        <v>170</v>
      </c>
      <c r="E1309" s="347" t="s">
        <v>5</v>
      </c>
      <c r="F1309" s="348" t="s">
        <v>1301</v>
      </c>
      <c r="G1309" s="341"/>
      <c r="H1309" s="349">
        <v>1.86</v>
      </c>
      <c r="I1309" s="198"/>
      <c r="L1309" s="196"/>
      <c r="M1309" s="199"/>
      <c r="N1309" s="200"/>
      <c r="O1309" s="200"/>
      <c r="P1309" s="200"/>
      <c r="Q1309" s="200"/>
      <c r="R1309" s="200"/>
      <c r="S1309" s="200"/>
      <c r="T1309" s="201"/>
      <c r="U1309" s="341"/>
      <c r="V1309" s="341"/>
      <c r="AS1309" s="202" t="s">
        <v>170</v>
      </c>
      <c r="AT1309" s="202" t="s">
        <v>79</v>
      </c>
      <c r="AU1309" s="12" t="s">
        <v>79</v>
      </c>
      <c r="AV1309" s="12" t="s">
        <v>33</v>
      </c>
      <c r="AW1309" s="12" t="s">
        <v>69</v>
      </c>
      <c r="AX1309" s="202" t="s">
        <v>162</v>
      </c>
    </row>
    <row r="1310" spans="2:50" s="12" customFormat="1">
      <c r="B1310" s="196"/>
      <c r="C1310" s="341"/>
      <c r="D1310" s="337" t="s">
        <v>170</v>
      </c>
      <c r="E1310" s="347" t="s">
        <v>5</v>
      </c>
      <c r="F1310" s="348" t="s">
        <v>1302</v>
      </c>
      <c r="G1310" s="341"/>
      <c r="H1310" s="349">
        <v>1.76</v>
      </c>
      <c r="I1310" s="198"/>
      <c r="L1310" s="196"/>
      <c r="M1310" s="199"/>
      <c r="N1310" s="200"/>
      <c r="O1310" s="200"/>
      <c r="P1310" s="200"/>
      <c r="Q1310" s="200"/>
      <c r="R1310" s="200"/>
      <c r="S1310" s="200"/>
      <c r="T1310" s="201"/>
      <c r="U1310" s="341"/>
      <c r="V1310" s="341"/>
      <c r="AS1310" s="202" t="s">
        <v>170</v>
      </c>
      <c r="AT1310" s="202" t="s">
        <v>79</v>
      </c>
      <c r="AU1310" s="12" t="s">
        <v>79</v>
      </c>
      <c r="AV1310" s="12" t="s">
        <v>33</v>
      </c>
      <c r="AW1310" s="12" t="s">
        <v>69</v>
      </c>
      <c r="AX1310" s="202" t="s">
        <v>162</v>
      </c>
    </row>
    <row r="1311" spans="2:50" s="12" customFormat="1">
      <c r="B1311" s="196"/>
      <c r="C1311" s="341"/>
      <c r="D1311" s="337" t="s">
        <v>170</v>
      </c>
      <c r="E1311" s="347" t="s">
        <v>5</v>
      </c>
      <c r="F1311" s="348" t="s">
        <v>1303</v>
      </c>
      <c r="G1311" s="341"/>
      <c r="H1311" s="349">
        <v>1.91</v>
      </c>
      <c r="I1311" s="198"/>
      <c r="L1311" s="196"/>
      <c r="M1311" s="199"/>
      <c r="N1311" s="200"/>
      <c r="O1311" s="200"/>
      <c r="P1311" s="200"/>
      <c r="Q1311" s="200"/>
      <c r="R1311" s="200"/>
      <c r="S1311" s="200"/>
      <c r="T1311" s="201"/>
      <c r="U1311" s="341"/>
      <c r="V1311" s="341"/>
      <c r="AS1311" s="202" t="s">
        <v>170</v>
      </c>
      <c r="AT1311" s="202" t="s">
        <v>79</v>
      </c>
      <c r="AU1311" s="12" t="s">
        <v>79</v>
      </c>
      <c r="AV1311" s="12" t="s">
        <v>33</v>
      </c>
      <c r="AW1311" s="12" t="s">
        <v>69</v>
      </c>
      <c r="AX1311" s="202" t="s">
        <v>162</v>
      </c>
    </row>
    <row r="1312" spans="2:50" s="12" customFormat="1">
      <c r="B1312" s="196"/>
      <c r="C1312" s="341"/>
      <c r="D1312" s="337" t="s">
        <v>170</v>
      </c>
      <c r="E1312" s="347" t="s">
        <v>5</v>
      </c>
      <c r="F1312" s="348" t="s">
        <v>1304</v>
      </c>
      <c r="G1312" s="341"/>
      <c r="H1312" s="349">
        <v>1.71</v>
      </c>
      <c r="I1312" s="198"/>
      <c r="L1312" s="196"/>
      <c r="M1312" s="199"/>
      <c r="N1312" s="200"/>
      <c r="O1312" s="200"/>
      <c r="P1312" s="200"/>
      <c r="Q1312" s="200"/>
      <c r="R1312" s="200"/>
      <c r="S1312" s="200"/>
      <c r="T1312" s="201"/>
      <c r="U1312" s="341"/>
      <c r="V1312" s="341"/>
      <c r="AS1312" s="202" t="s">
        <v>170</v>
      </c>
      <c r="AT1312" s="202" t="s">
        <v>79</v>
      </c>
      <c r="AU1312" s="12" t="s">
        <v>79</v>
      </c>
      <c r="AV1312" s="12" t="s">
        <v>33</v>
      </c>
      <c r="AW1312" s="12" t="s">
        <v>69</v>
      </c>
      <c r="AX1312" s="202" t="s">
        <v>162</v>
      </c>
    </row>
    <row r="1313" spans="1:64" s="12" customFormat="1">
      <c r="B1313" s="196"/>
      <c r="C1313" s="341"/>
      <c r="D1313" s="337" t="s">
        <v>170</v>
      </c>
      <c r="E1313" s="347" t="s">
        <v>5</v>
      </c>
      <c r="F1313" s="348" t="s">
        <v>1305</v>
      </c>
      <c r="G1313" s="341"/>
      <c r="H1313" s="349">
        <v>1.36</v>
      </c>
      <c r="I1313" s="198"/>
      <c r="L1313" s="196"/>
      <c r="M1313" s="199"/>
      <c r="N1313" s="200"/>
      <c r="O1313" s="200"/>
      <c r="P1313" s="200"/>
      <c r="Q1313" s="200"/>
      <c r="R1313" s="200"/>
      <c r="S1313" s="200"/>
      <c r="T1313" s="201"/>
      <c r="U1313" s="341"/>
      <c r="V1313" s="341"/>
      <c r="AS1313" s="202" t="s">
        <v>170</v>
      </c>
      <c r="AT1313" s="202" t="s">
        <v>79</v>
      </c>
      <c r="AU1313" s="12" t="s">
        <v>79</v>
      </c>
      <c r="AV1313" s="12" t="s">
        <v>33</v>
      </c>
      <c r="AW1313" s="12" t="s">
        <v>69</v>
      </c>
      <c r="AX1313" s="202" t="s">
        <v>162</v>
      </c>
    </row>
    <row r="1314" spans="1:64" s="12" customFormat="1">
      <c r="B1314" s="196"/>
      <c r="C1314" s="341"/>
      <c r="D1314" s="337" t="s">
        <v>170</v>
      </c>
      <c r="E1314" s="347" t="s">
        <v>5</v>
      </c>
      <c r="F1314" s="348" t="s">
        <v>1306</v>
      </c>
      <c r="G1314" s="341"/>
      <c r="H1314" s="349">
        <v>0</v>
      </c>
      <c r="I1314" s="198"/>
      <c r="L1314" s="196"/>
      <c r="M1314" s="199"/>
      <c r="N1314" s="200"/>
      <c r="O1314" s="200"/>
      <c r="P1314" s="200"/>
      <c r="Q1314" s="200"/>
      <c r="R1314" s="200"/>
      <c r="S1314" s="200"/>
      <c r="T1314" s="201"/>
      <c r="U1314" s="341"/>
      <c r="V1314" s="341"/>
      <c r="AS1314" s="202" t="s">
        <v>170</v>
      </c>
      <c r="AT1314" s="202" t="s">
        <v>79</v>
      </c>
      <c r="AU1314" s="12" t="s">
        <v>79</v>
      </c>
      <c r="AV1314" s="12" t="s">
        <v>33</v>
      </c>
      <c r="AW1314" s="12" t="s">
        <v>69</v>
      </c>
      <c r="AX1314" s="202" t="s">
        <v>162</v>
      </c>
    </row>
    <row r="1315" spans="1:64" s="12" customFormat="1">
      <c r="B1315" s="196"/>
      <c r="C1315" s="341"/>
      <c r="D1315" s="337" t="s">
        <v>170</v>
      </c>
      <c r="E1315" s="347" t="s">
        <v>5</v>
      </c>
      <c r="F1315" s="348" t="s">
        <v>1307</v>
      </c>
      <c r="G1315" s="341"/>
      <c r="H1315" s="349">
        <v>0</v>
      </c>
      <c r="I1315" s="198"/>
      <c r="L1315" s="196"/>
      <c r="M1315" s="199"/>
      <c r="N1315" s="200"/>
      <c r="O1315" s="200"/>
      <c r="P1315" s="200"/>
      <c r="Q1315" s="200"/>
      <c r="R1315" s="200"/>
      <c r="S1315" s="200"/>
      <c r="T1315" s="201"/>
      <c r="U1315" s="341"/>
      <c r="V1315" s="341"/>
      <c r="AS1315" s="202" t="s">
        <v>170</v>
      </c>
      <c r="AT1315" s="202" t="s">
        <v>79</v>
      </c>
      <c r="AU1315" s="12" t="s">
        <v>79</v>
      </c>
      <c r="AV1315" s="12" t="s">
        <v>33</v>
      </c>
      <c r="AW1315" s="12" t="s">
        <v>69</v>
      </c>
      <c r="AX1315" s="202" t="s">
        <v>162</v>
      </c>
    </row>
    <row r="1316" spans="1:64" s="12" customFormat="1">
      <c r="B1316" s="196"/>
      <c r="C1316" s="341"/>
      <c r="D1316" s="337" t="s">
        <v>170</v>
      </c>
      <c r="E1316" s="347" t="s">
        <v>5</v>
      </c>
      <c r="F1316" s="348" t="s">
        <v>1308</v>
      </c>
      <c r="G1316" s="341"/>
      <c r="H1316" s="349">
        <v>0</v>
      </c>
      <c r="I1316" s="198"/>
      <c r="L1316" s="196"/>
      <c r="M1316" s="199"/>
      <c r="N1316" s="200"/>
      <c r="O1316" s="200"/>
      <c r="P1316" s="200"/>
      <c r="Q1316" s="200"/>
      <c r="R1316" s="200"/>
      <c r="S1316" s="200"/>
      <c r="T1316" s="201"/>
      <c r="U1316" s="341"/>
      <c r="V1316" s="341"/>
      <c r="AS1316" s="202" t="s">
        <v>170</v>
      </c>
      <c r="AT1316" s="202" t="s">
        <v>79</v>
      </c>
      <c r="AU1316" s="12" t="s">
        <v>79</v>
      </c>
      <c r="AV1316" s="12" t="s">
        <v>33</v>
      </c>
      <c r="AW1316" s="12" t="s">
        <v>69</v>
      </c>
      <c r="AX1316" s="202" t="s">
        <v>162</v>
      </c>
    </row>
    <row r="1317" spans="1:64" s="12" customFormat="1">
      <c r="B1317" s="196"/>
      <c r="C1317" s="341"/>
      <c r="D1317" s="337" t="s">
        <v>170</v>
      </c>
      <c r="E1317" s="347" t="s">
        <v>5</v>
      </c>
      <c r="F1317" s="348" t="s">
        <v>1309</v>
      </c>
      <c r="G1317" s="341"/>
      <c r="H1317" s="349">
        <v>0</v>
      </c>
      <c r="I1317" s="198"/>
      <c r="L1317" s="196"/>
      <c r="M1317" s="199"/>
      <c r="N1317" s="200"/>
      <c r="O1317" s="200"/>
      <c r="P1317" s="200"/>
      <c r="Q1317" s="200"/>
      <c r="R1317" s="200"/>
      <c r="S1317" s="200"/>
      <c r="T1317" s="201"/>
      <c r="U1317" s="341"/>
      <c r="V1317" s="341"/>
      <c r="AS1317" s="202" t="s">
        <v>170</v>
      </c>
      <c r="AT1317" s="202" t="s">
        <v>79</v>
      </c>
      <c r="AU1317" s="12" t="s">
        <v>79</v>
      </c>
      <c r="AV1317" s="12" t="s">
        <v>33</v>
      </c>
      <c r="AW1317" s="12" t="s">
        <v>69</v>
      </c>
      <c r="AX1317" s="202" t="s">
        <v>162</v>
      </c>
    </row>
    <row r="1318" spans="1:64" s="13" customFormat="1">
      <c r="B1318" s="208"/>
      <c r="C1318" s="350"/>
      <c r="D1318" s="342" t="s">
        <v>170</v>
      </c>
      <c r="E1318" s="351" t="s">
        <v>5</v>
      </c>
      <c r="F1318" s="352" t="s">
        <v>192</v>
      </c>
      <c r="G1318" s="350"/>
      <c r="H1318" s="353">
        <f>SUM(H1270:H1317)</f>
        <v>89.626999999999995</v>
      </c>
      <c r="I1318" s="209"/>
      <c r="L1318" s="208"/>
      <c r="M1318" s="210"/>
      <c r="N1318" s="211"/>
      <c r="O1318" s="211"/>
      <c r="P1318" s="211"/>
      <c r="Q1318" s="211"/>
      <c r="R1318" s="211"/>
      <c r="S1318" s="211"/>
      <c r="T1318" s="212"/>
      <c r="U1318" s="350"/>
      <c r="V1318" s="350"/>
      <c r="AS1318" s="213" t="s">
        <v>170</v>
      </c>
      <c r="AT1318" s="213" t="s">
        <v>79</v>
      </c>
      <c r="AU1318" s="13" t="s">
        <v>168</v>
      </c>
      <c r="AV1318" s="13" t="s">
        <v>33</v>
      </c>
      <c r="AW1318" s="13" t="s">
        <v>77</v>
      </c>
      <c r="AX1318" s="213" t="s">
        <v>162</v>
      </c>
    </row>
    <row r="1319" spans="1:64" s="1" customFormat="1" ht="38.25" customHeight="1">
      <c r="B1319" s="174"/>
      <c r="C1319" s="378">
        <v>149</v>
      </c>
      <c r="D1319" s="378" t="s">
        <v>164</v>
      </c>
      <c r="E1319" s="379" t="s">
        <v>1311</v>
      </c>
      <c r="F1319" s="380" t="s">
        <v>1312</v>
      </c>
      <c r="G1319" s="381" t="s">
        <v>320</v>
      </c>
      <c r="H1319" s="382">
        <v>0</v>
      </c>
      <c r="I1319" s="180"/>
      <c r="J1319" s="181">
        <f>ROUND(I1319*H1319,2)</f>
        <v>0</v>
      </c>
      <c r="K1319" s="177" t="s">
        <v>5</v>
      </c>
      <c r="L1319" s="41"/>
      <c r="M1319" s="182" t="s">
        <v>5</v>
      </c>
      <c r="N1319" s="183" t="s">
        <v>40</v>
      </c>
      <c r="O1319" s="42"/>
      <c r="P1319" s="184">
        <f>O1319*H1319</f>
        <v>0</v>
      </c>
      <c r="Q1319" s="184">
        <v>0</v>
      </c>
      <c r="R1319" s="184">
        <f>Q1319*H1319</f>
        <v>0</v>
      </c>
      <c r="S1319" s="184">
        <v>5.5E-2</v>
      </c>
      <c r="T1319" s="185">
        <f>S1319*H1319</f>
        <v>0</v>
      </c>
      <c r="U1319" s="329"/>
      <c r="V1319" s="329"/>
      <c r="AQ1319" s="24" t="s">
        <v>168</v>
      </c>
      <c r="AS1319" s="24" t="s">
        <v>164</v>
      </c>
      <c r="AT1319" s="24" t="s">
        <v>79</v>
      </c>
      <c r="AX1319" s="24" t="s">
        <v>162</v>
      </c>
      <c r="BD1319" s="186">
        <f>IF(N1319="základní",J1319,0)</f>
        <v>0</v>
      </c>
      <c r="BE1319" s="186">
        <f>IF(N1319="snížená",J1319,0)</f>
        <v>0</v>
      </c>
      <c r="BF1319" s="186">
        <f>IF(N1319="zákl. přenesená",J1319,0)</f>
        <v>0</v>
      </c>
      <c r="BG1319" s="186">
        <f>IF(N1319="sníž. přenesená",J1319,0)</f>
        <v>0</v>
      </c>
      <c r="BH1319" s="186">
        <f>IF(N1319="nulová",J1319,0)</f>
        <v>0</v>
      </c>
      <c r="BI1319" s="24" t="s">
        <v>77</v>
      </c>
      <c r="BJ1319" s="186">
        <f>ROUND(I1319*H1319,2)</f>
        <v>0</v>
      </c>
      <c r="BK1319" s="24" t="s">
        <v>168</v>
      </c>
      <c r="BL1319" s="24" t="s">
        <v>1313</v>
      </c>
    </row>
    <row r="1320" spans="1:64" s="12" customFormat="1">
      <c r="B1320" s="196"/>
      <c r="C1320" s="341"/>
      <c r="D1320" s="342" t="s">
        <v>170</v>
      </c>
      <c r="E1320" s="343" t="s">
        <v>5</v>
      </c>
      <c r="F1320" s="344" t="s">
        <v>1314</v>
      </c>
      <c r="G1320" s="341"/>
      <c r="H1320" s="345">
        <v>5</v>
      </c>
      <c r="I1320" s="198"/>
      <c r="L1320" s="196"/>
      <c r="M1320" s="199"/>
      <c r="N1320" s="200"/>
      <c r="O1320" s="200"/>
      <c r="P1320" s="200"/>
      <c r="Q1320" s="200"/>
      <c r="R1320" s="200"/>
      <c r="S1320" s="200"/>
      <c r="T1320" s="201"/>
      <c r="U1320" s="341"/>
      <c r="V1320" s="341"/>
      <c r="AS1320" s="202" t="s">
        <v>170</v>
      </c>
      <c r="AT1320" s="202" t="s">
        <v>79</v>
      </c>
      <c r="AU1320" s="12" t="s">
        <v>79</v>
      </c>
      <c r="AV1320" s="12" t="s">
        <v>33</v>
      </c>
      <c r="AW1320" s="12" t="s">
        <v>77</v>
      </c>
      <c r="AX1320" s="202" t="s">
        <v>162</v>
      </c>
    </row>
    <row r="1321" spans="1:64" s="1" customFormat="1" ht="25.5" customHeight="1">
      <c r="A1321" s="405"/>
      <c r="B1321" s="394"/>
      <c r="C1321" s="389">
        <v>150</v>
      </c>
      <c r="D1321" s="389" t="s">
        <v>164</v>
      </c>
      <c r="E1321" s="390" t="s">
        <v>1316</v>
      </c>
      <c r="F1321" s="391" t="s">
        <v>1317</v>
      </c>
      <c r="G1321" s="392" t="s">
        <v>284</v>
      </c>
      <c r="H1321" s="393">
        <v>39.203000000000003</v>
      </c>
      <c r="I1321" s="180"/>
      <c r="J1321" s="181">
        <f>ROUND(I1321*H1321,2)</f>
        <v>0</v>
      </c>
      <c r="K1321" s="177" t="s">
        <v>5</v>
      </c>
      <c r="L1321" s="41"/>
      <c r="M1321" s="182" t="s">
        <v>5</v>
      </c>
      <c r="N1321" s="183" t="s">
        <v>40</v>
      </c>
      <c r="O1321" s="42"/>
      <c r="P1321" s="184">
        <f>O1321*H1321</f>
        <v>0</v>
      </c>
      <c r="Q1321" s="184">
        <v>0</v>
      </c>
      <c r="R1321" s="184">
        <f>Q1321*H1321</f>
        <v>0</v>
      </c>
      <c r="S1321" s="184">
        <v>7.5999999999999998E-2</v>
      </c>
      <c r="T1321" s="185">
        <f>S1321*H1321</f>
        <v>2.979428</v>
      </c>
      <c r="U1321" s="329"/>
      <c r="V1321" s="329"/>
      <c r="AQ1321" s="24" t="s">
        <v>168</v>
      </c>
      <c r="AS1321" s="24" t="s">
        <v>164</v>
      </c>
      <c r="AT1321" s="24" t="s">
        <v>79</v>
      </c>
      <c r="AX1321" s="24" t="s">
        <v>162</v>
      </c>
      <c r="BD1321" s="186">
        <f>IF(N1321="základní",J1321,0)</f>
        <v>0</v>
      </c>
      <c r="BE1321" s="186">
        <f>IF(N1321="snížená",J1321,0)</f>
        <v>0</v>
      </c>
      <c r="BF1321" s="186">
        <f>IF(N1321="zákl. přenesená",J1321,0)</f>
        <v>0</v>
      </c>
      <c r="BG1321" s="186">
        <f>IF(N1321="sníž. přenesená",J1321,0)</f>
        <v>0</v>
      </c>
      <c r="BH1321" s="186">
        <f>IF(N1321="nulová",J1321,0)</f>
        <v>0</v>
      </c>
      <c r="BI1321" s="24" t="s">
        <v>77</v>
      </c>
      <c r="BJ1321" s="186">
        <f>ROUND(I1321*H1321,2)</f>
        <v>0</v>
      </c>
      <c r="BK1321" s="24" t="s">
        <v>168</v>
      </c>
      <c r="BL1321" s="24" t="s">
        <v>1318</v>
      </c>
    </row>
    <row r="1322" spans="1:64" s="11" customFormat="1">
      <c r="B1322" s="187"/>
      <c r="C1322" s="336"/>
      <c r="D1322" s="337" t="s">
        <v>170</v>
      </c>
      <c r="E1322" s="338" t="s">
        <v>5</v>
      </c>
      <c r="F1322" s="339" t="s">
        <v>953</v>
      </c>
      <c r="G1322" s="336"/>
      <c r="H1322" s="340" t="s">
        <v>5</v>
      </c>
      <c r="I1322" s="192"/>
      <c r="L1322" s="187"/>
      <c r="M1322" s="193"/>
      <c r="N1322" s="194"/>
      <c r="O1322" s="194"/>
      <c r="P1322" s="194"/>
      <c r="Q1322" s="194"/>
      <c r="R1322" s="194"/>
      <c r="S1322" s="194"/>
      <c r="T1322" s="195"/>
      <c r="U1322" s="336"/>
      <c r="V1322" s="336"/>
      <c r="AS1322" s="191" t="s">
        <v>170</v>
      </c>
      <c r="AT1322" s="191" t="s">
        <v>79</v>
      </c>
      <c r="AU1322" s="11" t="s">
        <v>77</v>
      </c>
      <c r="AV1322" s="11" t="s">
        <v>33</v>
      </c>
      <c r="AW1322" s="11" t="s">
        <v>69</v>
      </c>
      <c r="AX1322" s="191" t="s">
        <v>162</v>
      </c>
    </row>
    <row r="1323" spans="1:64" s="12" customFormat="1">
      <c r="B1323" s="196"/>
      <c r="C1323" s="341"/>
      <c r="D1323" s="337" t="s">
        <v>170</v>
      </c>
      <c r="E1323" s="347" t="s">
        <v>5</v>
      </c>
      <c r="F1323" s="348" t="s">
        <v>1319</v>
      </c>
      <c r="G1323" s="341"/>
      <c r="H1323" s="349">
        <v>12.805</v>
      </c>
      <c r="I1323" s="198"/>
      <c r="L1323" s="196"/>
      <c r="M1323" s="199"/>
      <c r="N1323" s="200"/>
      <c r="O1323" s="200"/>
      <c r="P1323" s="200"/>
      <c r="Q1323" s="200"/>
      <c r="R1323" s="200"/>
      <c r="S1323" s="200"/>
      <c r="T1323" s="201"/>
      <c r="U1323" s="341"/>
      <c r="V1323" s="341"/>
      <c r="AS1323" s="202" t="s">
        <v>170</v>
      </c>
      <c r="AT1323" s="202" t="s">
        <v>79</v>
      </c>
      <c r="AU1323" s="12" t="s">
        <v>79</v>
      </c>
      <c r="AV1323" s="12" t="s">
        <v>33</v>
      </c>
      <c r="AW1323" s="12" t="s">
        <v>69</v>
      </c>
      <c r="AX1323" s="202" t="s">
        <v>162</v>
      </c>
    </row>
    <row r="1324" spans="1:64" s="12" customFormat="1">
      <c r="B1324" s="196"/>
      <c r="C1324" s="341"/>
      <c r="D1324" s="337" t="s">
        <v>170</v>
      </c>
      <c r="E1324" s="347" t="s">
        <v>5</v>
      </c>
      <c r="F1324" s="348" t="s">
        <v>1320</v>
      </c>
      <c r="G1324" s="341"/>
      <c r="H1324" s="349">
        <v>1.379</v>
      </c>
      <c r="I1324" s="198"/>
      <c r="L1324" s="196"/>
      <c r="M1324" s="199"/>
      <c r="N1324" s="200"/>
      <c r="O1324" s="200"/>
      <c r="P1324" s="200"/>
      <c r="Q1324" s="200"/>
      <c r="R1324" s="200"/>
      <c r="S1324" s="200"/>
      <c r="T1324" s="201"/>
      <c r="U1324" s="341"/>
      <c r="V1324" s="341"/>
      <c r="AS1324" s="202" t="s">
        <v>170</v>
      </c>
      <c r="AT1324" s="202" t="s">
        <v>79</v>
      </c>
      <c r="AU1324" s="12" t="s">
        <v>79</v>
      </c>
      <c r="AV1324" s="12" t="s">
        <v>33</v>
      </c>
      <c r="AW1324" s="12" t="s">
        <v>69</v>
      </c>
      <c r="AX1324" s="202" t="s">
        <v>162</v>
      </c>
    </row>
    <row r="1325" spans="1:64" s="12" customFormat="1">
      <c r="B1325" s="196"/>
      <c r="C1325" s="341"/>
      <c r="D1325" s="337" t="s">
        <v>170</v>
      </c>
      <c r="E1325" s="347" t="s">
        <v>5</v>
      </c>
      <c r="F1325" s="348" t="s">
        <v>1321</v>
      </c>
      <c r="G1325" s="341"/>
      <c r="H1325" s="349">
        <v>15.957000000000001</v>
      </c>
      <c r="I1325" s="198"/>
      <c r="L1325" s="196"/>
      <c r="M1325" s="199"/>
      <c r="N1325" s="200"/>
      <c r="O1325" s="200"/>
      <c r="P1325" s="200"/>
      <c r="Q1325" s="200"/>
      <c r="R1325" s="200"/>
      <c r="S1325" s="200"/>
      <c r="T1325" s="201"/>
      <c r="U1325" s="341"/>
      <c r="V1325" s="341"/>
      <c r="AS1325" s="202" t="s">
        <v>170</v>
      </c>
      <c r="AT1325" s="202" t="s">
        <v>79</v>
      </c>
      <c r="AU1325" s="12" t="s">
        <v>79</v>
      </c>
      <c r="AV1325" s="12" t="s">
        <v>33</v>
      </c>
      <c r="AW1325" s="12" t="s">
        <v>69</v>
      </c>
      <c r="AX1325" s="202" t="s">
        <v>162</v>
      </c>
    </row>
    <row r="1326" spans="1:64" s="12" customFormat="1">
      <c r="B1326" s="196"/>
      <c r="C1326" s="341"/>
      <c r="D1326" s="337" t="s">
        <v>170</v>
      </c>
      <c r="E1326" s="347" t="s">
        <v>5</v>
      </c>
      <c r="F1326" s="348" t="s">
        <v>1322</v>
      </c>
      <c r="G1326" s="341"/>
      <c r="H1326" s="349">
        <v>1.97</v>
      </c>
      <c r="I1326" s="198"/>
      <c r="L1326" s="196"/>
      <c r="M1326" s="199"/>
      <c r="N1326" s="200"/>
      <c r="O1326" s="200"/>
      <c r="P1326" s="200"/>
      <c r="Q1326" s="200"/>
      <c r="R1326" s="200"/>
      <c r="S1326" s="200"/>
      <c r="T1326" s="201"/>
      <c r="U1326" s="341"/>
      <c r="V1326" s="341"/>
      <c r="AS1326" s="202" t="s">
        <v>170</v>
      </c>
      <c r="AT1326" s="202" t="s">
        <v>79</v>
      </c>
      <c r="AU1326" s="12" t="s">
        <v>79</v>
      </c>
      <c r="AV1326" s="12" t="s">
        <v>33</v>
      </c>
      <c r="AW1326" s="12" t="s">
        <v>69</v>
      </c>
      <c r="AX1326" s="202" t="s">
        <v>162</v>
      </c>
    </row>
    <row r="1327" spans="1:64" s="12" customFormat="1">
      <c r="B1327" s="196"/>
      <c r="C1327" s="341"/>
      <c r="D1327" s="337" t="s">
        <v>170</v>
      </c>
      <c r="E1327" s="347" t="s">
        <v>5</v>
      </c>
      <c r="F1327" s="348" t="s">
        <v>1323</v>
      </c>
      <c r="G1327" s="341"/>
      <c r="H1327" s="349">
        <v>7.0919999999999996</v>
      </c>
      <c r="I1327" s="198"/>
      <c r="L1327" s="196"/>
      <c r="M1327" s="199"/>
      <c r="N1327" s="200"/>
      <c r="O1327" s="200"/>
      <c r="P1327" s="200"/>
      <c r="Q1327" s="200"/>
      <c r="R1327" s="200"/>
      <c r="S1327" s="200"/>
      <c r="T1327" s="201"/>
      <c r="U1327" s="341"/>
      <c r="V1327" s="341"/>
      <c r="AS1327" s="202" t="s">
        <v>170</v>
      </c>
      <c r="AT1327" s="202" t="s">
        <v>79</v>
      </c>
      <c r="AU1327" s="12" t="s">
        <v>79</v>
      </c>
      <c r="AV1327" s="12" t="s">
        <v>33</v>
      </c>
      <c r="AW1327" s="12" t="s">
        <v>69</v>
      </c>
      <c r="AX1327" s="202" t="s">
        <v>162</v>
      </c>
    </row>
    <row r="1328" spans="1:64" s="13" customFormat="1">
      <c r="B1328" s="208"/>
      <c r="C1328" s="350"/>
      <c r="D1328" s="342" t="s">
        <v>170</v>
      </c>
      <c r="E1328" s="351" t="s">
        <v>5</v>
      </c>
      <c r="F1328" s="352" t="s">
        <v>192</v>
      </c>
      <c r="G1328" s="350"/>
      <c r="H1328" s="353">
        <f>SUM(H1323:H1327)</f>
        <v>39.202999999999996</v>
      </c>
      <c r="I1328" s="209"/>
      <c r="L1328" s="208"/>
      <c r="M1328" s="210"/>
      <c r="N1328" s="211"/>
      <c r="O1328" s="211"/>
      <c r="P1328" s="211"/>
      <c r="Q1328" s="211"/>
      <c r="R1328" s="211"/>
      <c r="S1328" s="211"/>
      <c r="T1328" s="212"/>
      <c r="U1328" s="350"/>
      <c r="V1328" s="350"/>
      <c r="AS1328" s="213" t="s">
        <v>170</v>
      </c>
      <c r="AT1328" s="213" t="s">
        <v>79</v>
      </c>
      <c r="AU1328" s="13" t="s">
        <v>168</v>
      </c>
      <c r="AV1328" s="13" t="s">
        <v>33</v>
      </c>
      <c r="AW1328" s="13" t="s">
        <v>77</v>
      </c>
      <c r="AX1328" s="213" t="s">
        <v>162</v>
      </c>
    </row>
    <row r="1329" spans="1:64" s="1" customFormat="1" ht="25.5" customHeight="1">
      <c r="A1329" s="405"/>
      <c r="B1329" s="394"/>
      <c r="C1329" s="389">
        <v>151</v>
      </c>
      <c r="D1329" s="389" t="s">
        <v>164</v>
      </c>
      <c r="E1329" s="390" t="s">
        <v>1325</v>
      </c>
      <c r="F1329" s="391" t="s">
        <v>1326</v>
      </c>
      <c r="G1329" s="392" t="s">
        <v>284</v>
      </c>
      <c r="H1329" s="393">
        <v>31.308</v>
      </c>
      <c r="I1329" s="180"/>
      <c r="J1329" s="181">
        <f>ROUND(I1329*H1329,2)</f>
        <v>0</v>
      </c>
      <c r="K1329" s="177" t="s">
        <v>5</v>
      </c>
      <c r="L1329" s="41"/>
      <c r="M1329" s="182" t="s">
        <v>5</v>
      </c>
      <c r="N1329" s="183" t="s">
        <v>40</v>
      </c>
      <c r="O1329" s="42"/>
      <c r="P1329" s="184">
        <f>O1329*H1329</f>
        <v>0</v>
      </c>
      <c r="Q1329" s="184">
        <v>0</v>
      </c>
      <c r="R1329" s="184">
        <f>Q1329*H1329</f>
        <v>0</v>
      </c>
      <c r="S1329" s="184">
        <v>6.3E-2</v>
      </c>
      <c r="T1329" s="185">
        <f>S1329*H1329</f>
        <v>1.972404</v>
      </c>
      <c r="U1329" s="329"/>
      <c r="V1329" s="329"/>
      <c r="AQ1329" s="24" t="s">
        <v>168</v>
      </c>
      <c r="AS1329" s="24" t="s">
        <v>164</v>
      </c>
      <c r="AT1329" s="24" t="s">
        <v>79</v>
      </c>
      <c r="AX1329" s="24" t="s">
        <v>162</v>
      </c>
      <c r="BD1329" s="186">
        <f>IF(N1329="základní",J1329,0)</f>
        <v>0</v>
      </c>
      <c r="BE1329" s="186">
        <f>IF(N1329="snížená",J1329,0)</f>
        <v>0</v>
      </c>
      <c r="BF1329" s="186">
        <f>IF(N1329="zákl. přenesená",J1329,0)</f>
        <v>0</v>
      </c>
      <c r="BG1329" s="186">
        <f>IF(N1329="sníž. přenesená",J1329,0)</f>
        <v>0</v>
      </c>
      <c r="BH1329" s="186">
        <f>IF(N1329="nulová",J1329,0)</f>
        <v>0</v>
      </c>
      <c r="BI1329" s="24" t="s">
        <v>77</v>
      </c>
      <c r="BJ1329" s="186">
        <f>ROUND(I1329*H1329,2)</f>
        <v>0</v>
      </c>
      <c r="BK1329" s="24" t="s">
        <v>168</v>
      </c>
      <c r="BL1329" s="24" t="s">
        <v>1327</v>
      </c>
    </row>
    <row r="1330" spans="1:64" s="11" customFormat="1">
      <c r="B1330" s="187"/>
      <c r="C1330" s="336"/>
      <c r="D1330" s="337" t="s">
        <v>170</v>
      </c>
      <c r="E1330" s="338" t="s">
        <v>5</v>
      </c>
      <c r="F1330" s="339" t="s">
        <v>953</v>
      </c>
      <c r="G1330" s="336"/>
      <c r="H1330" s="340" t="s">
        <v>5</v>
      </c>
      <c r="I1330" s="192"/>
      <c r="L1330" s="187"/>
      <c r="M1330" s="193"/>
      <c r="N1330" s="194"/>
      <c r="O1330" s="194"/>
      <c r="P1330" s="194"/>
      <c r="Q1330" s="194"/>
      <c r="R1330" s="194"/>
      <c r="S1330" s="194"/>
      <c r="T1330" s="195"/>
      <c r="U1330" s="336"/>
      <c r="V1330" s="336"/>
      <c r="AS1330" s="191" t="s">
        <v>170</v>
      </c>
      <c r="AT1330" s="191" t="s">
        <v>79</v>
      </c>
      <c r="AU1330" s="11" t="s">
        <v>77</v>
      </c>
      <c r="AV1330" s="11" t="s">
        <v>33</v>
      </c>
      <c r="AW1330" s="11" t="s">
        <v>69</v>
      </c>
      <c r="AX1330" s="191" t="s">
        <v>162</v>
      </c>
    </row>
    <row r="1331" spans="1:64" s="12" customFormat="1">
      <c r="B1331" s="196"/>
      <c r="C1331" s="341"/>
      <c r="D1331" s="337" t="s">
        <v>170</v>
      </c>
      <c r="E1331" s="347" t="s">
        <v>5</v>
      </c>
      <c r="F1331" s="348" t="s">
        <v>1328</v>
      </c>
      <c r="G1331" s="341"/>
      <c r="H1331" s="349">
        <v>3.1520000000000001</v>
      </c>
      <c r="I1331" s="198"/>
      <c r="L1331" s="196"/>
      <c r="M1331" s="199"/>
      <c r="N1331" s="200"/>
      <c r="O1331" s="200"/>
      <c r="P1331" s="200"/>
      <c r="Q1331" s="200"/>
      <c r="R1331" s="200"/>
      <c r="S1331" s="200"/>
      <c r="T1331" s="201"/>
      <c r="U1331" s="341"/>
      <c r="V1331" s="341"/>
      <c r="AS1331" s="202" t="s">
        <v>170</v>
      </c>
      <c r="AT1331" s="202" t="s">
        <v>79</v>
      </c>
      <c r="AU1331" s="12" t="s">
        <v>79</v>
      </c>
      <c r="AV1331" s="12" t="s">
        <v>33</v>
      </c>
      <c r="AW1331" s="12" t="s">
        <v>69</v>
      </c>
      <c r="AX1331" s="202" t="s">
        <v>162</v>
      </c>
    </row>
    <row r="1332" spans="1:64" s="12" customFormat="1">
      <c r="B1332" s="196"/>
      <c r="C1332" s="341"/>
      <c r="D1332" s="337" t="s">
        <v>170</v>
      </c>
      <c r="E1332" s="347" t="s">
        <v>5</v>
      </c>
      <c r="F1332" s="348" t="s">
        <v>1329</v>
      </c>
      <c r="G1332" s="341"/>
      <c r="H1332" s="349">
        <v>11.426</v>
      </c>
      <c r="I1332" s="198"/>
      <c r="L1332" s="196"/>
      <c r="M1332" s="199"/>
      <c r="N1332" s="200"/>
      <c r="O1332" s="200"/>
      <c r="P1332" s="200"/>
      <c r="Q1332" s="200"/>
      <c r="R1332" s="200"/>
      <c r="S1332" s="200"/>
      <c r="T1332" s="201"/>
      <c r="U1332" s="341"/>
      <c r="V1332" s="341"/>
      <c r="AS1332" s="202" t="s">
        <v>170</v>
      </c>
      <c r="AT1332" s="202" t="s">
        <v>79</v>
      </c>
      <c r="AU1332" s="12" t="s">
        <v>79</v>
      </c>
      <c r="AV1332" s="12" t="s">
        <v>33</v>
      </c>
      <c r="AW1332" s="12" t="s">
        <v>69</v>
      </c>
      <c r="AX1332" s="202" t="s">
        <v>162</v>
      </c>
    </row>
    <row r="1333" spans="1:64" s="12" customFormat="1">
      <c r="B1333" s="196"/>
      <c r="C1333" s="341"/>
      <c r="D1333" s="337" t="s">
        <v>170</v>
      </c>
      <c r="E1333" s="347" t="s">
        <v>5</v>
      </c>
      <c r="F1333" s="348" t="s">
        <v>1330</v>
      </c>
      <c r="G1333" s="341"/>
      <c r="H1333" s="349">
        <v>8.4</v>
      </c>
      <c r="I1333" s="198"/>
      <c r="L1333" s="196"/>
      <c r="M1333" s="199"/>
      <c r="N1333" s="200"/>
      <c r="O1333" s="200"/>
      <c r="P1333" s="200"/>
      <c r="Q1333" s="200"/>
      <c r="R1333" s="200"/>
      <c r="S1333" s="200"/>
      <c r="T1333" s="201"/>
      <c r="U1333" s="341"/>
      <c r="V1333" s="341"/>
      <c r="AS1333" s="202" t="s">
        <v>170</v>
      </c>
      <c r="AT1333" s="202" t="s">
        <v>79</v>
      </c>
      <c r="AU1333" s="12" t="s">
        <v>79</v>
      </c>
      <c r="AV1333" s="12" t="s">
        <v>33</v>
      </c>
      <c r="AW1333" s="12" t="s">
        <v>69</v>
      </c>
      <c r="AX1333" s="202" t="s">
        <v>162</v>
      </c>
    </row>
    <row r="1334" spans="1:64" s="12" customFormat="1">
      <c r="B1334" s="196"/>
      <c r="C1334" s="341"/>
      <c r="D1334" s="337" t="s">
        <v>170</v>
      </c>
      <c r="E1334" s="347" t="s">
        <v>5</v>
      </c>
      <c r="F1334" s="348" t="s">
        <v>1331</v>
      </c>
      <c r="G1334" s="341"/>
      <c r="H1334" s="349">
        <v>8.33</v>
      </c>
      <c r="I1334" s="198"/>
      <c r="L1334" s="196"/>
      <c r="M1334" s="199"/>
      <c r="N1334" s="200"/>
      <c r="O1334" s="200"/>
      <c r="P1334" s="200"/>
      <c r="Q1334" s="200"/>
      <c r="R1334" s="200"/>
      <c r="S1334" s="200"/>
      <c r="T1334" s="201"/>
      <c r="U1334" s="341"/>
      <c r="V1334" s="341"/>
      <c r="AS1334" s="202" t="s">
        <v>170</v>
      </c>
      <c r="AT1334" s="202" t="s">
        <v>79</v>
      </c>
      <c r="AU1334" s="12" t="s">
        <v>79</v>
      </c>
      <c r="AV1334" s="12" t="s">
        <v>33</v>
      </c>
      <c r="AW1334" s="12" t="s">
        <v>69</v>
      </c>
      <c r="AX1334" s="202" t="s">
        <v>162</v>
      </c>
    </row>
    <row r="1335" spans="1:64" s="12" customFormat="1">
      <c r="B1335" s="196"/>
      <c r="C1335" s="341"/>
      <c r="D1335" s="337" t="s">
        <v>170</v>
      </c>
      <c r="E1335" s="347" t="s">
        <v>5</v>
      </c>
      <c r="F1335" s="348" t="s">
        <v>1332</v>
      </c>
      <c r="G1335" s="341"/>
      <c r="H1335" s="349">
        <v>0</v>
      </c>
      <c r="I1335" s="198"/>
      <c r="L1335" s="196"/>
      <c r="M1335" s="199"/>
      <c r="N1335" s="200"/>
      <c r="O1335" s="200"/>
      <c r="P1335" s="200"/>
      <c r="Q1335" s="200"/>
      <c r="R1335" s="200"/>
      <c r="S1335" s="200"/>
      <c r="T1335" s="201"/>
      <c r="U1335" s="341"/>
      <c r="V1335" s="341"/>
      <c r="AS1335" s="202" t="s">
        <v>170</v>
      </c>
      <c r="AT1335" s="202" t="s">
        <v>79</v>
      </c>
      <c r="AU1335" s="12" t="s">
        <v>79</v>
      </c>
      <c r="AV1335" s="12" t="s">
        <v>33</v>
      </c>
      <c r="AW1335" s="12" t="s">
        <v>69</v>
      </c>
      <c r="AX1335" s="202" t="s">
        <v>162</v>
      </c>
    </row>
    <row r="1336" spans="1:64" s="12" customFormat="1">
      <c r="B1336" s="196"/>
      <c r="C1336" s="341"/>
      <c r="D1336" s="337" t="s">
        <v>170</v>
      </c>
      <c r="E1336" s="347" t="s">
        <v>5</v>
      </c>
      <c r="F1336" s="348" t="s">
        <v>1333</v>
      </c>
      <c r="G1336" s="341"/>
      <c r="H1336" s="349">
        <v>0</v>
      </c>
      <c r="I1336" s="198"/>
      <c r="L1336" s="196"/>
      <c r="M1336" s="199"/>
      <c r="N1336" s="200"/>
      <c r="O1336" s="200"/>
      <c r="P1336" s="200"/>
      <c r="Q1336" s="200"/>
      <c r="R1336" s="200"/>
      <c r="S1336" s="200"/>
      <c r="T1336" s="201"/>
      <c r="U1336" s="341"/>
      <c r="V1336" s="341"/>
      <c r="AS1336" s="202" t="s">
        <v>170</v>
      </c>
      <c r="AT1336" s="202" t="s">
        <v>79</v>
      </c>
      <c r="AU1336" s="12" t="s">
        <v>79</v>
      </c>
      <c r="AV1336" s="12" t="s">
        <v>33</v>
      </c>
      <c r="AW1336" s="12" t="s">
        <v>69</v>
      </c>
      <c r="AX1336" s="202" t="s">
        <v>162</v>
      </c>
    </row>
    <row r="1337" spans="1:64" s="12" customFormat="1">
      <c r="B1337" s="196"/>
      <c r="C1337" s="341"/>
      <c r="D1337" s="337" t="s">
        <v>170</v>
      </c>
      <c r="E1337" s="347" t="s">
        <v>5</v>
      </c>
      <c r="F1337" s="348" t="s">
        <v>1334</v>
      </c>
      <c r="G1337" s="341"/>
      <c r="H1337" s="349">
        <v>0</v>
      </c>
      <c r="I1337" s="198"/>
      <c r="L1337" s="196"/>
      <c r="M1337" s="199"/>
      <c r="N1337" s="200"/>
      <c r="O1337" s="200"/>
      <c r="P1337" s="200"/>
      <c r="Q1337" s="200"/>
      <c r="R1337" s="200"/>
      <c r="S1337" s="200"/>
      <c r="T1337" s="201"/>
      <c r="U1337" s="341"/>
      <c r="V1337" s="341"/>
      <c r="AS1337" s="202" t="s">
        <v>170</v>
      </c>
      <c r="AT1337" s="202" t="s">
        <v>79</v>
      </c>
      <c r="AU1337" s="12" t="s">
        <v>79</v>
      </c>
      <c r="AV1337" s="12" t="s">
        <v>33</v>
      </c>
      <c r="AW1337" s="12" t="s">
        <v>69</v>
      </c>
      <c r="AX1337" s="202" t="s">
        <v>162</v>
      </c>
    </row>
    <row r="1338" spans="1:64" s="13" customFormat="1">
      <c r="B1338" s="208"/>
      <c r="C1338" s="350"/>
      <c r="D1338" s="342" t="s">
        <v>170</v>
      </c>
      <c r="E1338" s="351" t="s">
        <v>5</v>
      </c>
      <c r="F1338" s="352" t="s">
        <v>192</v>
      </c>
      <c r="G1338" s="350"/>
      <c r="H1338" s="353">
        <f>SUM(H1331:H1337)</f>
        <v>31.308</v>
      </c>
      <c r="I1338" s="209"/>
      <c r="L1338" s="208"/>
      <c r="M1338" s="210"/>
      <c r="N1338" s="211"/>
      <c r="O1338" s="211"/>
      <c r="P1338" s="211"/>
      <c r="Q1338" s="211"/>
      <c r="R1338" s="211"/>
      <c r="S1338" s="211"/>
      <c r="T1338" s="212"/>
      <c r="U1338" s="350"/>
      <c r="V1338" s="350"/>
      <c r="AS1338" s="213" t="s">
        <v>170</v>
      </c>
      <c r="AT1338" s="213" t="s">
        <v>79</v>
      </c>
      <c r="AU1338" s="13" t="s">
        <v>168</v>
      </c>
      <c r="AV1338" s="13" t="s">
        <v>33</v>
      </c>
      <c r="AW1338" s="13" t="s">
        <v>77</v>
      </c>
      <c r="AX1338" s="213" t="s">
        <v>162</v>
      </c>
    </row>
    <row r="1339" spans="1:64" s="1" customFormat="1" ht="25.5" customHeight="1">
      <c r="B1339" s="174"/>
      <c r="C1339" s="378">
        <v>152</v>
      </c>
      <c r="D1339" s="378" t="s">
        <v>164</v>
      </c>
      <c r="E1339" s="379" t="s">
        <v>1336</v>
      </c>
      <c r="F1339" s="380" t="s">
        <v>1337</v>
      </c>
      <c r="G1339" s="381" t="s">
        <v>284</v>
      </c>
      <c r="H1339" s="382">
        <v>0</v>
      </c>
      <c r="I1339" s="180"/>
      <c r="J1339" s="181">
        <f>ROUND(I1339*H1339,2)</f>
        <v>0</v>
      </c>
      <c r="K1339" s="177" t="s">
        <v>5</v>
      </c>
      <c r="L1339" s="41"/>
      <c r="M1339" s="182" t="s">
        <v>5</v>
      </c>
      <c r="N1339" s="183" t="s">
        <v>40</v>
      </c>
      <c r="O1339" s="42"/>
      <c r="P1339" s="184">
        <f>O1339*H1339</f>
        <v>0</v>
      </c>
      <c r="Q1339" s="184">
        <v>0</v>
      </c>
      <c r="R1339" s="184">
        <f>Q1339*H1339</f>
        <v>0</v>
      </c>
      <c r="S1339" s="184">
        <v>5.8999999999999997E-2</v>
      </c>
      <c r="T1339" s="185">
        <f>S1339*H1339</f>
        <v>0</v>
      </c>
      <c r="U1339" s="329"/>
      <c r="V1339" s="329"/>
      <c r="AQ1339" s="24" t="s">
        <v>168</v>
      </c>
      <c r="AS1339" s="24" t="s">
        <v>164</v>
      </c>
      <c r="AT1339" s="24" t="s">
        <v>79</v>
      </c>
      <c r="AX1339" s="24" t="s">
        <v>162</v>
      </c>
      <c r="BD1339" s="186">
        <f>IF(N1339="základní",J1339,0)</f>
        <v>0</v>
      </c>
      <c r="BE1339" s="186">
        <f>IF(N1339="snížená",J1339,0)</f>
        <v>0</v>
      </c>
      <c r="BF1339" s="186">
        <f>IF(N1339="zákl. přenesená",J1339,0)</f>
        <v>0</v>
      </c>
      <c r="BG1339" s="186">
        <f>IF(N1339="sníž. přenesená",J1339,0)</f>
        <v>0</v>
      </c>
      <c r="BH1339" s="186">
        <f>IF(N1339="nulová",J1339,0)</f>
        <v>0</v>
      </c>
      <c r="BI1339" s="24" t="s">
        <v>77</v>
      </c>
      <c r="BJ1339" s="186">
        <f>ROUND(I1339*H1339,2)</f>
        <v>0</v>
      </c>
      <c r="BK1339" s="24" t="s">
        <v>168</v>
      </c>
      <c r="BL1339" s="24" t="s">
        <v>1338</v>
      </c>
    </row>
    <row r="1340" spans="1:64" s="12" customFormat="1">
      <c r="B1340" s="196"/>
      <c r="C1340" s="341"/>
      <c r="D1340" s="342" t="s">
        <v>170</v>
      </c>
      <c r="E1340" s="343" t="s">
        <v>5</v>
      </c>
      <c r="F1340" s="344" t="s">
        <v>1339</v>
      </c>
      <c r="G1340" s="341"/>
      <c r="H1340" s="345">
        <v>3.48</v>
      </c>
      <c r="I1340" s="198"/>
      <c r="L1340" s="196"/>
      <c r="M1340" s="199"/>
      <c r="N1340" s="200"/>
      <c r="O1340" s="200"/>
      <c r="P1340" s="200"/>
      <c r="Q1340" s="200"/>
      <c r="R1340" s="200"/>
      <c r="S1340" s="200"/>
      <c r="T1340" s="201"/>
      <c r="U1340" s="341"/>
      <c r="V1340" s="341"/>
      <c r="AS1340" s="202" t="s">
        <v>170</v>
      </c>
      <c r="AT1340" s="202" t="s">
        <v>79</v>
      </c>
      <c r="AU1340" s="12" t="s">
        <v>79</v>
      </c>
      <c r="AV1340" s="12" t="s">
        <v>33</v>
      </c>
      <c r="AW1340" s="12" t="s">
        <v>77</v>
      </c>
      <c r="AX1340" s="202" t="s">
        <v>162</v>
      </c>
    </row>
    <row r="1341" spans="1:64" s="1" customFormat="1" ht="25.5" customHeight="1">
      <c r="B1341" s="174"/>
      <c r="C1341" s="378">
        <v>153</v>
      </c>
      <c r="D1341" s="378" t="s">
        <v>164</v>
      </c>
      <c r="E1341" s="379" t="s">
        <v>1341</v>
      </c>
      <c r="F1341" s="380" t="s">
        <v>1342</v>
      </c>
      <c r="G1341" s="381" t="s">
        <v>284</v>
      </c>
      <c r="H1341" s="382">
        <v>0</v>
      </c>
      <c r="I1341" s="180"/>
      <c r="J1341" s="181">
        <f>ROUND(I1341*H1341,2)</f>
        <v>0</v>
      </c>
      <c r="K1341" s="177" t="s">
        <v>5</v>
      </c>
      <c r="L1341" s="41"/>
      <c r="M1341" s="182" t="s">
        <v>5</v>
      </c>
      <c r="N1341" s="183" t="s">
        <v>40</v>
      </c>
      <c r="O1341" s="42"/>
      <c r="P1341" s="184">
        <f>O1341*H1341</f>
        <v>0</v>
      </c>
      <c r="Q1341" s="184">
        <v>0</v>
      </c>
      <c r="R1341" s="184">
        <f>Q1341*H1341</f>
        <v>0</v>
      </c>
      <c r="S1341" s="184">
        <v>5.0999999999999997E-2</v>
      </c>
      <c r="T1341" s="185">
        <f>S1341*H1341</f>
        <v>0</v>
      </c>
      <c r="U1341" s="329"/>
      <c r="V1341" s="329"/>
      <c r="AQ1341" s="24" t="s">
        <v>168</v>
      </c>
      <c r="AS1341" s="24" t="s">
        <v>164</v>
      </c>
      <c r="AT1341" s="24" t="s">
        <v>79</v>
      </c>
      <c r="AX1341" s="24" t="s">
        <v>162</v>
      </c>
      <c r="BD1341" s="186">
        <f>IF(N1341="základní",J1341,0)</f>
        <v>0</v>
      </c>
      <c r="BE1341" s="186">
        <f>IF(N1341="snížená",J1341,0)</f>
        <v>0</v>
      </c>
      <c r="BF1341" s="186">
        <f>IF(N1341="zákl. přenesená",J1341,0)</f>
        <v>0</v>
      </c>
      <c r="BG1341" s="186">
        <f>IF(N1341="sníž. přenesená",J1341,0)</f>
        <v>0</v>
      </c>
      <c r="BH1341" s="186">
        <f>IF(N1341="nulová",J1341,0)</f>
        <v>0</v>
      </c>
      <c r="BI1341" s="24" t="s">
        <v>77</v>
      </c>
      <c r="BJ1341" s="186">
        <f>ROUND(I1341*H1341,2)</f>
        <v>0</v>
      </c>
      <c r="BK1341" s="24" t="s">
        <v>168</v>
      </c>
      <c r="BL1341" s="24" t="s">
        <v>1343</v>
      </c>
    </row>
    <row r="1342" spans="1:64" s="11" customFormat="1">
      <c r="B1342" s="187"/>
      <c r="C1342" s="336"/>
      <c r="D1342" s="337" t="s">
        <v>170</v>
      </c>
      <c r="E1342" s="338" t="s">
        <v>5</v>
      </c>
      <c r="F1342" s="339" t="s">
        <v>953</v>
      </c>
      <c r="G1342" s="336"/>
      <c r="H1342" s="340" t="s">
        <v>5</v>
      </c>
      <c r="I1342" s="192"/>
      <c r="L1342" s="187"/>
      <c r="M1342" s="193"/>
      <c r="N1342" s="194"/>
      <c r="O1342" s="194"/>
      <c r="P1342" s="194"/>
      <c r="Q1342" s="194"/>
      <c r="R1342" s="194"/>
      <c r="S1342" s="194"/>
      <c r="T1342" s="195"/>
      <c r="U1342" s="336"/>
      <c r="V1342" s="336"/>
      <c r="AS1342" s="191" t="s">
        <v>170</v>
      </c>
      <c r="AT1342" s="191" t="s">
        <v>79</v>
      </c>
      <c r="AU1342" s="11" t="s">
        <v>77</v>
      </c>
      <c r="AV1342" s="11" t="s">
        <v>33</v>
      </c>
      <c r="AW1342" s="11" t="s">
        <v>69</v>
      </c>
      <c r="AX1342" s="191" t="s">
        <v>162</v>
      </c>
    </row>
    <row r="1343" spans="1:64" s="12" customFormat="1">
      <c r="B1343" s="196"/>
      <c r="C1343" s="341"/>
      <c r="D1343" s="337" t="s">
        <v>170</v>
      </c>
      <c r="E1343" s="347" t="s">
        <v>5</v>
      </c>
      <c r="F1343" s="348" t="s">
        <v>1344</v>
      </c>
      <c r="G1343" s="341"/>
      <c r="H1343" s="349">
        <v>3.4950000000000001</v>
      </c>
      <c r="I1343" s="198"/>
      <c r="L1343" s="196"/>
      <c r="M1343" s="199"/>
      <c r="N1343" s="200"/>
      <c r="O1343" s="200"/>
      <c r="P1343" s="200"/>
      <c r="Q1343" s="200"/>
      <c r="R1343" s="200"/>
      <c r="S1343" s="200"/>
      <c r="T1343" s="201"/>
      <c r="U1343" s="341"/>
      <c r="V1343" s="341"/>
      <c r="AS1343" s="202" t="s">
        <v>170</v>
      </c>
      <c r="AT1343" s="202" t="s">
        <v>79</v>
      </c>
      <c r="AU1343" s="12" t="s">
        <v>79</v>
      </c>
      <c r="AV1343" s="12" t="s">
        <v>33</v>
      </c>
      <c r="AW1343" s="12" t="s">
        <v>69</v>
      </c>
      <c r="AX1343" s="202" t="s">
        <v>162</v>
      </c>
    </row>
    <row r="1344" spans="1:64" s="12" customFormat="1">
      <c r="B1344" s="196"/>
      <c r="C1344" s="341"/>
      <c r="D1344" s="337" t="s">
        <v>170</v>
      </c>
      <c r="E1344" s="347" t="s">
        <v>5</v>
      </c>
      <c r="F1344" s="348" t="s">
        <v>1345</v>
      </c>
      <c r="G1344" s="341"/>
      <c r="H1344" s="349">
        <v>3.48</v>
      </c>
      <c r="I1344" s="198"/>
      <c r="L1344" s="196"/>
      <c r="M1344" s="199"/>
      <c r="N1344" s="200"/>
      <c r="O1344" s="200"/>
      <c r="P1344" s="200"/>
      <c r="Q1344" s="200"/>
      <c r="R1344" s="200"/>
      <c r="S1344" s="200"/>
      <c r="T1344" s="201"/>
      <c r="U1344" s="341"/>
      <c r="V1344" s="341"/>
      <c r="AS1344" s="202" t="s">
        <v>170</v>
      </c>
      <c r="AT1344" s="202" t="s">
        <v>79</v>
      </c>
      <c r="AU1344" s="12" t="s">
        <v>79</v>
      </c>
      <c r="AV1344" s="12" t="s">
        <v>33</v>
      </c>
      <c r="AW1344" s="12" t="s">
        <v>69</v>
      </c>
      <c r="AX1344" s="202" t="s">
        <v>162</v>
      </c>
    </row>
    <row r="1345" spans="1:64" s="13" customFormat="1">
      <c r="B1345" s="208"/>
      <c r="C1345" s="350"/>
      <c r="D1345" s="342" t="s">
        <v>170</v>
      </c>
      <c r="E1345" s="351" t="s">
        <v>5</v>
      </c>
      <c r="F1345" s="352" t="s">
        <v>192</v>
      </c>
      <c r="G1345" s="350"/>
      <c r="H1345" s="353">
        <v>6.9749999999999996</v>
      </c>
      <c r="I1345" s="209"/>
      <c r="L1345" s="208"/>
      <c r="M1345" s="210"/>
      <c r="N1345" s="211"/>
      <c r="O1345" s="211"/>
      <c r="P1345" s="211"/>
      <c r="Q1345" s="211"/>
      <c r="R1345" s="211"/>
      <c r="S1345" s="211"/>
      <c r="T1345" s="212"/>
      <c r="U1345" s="350"/>
      <c r="V1345" s="350"/>
      <c r="AS1345" s="213" t="s">
        <v>170</v>
      </c>
      <c r="AT1345" s="213" t="s">
        <v>79</v>
      </c>
      <c r="AU1345" s="13" t="s">
        <v>168</v>
      </c>
      <c r="AV1345" s="13" t="s">
        <v>33</v>
      </c>
      <c r="AW1345" s="13" t="s">
        <v>77</v>
      </c>
      <c r="AX1345" s="213" t="s">
        <v>162</v>
      </c>
    </row>
    <row r="1346" spans="1:64" s="1" customFormat="1" ht="25.5" customHeight="1">
      <c r="A1346" s="405"/>
      <c r="B1346" s="394"/>
      <c r="C1346" s="389">
        <v>154</v>
      </c>
      <c r="D1346" s="389" t="s">
        <v>164</v>
      </c>
      <c r="E1346" s="390" t="s">
        <v>1347</v>
      </c>
      <c r="F1346" s="391" t="s">
        <v>1348</v>
      </c>
      <c r="G1346" s="392" t="s">
        <v>284</v>
      </c>
      <c r="H1346" s="393">
        <v>9.3070000000000004</v>
      </c>
      <c r="I1346" s="180"/>
      <c r="J1346" s="181">
        <f>ROUND(I1346*H1346,2)</f>
        <v>0</v>
      </c>
      <c r="K1346" s="177" t="s">
        <v>5</v>
      </c>
      <c r="L1346" s="41"/>
      <c r="M1346" s="182" t="s">
        <v>5</v>
      </c>
      <c r="N1346" s="183" t="s">
        <v>40</v>
      </c>
      <c r="O1346" s="42"/>
      <c r="P1346" s="184">
        <f>O1346*H1346</f>
        <v>0</v>
      </c>
      <c r="Q1346" s="184">
        <v>0</v>
      </c>
      <c r="R1346" s="184">
        <f>Q1346*H1346</f>
        <v>0</v>
      </c>
      <c r="S1346" s="184">
        <v>4.2999999999999997E-2</v>
      </c>
      <c r="T1346" s="185">
        <f>S1346*H1346</f>
        <v>0.40020099999999997</v>
      </c>
      <c r="U1346" s="329"/>
      <c r="V1346" s="329"/>
      <c r="AQ1346" s="24" t="s">
        <v>168</v>
      </c>
      <c r="AS1346" s="24" t="s">
        <v>164</v>
      </c>
      <c r="AT1346" s="24" t="s">
        <v>79</v>
      </c>
      <c r="AX1346" s="24" t="s">
        <v>162</v>
      </c>
      <c r="BD1346" s="186">
        <f>IF(N1346="základní",J1346,0)</f>
        <v>0</v>
      </c>
      <c r="BE1346" s="186">
        <f>IF(N1346="snížená",J1346,0)</f>
        <v>0</v>
      </c>
      <c r="BF1346" s="186">
        <f>IF(N1346="zákl. přenesená",J1346,0)</f>
        <v>0</v>
      </c>
      <c r="BG1346" s="186">
        <f>IF(N1346="sníž. přenesená",J1346,0)</f>
        <v>0</v>
      </c>
      <c r="BH1346" s="186">
        <f>IF(N1346="nulová",J1346,0)</f>
        <v>0</v>
      </c>
      <c r="BI1346" s="24" t="s">
        <v>77</v>
      </c>
      <c r="BJ1346" s="186">
        <f>ROUND(I1346*H1346,2)</f>
        <v>0</v>
      </c>
      <c r="BK1346" s="24" t="s">
        <v>168</v>
      </c>
      <c r="BL1346" s="24" t="s">
        <v>1349</v>
      </c>
    </row>
    <row r="1347" spans="1:64" s="11" customFormat="1">
      <c r="B1347" s="187"/>
      <c r="C1347" s="336"/>
      <c r="D1347" s="337" t="s">
        <v>170</v>
      </c>
      <c r="E1347" s="338" t="s">
        <v>5</v>
      </c>
      <c r="F1347" s="339" t="s">
        <v>953</v>
      </c>
      <c r="G1347" s="336"/>
      <c r="H1347" s="340" t="s">
        <v>5</v>
      </c>
      <c r="I1347" s="192"/>
      <c r="L1347" s="187"/>
      <c r="M1347" s="193"/>
      <c r="N1347" s="194"/>
      <c r="O1347" s="194"/>
      <c r="P1347" s="194"/>
      <c r="Q1347" s="194"/>
      <c r="R1347" s="194"/>
      <c r="S1347" s="194"/>
      <c r="T1347" s="195"/>
      <c r="U1347" s="336"/>
      <c r="V1347" s="336"/>
      <c r="AS1347" s="191" t="s">
        <v>170</v>
      </c>
      <c r="AT1347" s="191" t="s">
        <v>79</v>
      </c>
      <c r="AU1347" s="11" t="s">
        <v>77</v>
      </c>
      <c r="AV1347" s="11" t="s">
        <v>33</v>
      </c>
      <c r="AW1347" s="11" t="s">
        <v>69</v>
      </c>
      <c r="AX1347" s="191" t="s">
        <v>162</v>
      </c>
    </row>
    <row r="1348" spans="1:64" s="12" customFormat="1">
      <c r="B1348" s="196"/>
      <c r="C1348" s="341"/>
      <c r="D1348" s="337" t="s">
        <v>170</v>
      </c>
      <c r="E1348" s="347" t="s">
        <v>5</v>
      </c>
      <c r="F1348" s="348" t="s">
        <v>1350</v>
      </c>
      <c r="G1348" s="341"/>
      <c r="H1348" s="349">
        <v>0</v>
      </c>
      <c r="I1348" s="198"/>
      <c r="L1348" s="196"/>
      <c r="M1348" s="199"/>
      <c r="N1348" s="200"/>
      <c r="O1348" s="200"/>
      <c r="P1348" s="200"/>
      <c r="Q1348" s="200"/>
      <c r="R1348" s="200"/>
      <c r="S1348" s="200"/>
      <c r="T1348" s="201"/>
      <c r="U1348" s="341"/>
      <c r="V1348" s="341"/>
      <c r="AS1348" s="202" t="s">
        <v>170</v>
      </c>
      <c r="AT1348" s="202" t="s">
        <v>79</v>
      </c>
      <c r="AU1348" s="12" t="s">
        <v>79</v>
      </c>
      <c r="AV1348" s="12" t="s">
        <v>33</v>
      </c>
      <c r="AW1348" s="12" t="s">
        <v>69</v>
      </c>
      <c r="AX1348" s="202" t="s">
        <v>162</v>
      </c>
    </row>
    <row r="1349" spans="1:64" s="12" customFormat="1">
      <c r="B1349" s="196"/>
      <c r="C1349" s="341"/>
      <c r="D1349" s="337" t="s">
        <v>170</v>
      </c>
      <c r="E1349" s="347" t="s">
        <v>5</v>
      </c>
      <c r="F1349" s="348" t="s">
        <v>1351</v>
      </c>
      <c r="G1349" s="341"/>
      <c r="H1349" s="349">
        <v>4.0720000000000001</v>
      </c>
      <c r="I1349" s="198"/>
      <c r="L1349" s="196"/>
      <c r="M1349" s="199"/>
      <c r="N1349" s="200"/>
      <c r="O1349" s="200"/>
      <c r="P1349" s="200"/>
      <c r="Q1349" s="200"/>
      <c r="R1349" s="200"/>
      <c r="S1349" s="200"/>
      <c r="T1349" s="201"/>
      <c r="U1349" s="341"/>
      <c r="V1349" s="341"/>
      <c r="AS1349" s="202" t="s">
        <v>170</v>
      </c>
      <c r="AT1349" s="202" t="s">
        <v>79</v>
      </c>
      <c r="AU1349" s="12" t="s">
        <v>79</v>
      </c>
      <c r="AV1349" s="12" t="s">
        <v>33</v>
      </c>
      <c r="AW1349" s="12" t="s">
        <v>69</v>
      </c>
      <c r="AX1349" s="202" t="s">
        <v>162</v>
      </c>
    </row>
    <row r="1350" spans="1:64" s="12" customFormat="1">
      <c r="B1350" s="196"/>
      <c r="C1350" s="341"/>
      <c r="D1350" s="337" t="s">
        <v>170</v>
      </c>
      <c r="E1350" s="347" t="s">
        <v>5</v>
      </c>
      <c r="F1350" s="348" t="s">
        <v>1352</v>
      </c>
      <c r="G1350" s="341"/>
      <c r="H1350" s="349">
        <v>5.2350000000000003</v>
      </c>
      <c r="I1350" s="198"/>
      <c r="L1350" s="196"/>
      <c r="M1350" s="199"/>
      <c r="N1350" s="200"/>
      <c r="O1350" s="200"/>
      <c r="P1350" s="200"/>
      <c r="Q1350" s="200"/>
      <c r="R1350" s="200"/>
      <c r="S1350" s="200"/>
      <c r="T1350" s="201"/>
      <c r="U1350" s="341"/>
      <c r="V1350" s="341"/>
      <c r="AS1350" s="202" t="s">
        <v>170</v>
      </c>
      <c r="AT1350" s="202" t="s">
        <v>79</v>
      </c>
      <c r="AU1350" s="12" t="s">
        <v>79</v>
      </c>
      <c r="AV1350" s="12" t="s">
        <v>33</v>
      </c>
      <c r="AW1350" s="12" t="s">
        <v>69</v>
      </c>
      <c r="AX1350" s="202" t="s">
        <v>162</v>
      </c>
    </row>
    <row r="1351" spans="1:64" s="12" customFormat="1">
      <c r="B1351" s="196"/>
      <c r="C1351" s="341"/>
      <c r="D1351" s="337" t="s">
        <v>170</v>
      </c>
      <c r="E1351" s="347" t="s">
        <v>5</v>
      </c>
      <c r="F1351" s="348" t="s">
        <v>1353</v>
      </c>
      <c r="G1351" s="341"/>
      <c r="H1351" s="349">
        <v>0</v>
      </c>
      <c r="I1351" s="198"/>
      <c r="L1351" s="196"/>
      <c r="M1351" s="199"/>
      <c r="N1351" s="200"/>
      <c r="O1351" s="200"/>
      <c r="P1351" s="200"/>
      <c r="Q1351" s="200"/>
      <c r="R1351" s="200"/>
      <c r="S1351" s="200"/>
      <c r="T1351" s="201"/>
      <c r="U1351" s="341"/>
      <c r="V1351" s="341"/>
      <c r="AS1351" s="202" t="s">
        <v>170</v>
      </c>
      <c r="AT1351" s="202" t="s">
        <v>79</v>
      </c>
      <c r="AU1351" s="12" t="s">
        <v>79</v>
      </c>
      <c r="AV1351" s="12" t="s">
        <v>33</v>
      </c>
      <c r="AW1351" s="12" t="s">
        <v>69</v>
      </c>
      <c r="AX1351" s="202" t="s">
        <v>162</v>
      </c>
    </row>
    <row r="1352" spans="1:64" s="12" customFormat="1">
      <c r="B1352" s="196"/>
      <c r="C1352" s="341"/>
      <c r="D1352" s="337" t="s">
        <v>170</v>
      </c>
      <c r="E1352" s="347" t="s">
        <v>5</v>
      </c>
      <c r="F1352" s="348" t="s">
        <v>1354</v>
      </c>
      <c r="G1352" s="341"/>
      <c r="H1352" s="349">
        <v>0</v>
      </c>
      <c r="I1352" s="198"/>
      <c r="L1352" s="196"/>
      <c r="M1352" s="199"/>
      <c r="N1352" s="200"/>
      <c r="O1352" s="200"/>
      <c r="P1352" s="200"/>
      <c r="Q1352" s="200"/>
      <c r="R1352" s="200"/>
      <c r="S1352" s="200"/>
      <c r="T1352" s="201"/>
      <c r="U1352" s="341"/>
      <c r="V1352" s="341"/>
      <c r="AS1352" s="202" t="s">
        <v>170</v>
      </c>
      <c r="AT1352" s="202" t="s">
        <v>79</v>
      </c>
      <c r="AU1352" s="12" t="s">
        <v>79</v>
      </c>
      <c r="AV1352" s="12" t="s">
        <v>33</v>
      </c>
      <c r="AW1352" s="12" t="s">
        <v>69</v>
      </c>
      <c r="AX1352" s="202" t="s">
        <v>162</v>
      </c>
    </row>
    <row r="1353" spans="1:64" s="12" customFormat="1">
      <c r="B1353" s="196"/>
      <c r="C1353" s="341"/>
      <c r="D1353" s="337" t="s">
        <v>170</v>
      </c>
      <c r="E1353" s="347" t="s">
        <v>5</v>
      </c>
      <c r="F1353" s="348" t="s">
        <v>1355</v>
      </c>
      <c r="G1353" s="341"/>
      <c r="H1353" s="349">
        <v>0</v>
      </c>
      <c r="I1353" s="198"/>
      <c r="L1353" s="196"/>
      <c r="M1353" s="199"/>
      <c r="N1353" s="200"/>
      <c r="O1353" s="200"/>
      <c r="P1353" s="200"/>
      <c r="Q1353" s="200"/>
      <c r="R1353" s="200"/>
      <c r="S1353" s="200"/>
      <c r="T1353" s="201"/>
      <c r="U1353" s="341"/>
      <c r="V1353" s="341"/>
      <c r="AS1353" s="202" t="s">
        <v>170</v>
      </c>
      <c r="AT1353" s="202" t="s">
        <v>79</v>
      </c>
      <c r="AU1353" s="12" t="s">
        <v>79</v>
      </c>
      <c r="AV1353" s="12" t="s">
        <v>33</v>
      </c>
      <c r="AW1353" s="12" t="s">
        <v>69</v>
      </c>
      <c r="AX1353" s="202" t="s">
        <v>162</v>
      </c>
    </row>
    <row r="1354" spans="1:64" s="13" customFormat="1">
      <c r="B1354" s="208"/>
      <c r="C1354" s="350"/>
      <c r="D1354" s="342" t="s">
        <v>170</v>
      </c>
      <c r="E1354" s="351" t="s">
        <v>5</v>
      </c>
      <c r="F1354" s="352" t="s">
        <v>192</v>
      </c>
      <c r="G1354" s="350"/>
      <c r="H1354" s="353">
        <f>SUM(H1348:H1353)</f>
        <v>9.3070000000000004</v>
      </c>
      <c r="I1354" s="209"/>
      <c r="L1354" s="208"/>
      <c r="M1354" s="210"/>
      <c r="N1354" s="211"/>
      <c r="O1354" s="211"/>
      <c r="P1354" s="211"/>
      <c r="Q1354" s="211"/>
      <c r="R1354" s="211"/>
      <c r="S1354" s="211"/>
      <c r="T1354" s="212"/>
      <c r="U1354" s="350"/>
      <c r="V1354" s="350"/>
      <c r="AS1354" s="213" t="s">
        <v>170</v>
      </c>
      <c r="AT1354" s="213" t="s">
        <v>79</v>
      </c>
      <c r="AU1354" s="13" t="s">
        <v>168</v>
      </c>
      <c r="AV1354" s="13" t="s">
        <v>33</v>
      </c>
      <c r="AW1354" s="13" t="s">
        <v>77</v>
      </c>
      <c r="AX1354" s="213" t="s">
        <v>162</v>
      </c>
    </row>
    <row r="1355" spans="1:64" s="1" customFormat="1" ht="16.5" customHeight="1">
      <c r="A1355" s="405"/>
      <c r="B1355" s="394"/>
      <c r="C1355" s="389">
        <v>155</v>
      </c>
      <c r="D1355" s="389" t="s">
        <v>164</v>
      </c>
      <c r="E1355" s="390" t="s">
        <v>1357</v>
      </c>
      <c r="F1355" s="391" t="s">
        <v>1358</v>
      </c>
      <c r="G1355" s="392" t="s">
        <v>746</v>
      </c>
      <c r="H1355" s="393">
        <v>2.9</v>
      </c>
      <c r="I1355" s="180"/>
      <c r="J1355" s="181">
        <f>ROUND(I1355*H1355,2)</f>
        <v>0</v>
      </c>
      <c r="K1355" s="177" t="s">
        <v>5</v>
      </c>
      <c r="L1355" s="41"/>
      <c r="M1355" s="182" t="s">
        <v>5</v>
      </c>
      <c r="N1355" s="183" t="s">
        <v>40</v>
      </c>
      <c r="O1355" s="42"/>
      <c r="P1355" s="184">
        <f>O1355*H1355</f>
        <v>0</v>
      </c>
      <c r="Q1355" s="184">
        <v>0</v>
      </c>
      <c r="R1355" s="184">
        <f>Q1355*H1355</f>
        <v>0</v>
      </c>
      <c r="S1355" s="184">
        <v>6.3E-2</v>
      </c>
      <c r="T1355" s="185">
        <f>S1355*H1355</f>
        <v>0.1827</v>
      </c>
      <c r="U1355" s="329"/>
      <c r="V1355" s="329"/>
      <c r="AQ1355" s="24" t="s">
        <v>168</v>
      </c>
      <c r="AS1355" s="24" t="s">
        <v>164</v>
      </c>
      <c r="AT1355" s="24" t="s">
        <v>79</v>
      </c>
      <c r="AX1355" s="24" t="s">
        <v>162</v>
      </c>
      <c r="BD1355" s="186">
        <f>IF(N1355="základní",J1355,0)</f>
        <v>0</v>
      </c>
      <c r="BE1355" s="186">
        <f>IF(N1355="snížená",J1355,0)</f>
        <v>0</v>
      </c>
      <c r="BF1355" s="186">
        <f>IF(N1355="zákl. přenesená",J1355,0)</f>
        <v>0</v>
      </c>
      <c r="BG1355" s="186">
        <f>IF(N1355="sníž. přenesená",J1355,0)</f>
        <v>0</v>
      </c>
      <c r="BH1355" s="186">
        <f>IF(N1355="nulová",J1355,0)</f>
        <v>0</v>
      </c>
      <c r="BI1355" s="24" t="s">
        <v>77</v>
      </c>
      <c r="BJ1355" s="186">
        <f>ROUND(I1355*H1355,2)</f>
        <v>0</v>
      </c>
      <c r="BK1355" s="24" t="s">
        <v>168</v>
      </c>
      <c r="BL1355" s="24" t="s">
        <v>1359</v>
      </c>
    </row>
    <row r="1356" spans="1:64" s="12" customFormat="1">
      <c r="A1356" s="414"/>
      <c r="B1356" s="415"/>
      <c r="C1356" s="414"/>
      <c r="D1356" s="416" t="s">
        <v>170</v>
      </c>
      <c r="E1356" s="417" t="s">
        <v>5</v>
      </c>
      <c r="F1356" s="418" t="s">
        <v>1360</v>
      </c>
      <c r="G1356" s="414"/>
      <c r="H1356" s="419">
        <v>2.9</v>
      </c>
      <c r="I1356" s="198"/>
      <c r="L1356" s="196"/>
      <c r="M1356" s="199"/>
      <c r="N1356" s="200"/>
      <c r="O1356" s="200"/>
      <c r="P1356" s="200"/>
      <c r="Q1356" s="200"/>
      <c r="R1356" s="200"/>
      <c r="S1356" s="200"/>
      <c r="T1356" s="201"/>
      <c r="U1356" s="341"/>
      <c r="V1356" s="341"/>
      <c r="AS1356" s="202" t="s">
        <v>170</v>
      </c>
      <c r="AT1356" s="202" t="s">
        <v>79</v>
      </c>
      <c r="AU1356" s="12" t="s">
        <v>79</v>
      </c>
      <c r="AV1356" s="12" t="s">
        <v>33</v>
      </c>
      <c r="AW1356" s="12" t="s">
        <v>77</v>
      </c>
      <c r="AX1356" s="202" t="s">
        <v>162</v>
      </c>
    </row>
    <row r="1357" spans="1:64" s="1" customFormat="1" ht="16.5" customHeight="1">
      <c r="A1357" s="405"/>
      <c r="B1357" s="394"/>
      <c r="C1357" s="389">
        <v>156</v>
      </c>
      <c r="D1357" s="389" t="s">
        <v>164</v>
      </c>
      <c r="E1357" s="390" t="s">
        <v>1362</v>
      </c>
      <c r="F1357" s="391" t="s">
        <v>1363</v>
      </c>
      <c r="G1357" s="392" t="s">
        <v>746</v>
      </c>
      <c r="H1357" s="393">
        <v>24</v>
      </c>
      <c r="I1357" s="180"/>
      <c r="J1357" s="181">
        <f>ROUND(I1357*H1357,2)</f>
        <v>0</v>
      </c>
      <c r="K1357" s="177" t="s">
        <v>5</v>
      </c>
      <c r="L1357" s="41"/>
      <c r="M1357" s="182" t="s">
        <v>5</v>
      </c>
      <c r="N1357" s="183" t="s">
        <v>40</v>
      </c>
      <c r="O1357" s="42"/>
      <c r="P1357" s="184">
        <f>O1357*H1357</f>
        <v>0</v>
      </c>
      <c r="Q1357" s="184">
        <v>0</v>
      </c>
      <c r="R1357" s="184">
        <f>Q1357*H1357</f>
        <v>0</v>
      </c>
      <c r="S1357" s="184">
        <v>9.2999999999999999E-2</v>
      </c>
      <c r="T1357" s="185">
        <f>S1357*H1357</f>
        <v>2.2320000000000002</v>
      </c>
      <c r="U1357" s="329"/>
      <c r="V1357" s="329"/>
      <c r="AQ1357" s="24" t="s">
        <v>168</v>
      </c>
      <c r="AS1357" s="24" t="s">
        <v>164</v>
      </c>
      <c r="AT1357" s="24" t="s">
        <v>79</v>
      </c>
      <c r="AX1357" s="24" t="s">
        <v>162</v>
      </c>
      <c r="BD1357" s="186">
        <f>IF(N1357="základní",J1357,0)</f>
        <v>0</v>
      </c>
      <c r="BE1357" s="186">
        <f>IF(N1357="snížená",J1357,0)</f>
        <v>0</v>
      </c>
      <c r="BF1357" s="186">
        <f>IF(N1357="zákl. přenesená",J1357,0)</f>
        <v>0</v>
      </c>
      <c r="BG1357" s="186">
        <f>IF(N1357="sníž. přenesená",J1357,0)</f>
        <v>0</v>
      </c>
      <c r="BH1357" s="186">
        <f>IF(N1357="nulová",J1357,0)</f>
        <v>0</v>
      </c>
      <c r="BI1357" s="24" t="s">
        <v>77</v>
      </c>
      <c r="BJ1357" s="186">
        <f>ROUND(I1357*H1357,2)</f>
        <v>0</v>
      </c>
      <c r="BK1357" s="24" t="s">
        <v>168</v>
      </c>
      <c r="BL1357" s="24" t="s">
        <v>1364</v>
      </c>
    </row>
    <row r="1358" spans="1:64" s="12" customFormat="1">
      <c r="B1358" s="196"/>
      <c r="C1358" s="341"/>
      <c r="D1358" s="342" t="s">
        <v>170</v>
      </c>
      <c r="E1358" s="343" t="s">
        <v>5</v>
      </c>
      <c r="F1358" s="344" t="s">
        <v>1365</v>
      </c>
      <c r="G1358" s="341"/>
      <c r="H1358" s="345">
        <v>24</v>
      </c>
      <c r="I1358" s="198"/>
      <c r="L1358" s="196"/>
      <c r="M1358" s="199"/>
      <c r="N1358" s="200"/>
      <c r="O1358" s="200"/>
      <c r="P1358" s="200"/>
      <c r="Q1358" s="200"/>
      <c r="R1358" s="200"/>
      <c r="S1358" s="200"/>
      <c r="T1358" s="201"/>
      <c r="U1358" s="341"/>
      <c r="V1358" s="341"/>
      <c r="AS1358" s="202" t="s">
        <v>170</v>
      </c>
      <c r="AT1358" s="202" t="s">
        <v>79</v>
      </c>
      <c r="AU1358" s="12" t="s">
        <v>79</v>
      </c>
      <c r="AV1358" s="12" t="s">
        <v>33</v>
      </c>
      <c r="AW1358" s="12" t="s">
        <v>77</v>
      </c>
      <c r="AX1358" s="202" t="s">
        <v>162</v>
      </c>
    </row>
    <row r="1359" spans="1:64" s="1" customFormat="1" ht="38.25" customHeight="1">
      <c r="B1359" s="174"/>
      <c r="C1359" s="378">
        <v>157</v>
      </c>
      <c r="D1359" s="378" t="s">
        <v>164</v>
      </c>
      <c r="E1359" s="379" t="s">
        <v>1367</v>
      </c>
      <c r="F1359" s="380" t="s">
        <v>1368</v>
      </c>
      <c r="G1359" s="381" t="s">
        <v>167</v>
      </c>
      <c r="H1359" s="382">
        <v>0</v>
      </c>
      <c r="I1359" s="180"/>
      <c r="J1359" s="181">
        <f>ROUND(I1359*H1359,2)</f>
        <v>0</v>
      </c>
      <c r="K1359" s="177" t="s">
        <v>5</v>
      </c>
      <c r="L1359" s="41"/>
      <c r="M1359" s="182" t="s">
        <v>5</v>
      </c>
      <c r="N1359" s="183" t="s">
        <v>40</v>
      </c>
      <c r="O1359" s="42"/>
      <c r="P1359" s="184">
        <f>O1359*H1359</f>
        <v>0</v>
      </c>
      <c r="Q1359" s="184">
        <v>0</v>
      </c>
      <c r="R1359" s="184">
        <f>Q1359*H1359</f>
        <v>0</v>
      </c>
      <c r="S1359" s="184">
        <v>1.8</v>
      </c>
      <c r="T1359" s="185">
        <f>S1359*H1359</f>
        <v>0</v>
      </c>
      <c r="U1359" s="329"/>
      <c r="V1359" s="329"/>
      <c r="AQ1359" s="24" t="s">
        <v>168</v>
      </c>
      <c r="AS1359" s="24" t="s">
        <v>164</v>
      </c>
      <c r="AT1359" s="24" t="s">
        <v>79</v>
      </c>
      <c r="AX1359" s="24" t="s">
        <v>162</v>
      </c>
      <c r="BD1359" s="186">
        <f>IF(N1359="základní",J1359,0)</f>
        <v>0</v>
      </c>
      <c r="BE1359" s="186">
        <f>IF(N1359="snížená",J1359,0)</f>
        <v>0</v>
      </c>
      <c r="BF1359" s="186">
        <f>IF(N1359="zákl. přenesená",J1359,0)</f>
        <v>0</v>
      </c>
      <c r="BG1359" s="186">
        <f>IF(N1359="sníž. přenesená",J1359,0)</f>
        <v>0</v>
      </c>
      <c r="BH1359" s="186">
        <f>IF(N1359="nulová",J1359,0)</f>
        <v>0</v>
      </c>
      <c r="BI1359" s="24" t="s">
        <v>77</v>
      </c>
      <c r="BJ1359" s="186">
        <f>ROUND(I1359*H1359,2)</f>
        <v>0</v>
      </c>
      <c r="BK1359" s="24" t="s">
        <v>168</v>
      </c>
      <c r="BL1359" s="24" t="s">
        <v>1369</v>
      </c>
    </row>
    <row r="1360" spans="1:64" s="12" customFormat="1">
      <c r="B1360" s="196"/>
      <c r="C1360" s="341"/>
      <c r="D1360" s="342" t="s">
        <v>170</v>
      </c>
      <c r="E1360" s="343" t="s">
        <v>5</v>
      </c>
      <c r="F1360" s="344" t="s">
        <v>1370</v>
      </c>
      <c r="G1360" s="341"/>
      <c r="H1360" s="345">
        <v>0.372</v>
      </c>
      <c r="I1360" s="198"/>
      <c r="L1360" s="196"/>
      <c r="M1360" s="199"/>
      <c r="N1360" s="200"/>
      <c r="O1360" s="200"/>
      <c r="P1360" s="200"/>
      <c r="Q1360" s="200"/>
      <c r="R1360" s="200"/>
      <c r="S1360" s="200"/>
      <c r="T1360" s="201"/>
      <c r="U1360" s="341"/>
      <c r="V1360" s="341"/>
      <c r="AS1360" s="202" t="s">
        <v>170</v>
      </c>
      <c r="AT1360" s="202" t="s">
        <v>79</v>
      </c>
      <c r="AU1360" s="12" t="s">
        <v>79</v>
      </c>
      <c r="AV1360" s="12" t="s">
        <v>33</v>
      </c>
      <c r="AW1360" s="12" t="s">
        <v>77</v>
      </c>
      <c r="AX1360" s="202" t="s">
        <v>162</v>
      </c>
    </row>
    <row r="1361" spans="1:64" s="1" customFormat="1" ht="25.5" customHeight="1">
      <c r="B1361" s="174"/>
      <c r="C1361" s="389">
        <v>158</v>
      </c>
      <c r="D1361" s="389" t="s">
        <v>164</v>
      </c>
      <c r="E1361" s="390" t="s">
        <v>1372</v>
      </c>
      <c r="F1361" s="391" t="s">
        <v>1373</v>
      </c>
      <c r="G1361" s="392" t="s">
        <v>167</v>
      </c>
      <c r="H1361" s="393">
        <v>0.48399999999999999</v>
      </c>
      <c r="I1361" s="180"/>
      <c r="J1361" s="181">
        <f>ROUND(I1361*H1361,2)</f>
        <v>0</v>
      </c>
      <c r="K1361" s="177" t="s">
        <v>5</v>
      </c>
      <c r="L1361" s="41"/>
      <c r="M1361" s="182" t="s">
        <v>5</v>
      </c>
      <c r="N1361" s="183" t="s">
        <v>40</v>
      </c>
      <c r="O1361" s="42"/>
      <c r="P1361" s="184">
        <f>O1361*H1361</f>
        <v>0</v>
      </c>
      <c r="Q1361" s="184">
        <v>0</v>
      </c>
      <c r="R1361" s="184">
        <f>Q1361*H1361</f>
        <v>0</v>
      </c>
      <c r="S1361" s="184">
        <v>2.4</v>
      </c>
      <c r="T1361" s="185">
        <f>S1361*H1361</f>
        <v>1.1616</v>
      </c>
      <c r="U1361" s="329"/>
      <c r="V1361" s="329"/>
      <c r="AQ1361" s="24" t="s">
        <v>168</v>
      </c>
      <c r="AS1361" s="24" t="s">
        <v>164</v>
      </c>
      <c r="AT1361" s="24" t="s">
        <v>79</v>
      </c>
      <c r="AX1361" s="24" t="s">
        <v>162</v>
      </c>
      <c r="BD1361" s="186">
        <f>IF(N1361="základní",J1361,0)</f>
        <v>0</v>
      </c>
      <c r="BE1361" s="186">
        <f>IF(N1361="snížená",J1361,0)</f>
        <v>0</v>
      </c>
      <c r="BF1361" s="186">
        <f>IF(N1361="zákl. přenesená",J1361,0)</f>
        <v>0</v>
      </c>
      <c r="BG1361" s="186">
        <f>IF(N1361="sníž. přenesená",J1361,0)</f>
        <v>0</v>
      </c>
      <c r="BH1361" s="186">
        <f>IF(N1361="nulová",J1361,0)</f>
        <v>0</v>
      </c>
      <c r="BI1361" s="24" t="s">
        <v>77</v>
      </c>
      <c r="BJ1361" s="186">
        <f>ROUND(I1361*H1361,2)</f>
        <v>0</v>
      </c>
      <c r="BK1361" s="24" t="s">
        <v>168</v>
      </c>
      <c r="BL1361" s="24" t="s">
        <v>1374</v>
      </c>
    </row>
    <row r="1362" spans="1:64" s="11" customFormat="1">
      <c r="B1362" s="187"/>
      <c r="C1362" s="336"/>
      <c r="D1362" s="337" t="s">
        <v>170</v>
      </c>
      <c r="E1362" s="338" t="s">
        <v>5</v>
      </c>
      <c r="F1362" s="339" t="s">
        <v>1375</v>
      </c>
      <c r="G1362" s="336"/>
      <c r="H1362" s="340" t="s">
        <v>5</v>
      </c>
      <c r="I1362" s="192"/>
      <c r="L1362" s="187"/>
      <c r="M1362" s="193"/>
      <c r="N1362" s="194"/>
      <c r="O1362" s="194"/>
      <c r="P1362" s="194"/>
      <c r="Q1362" s="194"/>
      <c r="R1362" s="194"/>
      <c r="S1362" s="194"/>
      <c r="T1362" s="195"/>
      <c r="U1362" s="336"/>
      <c r="V1362" s="336"/>
      <c r="AS1362" s="191" t="s">
        <v>170</v>
      </c>
      <c r="AT1362" s="191" t="s">
        <v>79</v>
      </c>
      <c r="AU1362" s="11" t="s">
        <v>77</v>
      </c>
      <c r="AV1362" s="11" t="s">
        <v>33</v>
      </c>
      <c r="AW1362" s="11" t="s">
        <v>69</v>
      </c>
      <c r="AX1362" s="191" t="s">
        <v>162</v>
      </c>
    </row>
    <row r="1363" spans="1:64" s="12" customFormat="1">
      <c r="B1363" s="196"/>
      <c r="C1363" s="341"/>
      <c r="D1363" s="337" t="s">
        <v>170</v>
      </c>
      <c r="E1363" s="347" t="s">
        <v>5</v>
      </c>
      <c r="F1363" s="348" t="s">
        <v>1376</v>
      </c>
      <c r="G1363" s="341"/>
      <c r="H1363" s="349">
        <v>0</v>
      </c>
      <c r="I1363" s="198"/>
      <c r="L1363" s="196"/>
      <c r="M1363" s="199"/>
      <c r="N1363" s="200"/>
      <c r="O1363" s="200"/>
      <c r="P1363" s="200"/>
      <c r="Q1363" s="200"/>
      <c r="R1363" s="200"/>
      <c r="S1363" s="200"/>
      <c r="T1363" s="201"/>
      <c r="U1363" s="341"/>
      <c r="V1363" s="341"/>
      <c r="AS1363" s="202" t="s">
        <v>170</v>
      </c>
      <c r="AT1363" s="202" t="s">
        <v>79</v>
      </c>
      <c r="AU1363" s="12" t="s">
        <v>79</v>
      </c>
      <c r="AV1363" s="12" t="s">
        <v>33</v>
      </c>
      <c r="AW1363" s="12" t="s">
        <v>69</v>
      </c>
      <c r="AX1363" s="202" t="s">
        <v>162</v>
      </c>
    </row>
    <row r="1364" spans="1:64" s="11" customFormat="1">
      <c r="B1364" s="187"/>
      <c r="C1364" s="336"/>
      <c r="D1364" s="337" t="s">
        <v>170</v>
      </c>
      <c r="E1364" s="338" t="s">
        <v>5</v>
      </c>
      <c r="F1364" s="339" t="s">
        <v>1377</v>
      </c>
      <c r="G1364" s="336"/>
      <c r="H1364" s="340" t="s">
        <v>5</v>
      </c>
      <c r="I1364" s="192"/>
      <c r="L1364" s="187"/>
      <c r="M1364" s="193"/>
      <c r="N1364" s="194"/>
      <c r="O1364" s="194"/>
      <c r="P1364" s="194"/>
      <c r="Q1364" s="194"/>
      <c r="R1364" s="194"/>
      <c r="S1364" s="194"/>
      <c r="T1364" s="195"/>
      <c r="U1364" s="336"/>
      <c r="V1364" s="336"/>
      <c r="AS1364" s="191" t="s">
        <v>170</v>
      </c>
      <c r="AT1364" s="191" t="s">
        <v>79</v>
      </c>
      <c r="AU1364" s="11" t="s">
        <v>77</v>
      </c>
      <c r="AV1364" s="11" t="s">
        <v>33</v>
      </c>
      <c r="AW1364" s="11" t="s">
        <v>69</v>
      </c>
      <c r="AX1364" s="191" t="s">
        <v>162</v>
      </c>
    </row>
    <row r="1365" spans="1:64" s="12" customFormat="1">
      <c r="B1365" s="196"/>
      <c r="C1365" s="341"/>
      <c r="D1365" s="337" t="s">
        <v>170</v>
      </c>
      <c r="E1365" s="347" t="s">
        <v>5</v>
      </c>
      <c r="F1365" s="348" t="s">
        <v>1378</v>
      </c>
      <c r="G1365" s="341"/>
      <c r="H1365" s="349">
        <v>0.48399999999999999</v>
      </c>
      <c r="I1365" s="198"/>
      <c r="L1365" s="196"/>
      <c r="M1365" s="199"/>
      <c r="N1365" s="200"/>
      <c r="O1365" s="200"/>
      <c r="P1365" s="200"/>
      <c r="Q1365" s="200"/>
      <c r="R1365" s="200"/>
      <c r="S1365" s="200"/>
      <c r="T1365" s="201"/>
      <c r="U1365" s="341"/>
      <c r="V1365" s="341"/>
      <c r="AS1365" s="202" t="s">
        <v>170</v>
      </c>
      <c r="AT1365" s="202" t="s">
        <v>79</v>
      </c>
      <c r="AU1365" s="12" t="s">
        <v>79</v>
      </c>
      <c r="AV1365" s="12" t="s">
        <v>33</v>
      </c>
      <c r="AW1365" s="12" t="s">
        <v>69</v>
      </c>
      <c r="AX1365" s="202" t="s">
        <v>162</v>
      </c>
    </row>
    <row r="1366" spans="1:64" s="13" customFormat="1">
      <c r="B1366" s="208"/>
      <c r="C1366" s="350"/>
      <c r="D1366" s="342" t="s">
        <v>170</v>
      </c>
      <c r="E1366" s="351" t="s">
        <v>5</v>
      </c>
      <c r="F1366" s="352" t="s">
        <v>192</v>
      </c>
      <c r="G1366" s="350"/>
      <c r="H1366" s="353">
        <v>0.48399999999999999</v>
      </c>
      <c r="I1366" s="209"/>
      <c r="L1366" s="208"/>
      <c r="M1366" s="210"/>
      <c r="N1366" s="211"/>
      <c r="O1366" s="211"/>
      <c r="P1366" s="211"/>
      <c r="Q1366" s="211"/>
      <c r="R1366" s="211"/>
      <c r="S1366" s="211"/>
      <c r="T1366" s="212"/>
      <c r="U1366" s="350"/>
      <c r="V1366" s="350"/>
      <c r="AS1366" s="213" t="s">
        <v>170</v>
      </c>
      <c r="AT1366" s="213" t="s">
        <v>79</v>
      </c>
      <c r="AU1366" s="13" t="s">
        <v>168</v>
      </c>
      <c r="AV1366" s="13" t="s">
        <v>33</v>
      </c>
      <c r="AW1366" s="13" t="s">
        <v>77</v>
      </c>
      <c r="AX1366" s="213" t="s">
        <v>162</v>
      </c>
    </row>
    <row r="1367" spans="1:64" s="1" customFormat="1" ht="25.5" customHeight="1">
      <c r="B1367" s="174"/>
      <c r="C1367" s="378">
        <v>159</v>
      </c>
      <c r="D1367" s="378" t="s">
        <v>164</v>
      </c>
      <c r="E1367" s="379" t="s">
        <v>1380</v>
      </c>
      <c r="F1367" s="380" t="s">
        <v>1381</v>
      </c>
      <c r="G1367" s="381" t="s">
        <v>167</v>
      </c>
      <c r="H1367" s="382">
        <v>0</v>
      </c>
      <c r="I1367" s="180"/>
      <c r="J1367" s="181">
        <f>ROUND(I1367*H1367,2)</f>
        <v>0</v>
      </c>
      <c r="K1367" s="177" t="s">
        <v>5</v>
      </c>
      <c r="L1367" s="41"/>
      <c r="M1367" s="182" t="s">
        <v>5</v>
      </c>
      <c r="N1367" s="183" t="s">
        <v>40</v>
      </c>
      <c r="O1367" s="42"/>
      <c r="P1367" s="184">
        <f>O1367*H1367</f>
        <v>0</v>
      </c>
      <c r="Q1367" s="184">
        <v>0</v>
      </c>
      <c r="R1367" s="184">
        <f>Q1367*H1367</f>
        <v>0</v>
      </c>
      <c r="S1367" s="184">
        <v>2.4</v>
      </c>
      <c r="T1367" s="185">
        <f>S1367*H1367</f>
        <v>0</v>
      </c>
      <c r="U1367" s="329"/>
      <c r="V1367" s="329"/>
      <c r="AQ1367" s="24" t="s">
        <v>168</v>
      </c>
      <c r="AS1367" s="24" t="s">
        <v>164</v>
      </c>
      <c r="AT1367" s="24" t="s">
        <v>79</v>
      </c>
      <c r="AX1367" s="24" t="s">
        <v>162</v>
      </c>
      <c r="BD1367" s="186">
        <f>IF(N1367="základní",J1367,0)</f>
        <v>0</v>
      </c>
      <c r="BE1367" s="186">
        <f>IF(N1367="snížená",J1367,0)</f>
        <v>0</v>
      </c>
      <c r="BF1367" s="186">
        <f>IF(N1367="zákl. přenesená",J1367,0)</f>
        <v>0</v>
      </c>
      <c r="BG1367" s="186">
        <f>IF(N1367="sníž. přenesená",J1367,0)</f>
        <v>0</v>
      </c>
      <c r="BH1367" s="186">
        <f>IF(N1367="nulová",J1367,0)</f>
        <v>0</v>
      </c>
      <c r="BI1367" s="24" t="s">
        <v>77</v>
      </c>
      <c r="BJ1367" s="186">
        <f>ROUND(I1367*H1367,2)</f>
        <v>0</v>
      </c>
      <c r="BK1367" s="24" t="s">
        <v>168</v>
      </c>
      <c r="BL1367" s="24" t="s">
        <v>1382</v>
      </c>
    </row>
    <row r="1368" spans="1:64" s="11" customFormat="1">
      <c r="B1368" s="187"/>
      <c r="C1368" s="336"/>
      <c r="D1368" s="337" t="s">
        <v>170</v>
      </c>
      <c r="E1368" s="338" t="s">
        <v>5</v>
      </c>
      <c r="F1368" s="339" t="s">
        <v>1375</v>
      </c>
      <c r="G1368" s="336"/>
      <c r="H1368" s="340" t="s">
        <v>5</v>
      </c>
      <c r="I1368" s="192"/>
      <c r="L1368" s="187"/>
      <c r="M1368" s="193"/>
      <c r="N1368" s="194"/>
      <c r="O1368" s="194"/>
      <c r="P1368" s="194"/>
      <c r="Q1368" s="194"/>
      <c r="R1368" s="194"/>
      <c r="S1368" s="194"/>
      <c r="T1368" s="195"/>
      <c r="U1368" s="336"/>
      <c r="V1368" s="336"/>
      <c r="AS1368" s="191" t="s">
        <v>170</v>
      </c>
      <c r="AT1368" s="191" t="s">
        <v>79</v>
      </c>
      <c r="AU1368" s="11" t="s">
        <v>77</v>
      </c>
      <c r="AV1368" s="11" t="s">
        <v>33</v>
      </c>
      <c r="AW1368" s="11" t="s">
        <v>69</v>
      </c>
      <c r="AX1368" s="191" t="s">
        <v>162</v>
      </c>
    </row>
    <row r="1369" spans="1:64" s="12" customFormat="1">
      <c r="B1369" s="196"/>
      <c r="C1369" s="341"/>
      <c r="D1369" s="337" t="s">
        <v>170</v>
      </c>
      <c r="E1369" s="347" t="s">
        <v>5</v>
      </c>
      <c r="F1369" s="348" t="s">
        <v>1383</v>
      </c>
      <c r="G1369" s="341"/>
      <c r="H1369" s="349">
        <v>0.51800000000000002</v>
      </c>
      <c r="I1369" s="198"/>
      <c r="L1369" s="196"/>
      <c r="M1369" s="199"/>
      <c r="N1369" s="200"/>
      <c r="O1369" s="200"/>
      <c r="P1369" s="200"/>
      <c r="Q1369" s="200"/>
      <c r="R1369" s="200"/>
      <c r="S1369" s="200"/>
      <c r="T1369" s="201"/>
      <c r="U1369" s="341"/>
      <c r="V1369" s="341"/>
      <c r="AS1369" s="202" t="s">
        <v>170</v>
      </c>
      <c r="AT1369" s="202" t="s">
        <v>79</v>
      </c>
      <c r="AU1369" s="12" t="s">
        <v>79</v>
      </c>
      <c r="AV1369" s="12" t="s">
        <v>33</v>
      </c>
      <c r="AW1369" s="12" t="s">
        <v>69</v>
      </c>
      <c r="AX1369" s="202" t="s">
        <v>162</v>
      </c>
    </row>
    <row r="1370" spans="1:64" s="11" customFormat="1">
      <c r="B1370" s="187"/>
      <c r="C1370" s="336"/>
      <c r="D1370" s="337" t="s">
        <v>170</v>
      </c>
      <c r="E1370" s="338" t="s">
        <v>5</v>
      </c>
      <c r="F1370" s="339" t="s">
        <v>1384</v>
      </c>
      <c r="G1370" s="336"/>
      <c r="H1370" s="340" t="s">
        <v>5</v>
      </c>
      <c r="I1370" s="192"/>
      <c r="L1370" s="187"/>
      <c r="M1370" s="193"/>
      <c r="N1370" s="194"/>
      <c r="O1370" s="194"/>
      <c r="P1370" s="194"/>
      <c r="Q1370" s="194"/>
      <c r="R1370" s="194"/>
      <c r="S1370" s="194"/>
      <c r="T1370" s="195"/>
      <c r="U1370" s="336"/>
      <c r="V1370" s="336"/>
      <c r="AS1370" s="191" t="s">
        <v>170</v>
      </c>
      <c r="AT1370" s="191" t="s">
        <v>79</v>
      </c>
      <c r="AU1370" s="11" t="s">
        <v>77</v>
      </c>
      <c r="AV1370" s="11" t="s">
        <v>33</v>
      </c>
      <c r="AW1370" s="11" t="s">
        <v>69</v>
      </c>
      <c r="AX1370" s="191" t="s">
        <v>162</v>
      </c>
    </row>
    <row r="1371" spans="1:64" s="12" customFormat="1">
      <c r="B1371" s="196"/>
      <c r="C1371" s="341"/>
      <c r="D1371" s="337" t="s">
        <v>170</v>
      </c>
      <c r="E1371" s="347" t="s">
        <v>5</v>
      </c>
      <c r="F1371" s="348" t="s">
        <v>1385</v>
      </c>
      <c r="G1371" s="341"/>
      <c r="H1371" s="349">
        <v>0.88900000000000001</v>
      </c>
      <c r="I1371" s="198"/>
      <c r="L1371" s="196"/>
      <c r="M1371" s="199"/>
      <c r="N1371" s="200"/>
      <c r="O1371" s="200"/>
      <c r="P1371" s="200"/>
      <c r="Q1371" s="200"/>
      <c r="R1371" s="200"/>
      <c r="S1371" s="200"/>
      <c r="T1371" s="201"/>
      <c r="U1371" s="341"/>
      <c r="V1371" s="341"/>
      <c r="AS1371" s="202" t="s">
        <v>170</v>
      </c>
      <c r="AT1371" s="202" t="s">
        <v>79</v>
      </c>
      <c r="AU1371" s="12" t="s">
        <v>79</v>
      </c>
      <c r="AV1371" s="12" t="s">
        <v>33</v>
      </c>
      <c r="AW1371" s="12" t="s">
        <v>69</v>
      </c>
      <c r="AX1371" s="202" t="s">
        <v>162</v>
      </c>
    </row>
    <row r="1372" spans="1:64" s="13" customFormat="1">
      <c r="B1372" s="208"/>
      <c r="C1372" s="350"/>
      <c r="D1372" s="342" t="s">
        <v>170</v>
      </c>
      <c r="E1372" s="351" t="s">
        <v>5</v>
      </c>
      <c r="F1372" s="352" t="s">
        <v>192</v>
      </c>
      <c r="G1372" s="350"/>
      <c r="H1372" s="353">
        <v>1.407</v>
      </c>
      <c r="I1372" s="209"/>
      <c r="L1372" s="208"/>
      <c r="M1372" s="210"/>
      <c r="N1372" s="211"/>
      <c r="O1372" s="211"/>
      <c r="P1372" s="211"/>
      <c r="Q1372" s="211"/>
      <c r="R1372" s="211"/>
      <c r="S1372" s="211"/>
      <c r="T1372" s="212"/>
      <c r="U1372" s="350"/>
      <c r="V1372" s="350"/>
      <c r="AS1372" s="213" t="s">
        <v>170</v>
      </c>
      <c r="AT1372" s="213" t="s">
        <v>79</v>
      </c>
      <c r="AU1372" s="13" t="s">
        <v>168</v>
      </c>
      <c r="AV1372" s="13" t="s">
        <v>33</v>
      </c>
      <c r="AW1372" s="13" t="s">
        <v>77</v>
      </c>
      <c r="AX1372" s="213" t="s">
        <v>162</v>
      </c>
    </row>
    <row r="1373" spans="1:64" s="1" customFormat="1" ht="38.25" customHeight="1">
      <c r="B1373" s="174"/>
      <c r="C1373" s="331">
        <v>160</v>
      </c>
      <c r="D1373" s="331" t="s">
        <v>164</v>
      </c>
      <c r="E1373" s="332" t="s">
        <v>1387</v>
      </c>
      <c r="F1373" s="333" t="s">
        <v>1388</v>
      </c>
      <c r="G1373" s="334" t="s">
        <v>746</v>
      </c>
      <c r="H1373" s="335">
        <v>13.5</v>
      </c>
      <c r="I1373" s="180"/>
      <c r="J1373" s="181">
        <f>ROUND(I1373*H1373,2)</f>
        <v>0</v>
      </c>
      <c r="K1373" s="177" t="s">
        <v>5</v>
      </c>
      <c r="L1373" s="41"/>
      <c r="M1373" s="182" t="s">
        <v>5</v>
      </c>
      <c r="N1373" s="183" t="s">
        <v>40</v>
      </c>
      <c r="O1373" s="42"/>
      <c r="P1373" s="184">
        <f>O1373*H1373</f>
        <v>0</v>
      </c>
      <c r="Q1373" s="184">
        <v>0</v>
      </c>
      <c r="R1373" s="184">
        <f>Q1373*H1373</f>
        <v>0</v>
      </c>
      <c r="S1373" s="184">
        <v>4.2000000000000003E-2</v>
      </c>
      <c r="T1373" s="185">
        <f>S1373*H1373</f>
        <v>0.56700000000000006</v>
      </c>
      <c r="U1373" s="329"/>
      <c r="V1373" s="329"/>
      <c r="AQ1373" s="24" t="s">
        <v>168</v>
      </c>
      <c r="AS1373" s="24" t="s">
        <v>164</v>
      </c>
      <c r="AT1373" s="24" t="s">
        <v>79</v>
      </c>
      <c r="AX1373" s="24" t="s">
        <v>162</v>
      </c>
      <c r="BD1373" s="186">
        <f>IF(N1373="základní",J1373,0)</f>
        <v>0</v>
      </c>
      <c r="BE1373" s="186">
        <f>IF(N1373="snížená",J1373,0)</f>
        <v>0</v>
      </c>
      <c r="BF1373" s="186">
        <f>IF(N1373="zákl. přenesená",J1373,0)</f>
        <v>0</v>
      </c>
      <c r="BG1373" s="186">
        <f>IF(N1373="sníž. přenesená",J1373,0)</f>
        <v>0</v>
      </c>
      <c r="BH1373" s="186">
        <f>IF(N1373="nulová",J1373,0)</f>
        <v>0</v>
      </c>
      <c r="BI1373" s="24" t="s">
        <v>77</v>
      </c>
      <c r="BJ1373" s="186">
        <f>ROUND(I1373*H1373,2)</f>
        <v>0</v>
      </c>
      <c r="BK1373" s="24" t="s">
        <v>168</v>
      </c>
      <c r="BL1373" s="24" t="s">
        <v>1389</v>
      </c>
    </row>
    <row r="1374" spans="1:64" s="12" customFormat="1">
      <c r="B1374" s="196"/>
      <c r="C1374" s="341"/>
      <c r="D1374" s="342" t="s">
        <v>170</v>
      </c>
      <c r="E1374" s="343" t="s">
        <v>5</v>
      </c>
      <c r="F1374" s="344" t="s">
        <v>1390</v>
      </c>
      <c r="G1374" s="341"/>
      <c r="H1374" s="345">
        <v>13.5</v>
      </c>
      <c r="I1374" s="198"/>
      <c r="L1374" s="196"/>
      <c r="M1374" s="199"/>
      <c r="N1374" s="200"/>
      <c r="O1374" s="200"/>
      <c r="P1374" s="200"/>
      <c r="Q1374" s="200"/>
      <c r="R1374" s="200"/>
      <c r="S1374" s="200"/>
      <c r="T1374" s="201"/>
      <c r="U1374" s="341"/>
      <c r="V1374" s="341"/>
      <c r="AS1374" s="202" t="s">
        <v>170</v>
      </c>
      <c r="AT1374" s="202" t="s">
        <v>79</v>
      </c>
      <c r="AU1374" s="12" t="s">
        <v>79</v>
      </c>
      <c r="AV1374" s="12" t="s">
        <v>33</v>
      </c>
      <c r="AW1374" s="12" t="s">
        <v>77</v>
      </c>
      <c r="AX1374" s="202" t="s">
        <v>162</v>
      </c>
    </row>
    <row r="1375" spans="1:64" s="1" customFormat="1" ht="38.25" customHeight="1">
      <c r="A1375" s="405"/>
      <c r="B1375" s="394"/>
      <c r="C1375" s="389">
        <v>161</v>
      </c>
      <c r="D1375" s="389" t="s">
        <v>164</v>
      </c>
      <c r="E1375" s="390" t="s">
        <v>1392</v>
      </c>
      <c r="F1375" s="391" t="s">
        <v>1393</v>
      </c>
      <c r="G1375" s="392" t="s">
        <v>746</v>
      </c>
      <c r="H1375" s="393">
        <v>26</v>
      </c>
      <c r="I1375" s="180"/>
      <c r="J1375" s="181">
        <f>ROUND(I1375*H1375,2)</f>
        <v>0</v>
      </c>
      <c r="K1375" s="177" t="s">
        <v>5</v>
      </c>
      <c r="L1375" s="41"/>
      <c r="M1375" s="182" t="s">
        <v>5</v>
      </c>
      <c r="N1375" s="183" t="s">
        <v>40</v>
      </c>
      <c r="O1375" s="42"/>
      <c r="P1375" s="184">
        <f>O1375*H1375</f>
        <v>0</v>
      </c>
      <c r="Q1375" s="184">
        <v>0</v>
      </c>
      <c r="R1375" s="184">
        <f>Q1375*H1375</f>
        <v>0</v>
      </c>
      <c r="S1375" s="184">
        <v>6.5000000000000002E-2</v>
      </c>
      <c r="T1375" s="185">
        <f>S1375*H1375</f>
        <v>1.69</v>
      </c>
      <c r="U1375" s="329"/>
      <c r="V1375" s="329"/>
      <c r="AQ1375" s="24" t="s">
        <v>168</v>
      </c>
      <c r="AS1375" s="24" t="s">
        <v>164</v>
      </c>
      <c r="AT1375" s="24" t="s">
        <v>79</v>
      </c>
      <c r="AX1375" s="24" t="s">
        <v>162</v>
      </c>
      <c r="BD1375" s="186">
        <f>IF(N1375="základní",J1375,0)</f>
        <v>0</v>
      </c>
      <c r="BE1375" s="186">
        <f>IF(N1375="snížená",J1375,0)</f>
        <v>0</v>
      </c>
      <c r="BF1375" s="186">
        <f>IF(N1375="zákl. přenesená",J1375,0)</f>
        <v>0</v>
      </c>
      <c r="BG1375" s="186">
        <f>IF(N1375="sníž. přenesená",J1375,0)</f>
        <v>0</v>
      </c>
      <c r="BH1375" s="186">
        <f>IF(N1375="nulová",J1375,0)</f>
        <v>0</v>
      </c>
      <c r="BI1375" s="24" t="s">
        <v>77</v>
      </c>
      <c r="BJ1375" s="186">
        <f>ROUND(I1375*H1375,2)</f>
        <v>0</v>
      </c>
      <c r="BK1375" s="24" t="s">
        <v>168</v>
      </c>
      <c r="BL1375" s="24" t="s">
        <v>1394</v>
      </c>
    </row>
    <row r="1376" spans="1:64" s="12" customFormat="1">
      <c r="B1376" s="196"/>
      <c r="C1376" s="341"/>
      <c r="D1376" s="342" t="s">
        <v>170</v>
      </c>
      <c r="E1376" s="343" t="s">
        <v>5</v>
      </c>
      <c r="F1376" s="344" t="s">
        <v>1395</v>
      </c>
      <c r="G1376" s="341"/>
      <c r="H1376" s="345">
        <v>26</v>
      </c>
      <c r="I1376" s="198"/>
      <c r="L1376" s="196"/>
      <c r="M1376" s="199"/>
      <c r="N1376" s="200"/>
      <c r="O1376" s="200"/>
      <c r="P1376" s="200"/>
      <c r="Q1376" s="200"/>
      <c r="R1376" s="200"/>
      <c r="S1376" s="200"/>
      <c r="T1376" s="201"/>
      <c r="U1376" s="341"/>
      <c r="V1376" s="341"/>
      <c r="AS1376" s="202" t="s">
        <v>170</v>
      </c>
      <c r="AT1376" s="202" t="s">
        <v>79</v>
      </c>
      <c r="AU1376" s="12" t="s">
        <v>79</v>
      </c>
      <c r="AV1376" s="12" t="s">
        <v>33</v>
      </c>
      <c r="AW1376" s="12" t="s">
        <v>77</v>
      </c>
      <c r="AX1376" s="202" t="s">
        <v>162</v>
      </c>
    </row>
    <row r="1377" spans="2:64" s="1" customFormat="1" ht="25.5" customHeight="1">
      <c r="B1377" s="174"/>
      <c r="C1377" s="378">
        <v>162</v>
      </c>
      <c r="D1377" s="378" t="s">
        <v>164</v>
      </c>
      <c r="E1377" s="379" t="s">
        <v>1397</v>
      </c>
      <c r="F1377" s="380" t="s">
        <v>1398</v>
      </c>
      <c r="G1377" s="381" t="s">
        <v>746</v>
      </c>
      <c r="H1377" s="382">
        <v>0</v>
      </c>
      <c r="I1377" s="180"/>
      <c r="J1377" s="181">
        <f>ROUND(I1377*H1377,2)</f>
        <v>0</v>
      </c>
      <c r="K1377" s="177" t="s">
        <v>5</v>
      </c>
      <c r="L1377" s="41"/>
      <c r="M1377" s="182" t="s">
        <v>5</v>
      </c>
      <c r="N1377" s="183" t="s">
        <v>40</v>
      </c>
      <c r="O1377" s="42"/>
      <c r="P1377" s="184">
        <f>O1377*H1377</f>
        <v>0</v>
      </c>
      <c r="Q1377" s="184">
        <v>0</v>
      </c>
      <c r="R1377" s="184">
        <f>Q1377*H1377</f>
        <v>0</v>
      </c>
      <c r="S1377" s="184">
        <v>0.17599999999999999</v>
      </c>
      <c r="T1377" s="185">
        <f>S1377*H1377</f>
        <v>0</v>
      </c>
      <c r="U1377" s="329"/>
      <c r="V1377" s="329"/>
      <c r="AQ1377" s="24" t="s">
        <v>168</v>
      </c>
      <c r="AS1377" s="24" t="s">
        <v>164</v>
      </c>
      <c r="AT1377" s="24" t="s">
        <v>79</v>
      </c>
      <c r="AX1377" s="24" t="s">
        <v>162</v>
      </c>
      <c r="BD1377" s="186">
        <f>IF(N1377="základní",J1377,0)</f>
        <v>0</v>
      </c>
      <c r="BE1377" s="186">
        <f>IF(N1377="snížená",J1377,0)</f>
        <v>0</v>
      </c>
      <c r="BF1377" s="186">
        <f>IF(N1377="zákl. přenesená",J1377,0)</f>
        <v>0</v>
      </c>
      <c r="BG1377" s="186">
        <f>IF(N1377="sníž. přenesená",J1377,0)</f>
        <v>0</v>
      </c>
      <c r="BH1377" s="186">
        <f>IF(N1377="nulová",J1377,0)</f>
        <v>0</v>
      </c>
      <c r="BI1377" s="24" t="s">
        <v>77</v>
      </c>
      <c r="BJ1377" s="186">
        <f>ROUND(I1377*H1377,2)</f>
        <v>0</v>
      </c>
      <c r="BK1377" s="24" t="s">
        <v>168</v>
      </c>
      <c r="BL1377" s="24" t="s">
        <v>1399</v>
      </c>
    </row>
    <row r="1378" spans="2:64" s="12" customFormat="1">
      <c r="B1378" s="196"/>
      <c r="C1378" s="341"/>
      <c r="D1378" s="342" t="s">
        <v>170</v>
      </c>
      <c r="E1378" s="343" t="s">
        <v>5</v>
      </c>
      <c r="F1378" s="344" t="s">
        <v>1400</v>
      </c>
      <c r="G1378" s="341"/>
      <c r="H1378" s="345">
        <v>12.994999999999999</v>
      </c>
      <c r="I1378" s="198"/>
      <c r="L1378" s="196"/>
      <c r="M1378" s="199"/>
      <c r="N1378" s="200"/>
      <c r="O1378" s="200"/>
      <c r="P1378" s="200"/>
      <c r="Q1378" s="200"/>
      <c r="R1378" s="200"/>
      <c r="S1378" s="200"/>
      <c r="T1378" s="201"/>
      <c r="U1378" s="341"/>
      <c r="V1378" s="341"/>
      <c r="AS1378" s="202" t="s">
        <v>170</v>
      </c>
      <c r="AT1378" s="202" t="s">
        <v>79</v>
      </c>
      <c r="AU1378" s="12" t="s">
        <v>79</v>
      </c>
      <c r="AV1378" s="12" t="s">
        <v>33</v>
      </c>
      <c r="AW1378" s="12" t="s">
        <v>77</v>
      </c>
      <c r="AX1378" s="202" t="s">
        <v>162</v>
      </c>
    </row>
    <row r="1379" spans="2:64" s="1" customFormat="1" ht="25.5" customHeight="1">
      <c r="B1379" s="174"/>
      <c r="C1379" s="389">
        <v>163</v>
      </c>
      <c r="D1379" s="389" t="s">
        <v>164</v>
      </c>
      <c r="E1379" s="390" t="s">
        <v>1402</v>
      </c>
      <c r="F1379" s="391" t="s">
        <v>1403</v>
      </c>
      <c r="G1379" s="392" t="s">
        <v>746</v>
      </c>
      <c r="H1379" s="393">
        <f>H1382</f>
        <v>10</v>
      </c>
      <c r="I1379" s="180"/>
      <c r="J1379" s="181">
        <f>ROUND(I1379*H1379,2)</f>
        <v>0</v>
      </c>
      <c r="K1379" s="177" t="s">
        <v>5</v>
      </c>
      <c r="L1379" s="41"/>
      <c r="M1379" s="182" t="s">
        <v>5</v>
      </c>
      <c r="N1379" s="183" t="s">
        <v>40</v>
      </c>
      <c r="O1379" s="42"/>
      <c r="P1379" s="184">
        <f>O1379*H1379</f>
        <v>0</v>
      </c>
      <c r="Q1379" s="184">
        <v>1.07E-3</v>
      </c>
      <c r="R1379" s="184">
        <f>Q1379*H1379</f>
        <v>1.0699999999999999E-2</v>
      </c>
      <c r="S1379" s="184">
        <v>3.7999999999999999E-2</v>
      </c>
      <c r="T1379" s="185">
        <f>S1379*H1379</f>
        <v>0.38</v>
      </c>
      <c r="U1379" s="329"/>
      <c r="V1379" s="329"/>
      <c r="AQ1379" s="24" t="s">
        <v>168</v>
      </c>
      <c r="AS1379" s="24" t="s">
        <v>164</v>
      </c>
      <c r="AT1379" s="24" t="s">
        <v>79</v>
      </c>
      <c r="AX1379" s="24" t="s">
        <v>162</v>
      </c>
      <c r="BD1379" s="186">
        <f>IF(N1379="základní",J1379,0)</f>
        <v>0</v>
      </c>
      <c r="BE1379" s="186">
        <f>IF(N1379="snížená",J1379,0)</f>
        <v>0</v>
      </c>
      <c r="BF1379" s="186">
        <f>IF(N1379="zákl. přenesená",J1379,0)</f>
        <v>0</v>
      </c>
      <c r="BG1379" s="186">
        <f>IF(N1379="sníž. přenesená",J1379,0)</f>
        <v>0</v>
      </c>
      <c r="BH1379" s="186">
        <f>IF(N1379="nulová",J1379,0)</f>
        <v>0</v>
      </c>
      <c r="BI1379" s="24" t="s">
        <v>77</v>
      </c>
      <c r="BJ1379" s="186">
        <f>ROUND(I1379*H1379,2)</f>
        <v>0</v>
      </c>
      <c r="BK1379" s="24" t="s">
        <v>168</v>
      </c>
      <c r="BL1379" s="24" t="s">
        <v>1404</v>
      </c>
    </row>
    <row r="1380" spans="2:64" s="11" customFormat="1">
      <c r="B1380" s="187"/>
      <c r="C1380" s="336"/>
      <c r="D1380" s="337" t="s">
        <v>170</v>
      </c>
      <c r="E1380" s="338" t="s">
        <v>5</v>
      </c>
      <c r="F1380" s="339" t="s">
        <v>1405</v>
      </c>
      <c r="G1380" s="336"/>
      <c r="H1380" s="340" t="s">
        <v>5</v>
      </c>
      <c r="I1380" s="192"/>
      <c r="L1380" s="187"/>
      <c r="M1380" s="193"/>
      <c r="N1380" s="194"/>
      <c r="O1380" s="194"/>
      <c r="P1380" s="194"/>
      <c r="Q1380" s="194"/>
      <c r="R1380" s="194"/>
      <c r="S1380" s="194"/>
      <c r="T1380" s="195"/>
      <c r="U1380" s="336"/>
      <c r="V1380" s="336"/>
      <c r="AS1380" s="191" t="s">
        <v>170</v>
      </c>
      <c r="AT1380" s="191" t="s">
        <v>79</v>
      </c>
      <c r="AU1380" s="11" t="s">
        <v>77</v>
      </c>
      <c r="AV1380" s="11" t="s">
        <v>33</v>
      </c>
      <c r="AW1380" s="11" t="s">
        <v>69</v>
      </c>
      <c r="AX1380" s="191" t="s">
        <v>162</v>
      </c>
    </row>
    <row r="1381" spans="2:64" s="11" customFormat="1">
      <c r="B1381" s="187"/>
      <c r="C1381" s="336"/>
      <c r="D1381" s="337" t="s">
        <v>170</v>
      </c>
      <c r="E1381" s="338" t="s">
        <v>5</v>
      </c>
      <c r="F1381" s="339" t="s">
        <v>1406</v>
      </c>
      <c r="G1381" s="336"/>
      <c r="H1381" s="340" t="s">
        <v>5</v>
      </c>
      <c r="I1381" s="192"/>
      <c r="L1381" s="187"/>
      <c r="M1381" s="193"/>
      <c r="N1381" s="194"/>
      <c r="O1381" s="194"/>
      <c r="P1381" s="194"/>
      <c r="Q1381" s="194"/>
      <c r="R1381" s="194"/>
      <c r="S1381" s="194"/>
      <c r="T1381" s="195"/>
      <c r="U1381" s="336"/>
      <c r="V1381" s="336"/>
      <c r="AS1381" s="191" t="s">
        <v>170</v>
      </c>
      <c r="AT1381" s="191" t="s">
        <v>79</v>
      </c>
      <c r="AU1381" s="11" t="s">
        <v>77</v>
      </c>
      <c r="AV1381" s="11" t="s">
        <v>33</v>
      </c>
      <c r="AW1381" s="11" t="s">
        <v>69</v>
      </c>
      <c r="AX1381" s="191" t="s">
        <v>162</v>
      </c>
    </row>
    <row r="1382" spans="2:64" s="12" customFormat="1">
      <c r="B1382" s="196"/>
      <c r="C1382" s="341"/>
      <c r="D1382" s="342" t="s">
        <v>170</v>
      </c>
      <c r="E1382" s="343" t="s">
        <v>5</v>
      </c>
      <c r="F1382" s="344" t="s">
        <v>4764</v>
      </c>
      <c r="G1382" s="341"/>
      <c r="H1382" s="345">
        <f>0.4*25</f>
        <v>10</v>
      </c>
      <c r="I1382" s="198"/>
      <c r="L1382" s="196"/>
      <c r="M1382" s="199"/>
      <c r="N1382" s="200"/>
      <c r="O1382" s="200"/>
      <c r="P1382" s="200"/>
      <c r="Q1382" s="200"/>
      <c r="R1382" s="200"/>
      <c r="S1382" s="200"/>
      <c r="T1382" s="201"/>
      <c r="U1382" s="341"/>
      <c r="V1382" s="341"/>
      <c r="AS1382" s="202" t="s">
        <v>170</v>
      </c>
      <c r="AT1382" s="202" t="s">
        <v>79</v>
      </c>
      <c r="AU1382" s="12" t="s">
        <v>79</v>
      </c>
      <c r="AV1382" s="12" t="s">
        <v>33</v>
      </c>
      <c r="AW1382" s="12" t="s">
        <v>77</v>
      </c>
      <c r="AX1382" s="202" t="s">
        <v>162</v>
      </c>
    </row>
    <row r="1383" spans="2:64" s="1" customFormat="1" ht="25.5" customHeight="1">
      <c r="B1383" s="394"/>
      <c r="C1383" s="389">
        <v>164</v>
      </c>
      <c r="D1383" s="389" t="s">
        <v>164</v>
      </c>
      <c r="E1383" s="390" t="s">
        <v>1408</v>
      </c>
      <c r="F1383" s="391" t="s">
        <v>1409</v>
      </c>
      <c r="G1383" s="392" t="s">
        <v>746</v>
      </c>
      <c r="H1383" s="393">
        <f>H1386</f>
        <v>2.4000000000000004</v>
      </c>
      <c r="I1383" s="180"/>
      <c r="J1383" s="181">
        <f>ROUND(I1383*H1383,2)</f>
        <v>0</v>
      </c>
      <c r="K1383" s="177" t="s">
        <v>5</v>
      </c>
      <c r="L1383" s="41"/>
      <c r="M1383" s="182" t="s">
        <v>5</v>
      </c>
      <c r="N1383" s="183" t="s">
        <v>40</v>
      </c>
      <c r="O1383" s="42"/>
      <c r="P1383" s="184">
        <f>O1383*H1383</f>
        <v>0</v>
      </c>
      <c r="Q1383" s="184">
        <v>2.82E-3</v>
      </c>
      <c r="R1383" s="184">
        <f>Q1383*H1383</f>
        <v>6.7680000000000014E-3</v>
      </c>
      <c r="S1383" s="184">
        <v>0.10100000000000001</v>
      </c>
      <c r="T1383" s="185">
        <f>S1383*H1383</f>
        <v>0.24240000000000006</v>
      </c>
      <c r="U1383" s="329"/>
      <c r="V1383" s="329"/>
      <c r="AQ1383" s="24" t="s">
        <v>168</v>
      </c>
      <c r="AS1383" s="24" t="s">
        <v>164</v>
      </c>
      <c r="AT1383" s="24" t="s">
        <v>79</v>
      </c>
      <c r="AX1383" s="24" t="s">
        <v>162</v>
      </c>
      <c r="BD1383" s="186">
        <f>IF(N1383="základní",J1383,0)</f>
        <v>0</v>
      </c>
      <c r="BE1383" s="186">
        <f>IF(N1383="snížená",J1383,0)</f>
        <v>0</v>
      </c>
      <c r="BF1383" s="186">
        <f>IF(N1383="zákl. přenesená",J1383,0)</f>
        <v>0</v>
      </c>
      <c r="BG1383" s="186">
        <f>IF(N1383="sníž. přenesená",J1383,0)</f>
        <v>0</v>
      </c>
      <c r="BH1383" s="186">
        <f>IF(N1383="nulová",J1383,0)</f>
        <v>0</v>
      </c>
      <c r="BI1383" s="24" t="s">
        <v>77</v>
      </c>
      <c r="BJ1383" s="186">
        <f>ROUND(I1383*H1383,2)</f>
        <v>0</v>
      </c>
      <c r="BK1383" s="24" t="s">
        <v>168</v>
      </c>
      <c r="BL1383" s="24" t="s">
        <v>1410</v>
      </c>
    </row>
    <row r="1384" spans="2:64" s="11" customFormat="1">
      <c r="B1384" s="187"/>
      <c r="C1384" s="336"/>
      <c r="D1384" s="337" t="s">
        <v>170</v>
      </c>
      <c r="E1384" s="338" t="s">
        <v>5</v>
      </c>
      <c r="F1384" s="339" t="s">
        <v>1405</v>
      </c>
      <c r="G1384" s="336"/>
      <c r="H1384" s="340" t="s">
        <v>5</v>
      </c>
      <c r="I1384" s="192"/>
      <c r="L1384" s="187"/>
      <c r="M1384" s="193"/>
      <c r="N1384" s="194"/>
      <c r="O1384" s="194"/>
      <c r="P1384" s="194"/>
      <c r="Q1384" s="194"/>
      <c r="R1384" s="194"/>
      <c r="S1384" s="194"/>
      <c r="T1384" s="195"/>
      <c r="U1384" s="336"/>
      <c r="V1384" s="336"/>
      <c r="AS1384" s="191" t="s">
        <v>170</v>
      </c>
      <c r="AT1384" s="191" t="s">
        <v>79</v>
      </c>
      <c r="AU1384" s="11" t="s">
        <v>77</v>
      </c>
      <c r="AV1384" s="11" t="s">
        <v>33</v>
      </c>
      <c r="AW1384" s="11" t="s">
        <v>69</v>
      </c>
      <c r="AX1384" s="191" t="s">
        <v>162</v>
      </c>
    </row>
    <row r="1385" spans="2:64" s="11" customFormat="1">
      <c r="B1385" s="187"/>
      <c r="C1385" s="336"/>
      <c r="D1385" s="337" t="s">
        <v>170</v>
      </c>
      <c r="E1385" s="338" t="s">
        <v>5</v>
      </c>
      <c r="F1385" s="339" t="s">
        <v>1411</v>
      </c>
      <c r="G1385" s="336"/>
      <c r="H1385" s="340" t="s">
        <v>5</v>
      </c>
      <c r="I1385" s="192"/>
      <c r="L1385" s="187"/>
      <c r="M1385" s="193"/>
      <c r="N1385" s="194"/>
      <c r="O1385" s="194"/>
      <c r="P1385" s="194"/>
      <c r="Q1385" s="194"/>
      <c r="R1385" s="194"/>
      <c r="S1385" s="194"/>
      <c r="T1385" s="195"/>
      <c r="U1385" s="336"/>
      <c r="V1385" s="336"/>
      <c r="AS1385" s="191" t="s">
        <v>170</v>
      </c>
      <c r="AT1385" s="191" t="s">
        <v>79</v>
      </c>
      <c r="AU1385" s="11" t="s">
        <v>77</v>
      </c>
      <c r="AV1385" s="11" t="s">
        <v>33</v>
      </c>
      <c r="AW1385" s="11" t="s">
        <v>69</v>
      </c>
      <c r="AX1385" s="191" t="s">
        <v>162</v>
      </c>
    </row>
    <row r="1386" spans="2:64" s="12" customFormat="1">
      <c r="B1386" s="196"/>
      <c r="C1386" s="341"/>
      <c r="D1386" s="342" t="s">
        <v>170</v>
      </c>
      <c r="E1386" s="343" t="s">
        <v>5</v>
      </c>
      <c r="F1386" s="344" t="s">
        <v>4765</v>
      </c>
      <c r="G1386" s="341"/>
      <c r="H1386" s="345">
        <f>0.4*6</f>
        <v>2.4000000000000004</v>
      </c>
      <c r="I1386" s="198"/>
      <c r="L1386" s="196"/>
      <c r="M1386" s="199"/>
      <c r="N1386" s="200"/>
      <c r="O1386" s="200"/>
      <c r="P1386" s="200"/>
      <c r="Q1386" s="200"/>
      <c r="R1386" s="200"/>
      <c r="S1386" s="200"/>
      <c r="T1386" s="201"/>
      <c r="U1386" s="341"/>
      <c r="V1386" s="341"/>
      <c r="AS1386" s="202" t="s">
        <v>170</v>
      </c>
      <c r="AT1386" s="202" t="s">
        <v>79</v>
      </c>
      <c r="AU1386" s="12" t="s">
        <v>79</v>
      </c>
      <c r="AV1386" s="12" t="s">
        <v>33</v>
      </c>
      <c r="AW1386" s="12" t="s">
        <v>77</v>
      </c>
      <c r="AX1386" s="202" t="s">
        <v>162</v>
      </c>
    </row>
    <row r="1387" spans="2:64" s="1" customFormat="1" ht="25.5" customHeight="1">
      <c r="B1387" s="174"/>
      <c r="C1387" s="389">
        <v>165</v>
      </c>
      <c r="D1387" s="389" t="s">
        <v>164</v>
      </c>
      <c r="E1387" s="390" t="s">
        <v>1413</v>
      </c>
      <c r="F1387" s="391" t="s">
        <v>1414</v>
      </c>
      <c r="G1387" s="392" t="s">
        <v>746</v>
      </c>
      <c r="H1387" s="393">
        <v>18</v>
      </c>
      <c r="I1387" s="180"/>
      <c r="J1387" s="181">
        <f>ROUND(I1387*H1387,2)</f>
        <v>0</v>
      </c>
      <c r="K1387" s="177" t="s">
        <v>5</v>
      </c>
      <c r="L1387" s="41"/>
      <c r="M1387" s="182" t="s">
        <v>5</v>
      </c>
      <c r="N1387" s="183" t="s">
        <v>40</v>
      </c>
      <c r="O1387" s="42"/>
      <c r="P1387" s="184">
        <f>O1387*H1387</f>
        <v>0</v>
      </c>
      <c r="Q1387" s="184">
        <v>1.6000000000000001E-4</v>
      </c>
      <c r="R1387" s="184">
        <f>Q1387*H1387</f>
        <v>2.8800000000000002E-3</v>
      </c>
      <c r="S1387" s="184">
        <v>0</v>
      </c>
      <c r="T1387" s="185">
        <f>S1387*H1387</f>
        <v>0</v>
      </c>
      <c r="U1387" s="329"/>
      <c r="V1387" s="329"/>
      <c r="AQ1387" s="24" t="s">
        <v>168</v>
      </c>
      <c r="AS1387" s="24" t="s">
        <v>164</v>
      </c>
      <c r="AT1387" s="24" t="s">
        <v>79</v>
      </c>
      <c r="AX1387" s="24" t="s">
        <v>162</v>
      </c>
      <c r="BD1387" s="186">
        <f>IF(N1387="základní",J1387,0)</f>
        <v>0</v>
      </c>
      <c r="BE1387" s="186">
        <f>IF(N1387="snížená",J1387,0)</f>
        <v>0</v>
      </c>
      <c r="BF1387" s="186">
        <f>IF(N1387="zákl. přenesená",J1387,0)</f>
        <v>0</v>
      </c>
      <c r="BG1387" s="186">
        <f>IF(N1387="sníž. přenesená",J1387,0)</f>
        <v>0</v>
      </c>
      <c r="BH1387" s="186">
        <f>IF(N1387="nulová",J1387,0)</f>
        <v>0</v>
      </c>
      <c r="BI1387" s="24" t="s">
        <v>77</v>
      </c>
      <c r="BJ1387" s="186">
        <f>ROUND(I1387*H1387,2)</f>
        <v>0</v>
      </c>
      <c r="BK1387" s="24" t="s">
        <v>168</v>
      </c>
      <c r="BL1387" s="24" t="s">
        <v>1415</v>
      </c>
    </row>
    <row r="1388" spans="2:64" s="11" customFormat="1">
      <c r="B1388" s="187"/>
      <c r="C1388" s="336"/>
      <c r="D1388" s="337" t="s">
        <v>170</v>
      </c>
      <c r="E1388" s="338" t="s">
        <v>5</v>
      </c>
      <c r="F1388" s="339" t="s">
        <v>1375</v>
      </c>
      <c r="G1388" s="336"/>
      <c r="H1388" s="340" t="s">
        <v>5</v>
      </c>
      <c r="I1388" s="192"/>
      <c r="L1388" s="187"/>
      <c r="M1388" s="193"/>
      <c r="N1388" s="194"/>
      <c r="O1388" s="194"/>
      <c r="P1388" s="194"/>
      <c r="Q1388" s="194"/>
      <c r="R1388" s="194"/>
      <c r="S1388" s="194"/>
      <c r="T1388" s="195"/>
      <c r="U1388" s="336"/>
      <c r="V1388" s="336"/>
      <c r="AS1388" s="191" t="s">
        <v>170</v>
      </c>
      <c r="AT1388" s="191" t="s">
        <v>79</v>
      </c>
      <c r="AU1388" s="11" t="s">
        <v>77</v>
      </c>
      <c r="AV1388" s="11" t="s">
        <v>33</v>
      </c>
      <c r="AW1388" s="11" t="s">
        <v>69</v>
      </c>
      <c r="AX1388" s="191" t="s">
        <v>162</v>
      </c>
    </row>
    <row r="1389" spans="2:64" s="12" customFormat="1">
      <c r="B1389" s="196"/>
      <c r="C1389" s="341"/>
      <c r="D1389" s="337" t="s">
        <v>170</v>
      </c>
      <c r="E1389" s="347" t="s">
        <v>5</v>
      </c>
      <c r="F1389" s="348" t="s">
        <v>1416</v>
      </c>
      <c r="G1389" s="341"/>
      <c r="H1389" s="349">
        <v>0</v>
      </c>
      <c r="I1389" s="198"/>
      <c r="L1389" s="196"/>
      <c r="M1389" s="199"/>
      <c r="N1389" s="200"/>
      <c r="O1389" s="200"/>
      <c r="P1389" s="200"/>
      <c r="Q1389" s="200"/>
      <c r="R1389" s="200"/>
      <c r="S1389" s="200"/>
      <c r="T1389" s="201"/>
      <c r="U1389" s="341"/>
      <c r="V1389" s="341"/>
      <c r="AS1389" s="202" t="s">
        <v>170</v>
      </c>
      <c r="AT1389" s="202" t="s">
        <v>79</v>
      </c>
      <c r="AU1389" s="12" t="s">
        <v>79</v>
      </c>
      <c r="AV1389" s="12" t="s">
        <v>33</v>
      </c>
      <c r="AW1389" s="12" t="s">
        <v>69</v>
      </c>
      <c r="AX1389" s="202" t="s">
        <v>162</v>
      </c>
    </row>
    <row r="1390" spans="2:64" s="11" customFormat="1">
      <c r="B1390" s="187"/>
      <c r="C1390" s="336"/>
      <c r="D1390" s="337" t="s">
        <v>170</v>
      </c>
      <c r="E1390" s="338" t="s">
        <v>5</v>
      </c>
      <c r="F1390" s="339" t="s">
        <v>1375</v>
      </c>
      <c r="G1390" s="336"/>
      <c r="H1390" s="340" t="s">
        <v>5</v>
      </c>
      <c r="I1390" s="192"/>
      <c r="L1390" s="187"/>
      <c r="M1390" s="193"/>
      <c r="N1390" s="194"/>
      <c r="O1390" s="194"/>
      <c r="P1390" s="194"/>
      <c r="Q1390" s="194"/>
      <c r="R1390" s="194"/>
      <c r="S1390" s="194"/>
      <c r="T1390" s="195"/>
      <c r="U1390" s="336"/>
      <c r="V1390" s="336"/>
      <c r="AS1390" s="191" t="s">
        <v>170</v>
      </c>
      <c r="AT1390" s="191" t="s">
        <v>79</v>
      </c>
      <c r="AU1390" s="11" t="s">
        <v>77</v>
      </c>
      <c r="AV1390" s="11" t="s">
        <v>33</v>
      </c>
      <c r="AW1390" s="11" t="s">
        <v>69</v>
      </c>
      <c r="AX1390" s="191" t="s">
        <v>162</v>
      </c>
    </row>
    <row r="1391" spans="2:64" s="12" customFormat="1">
      <c r="B1391" s="196"/>
      <c r="C1391" s="341"/>
      <c r="D1391" s="337" t="s">
        <v>170</v>
      </c>
      <c r="E1391" s="347" t="s">
        <v>5</v>
      </c>
      <c r="F1391" s="348" t="s">
        <v>1417</v>
      </c>
      <c r="G1391" s="341"/>
      <c r="H1391" s="349">
        <v>0</v>
      </c>
      <c r="I1391" s="198"/>
      <c r="L1391" s="196"/>
      <c r="M1391" s="199"/>
      <c r="N1391" s="200"/>
      <c r="O1391" s="200"/>
      <c r="P1391" s="200"/>
      <c r="Q1391" s="200"/>
      <c r="R1391" s="200"/>
      <c r="S1391" s="200"/>
      <c r="T1391" s="201"/>
      <c r="U1391" s="341"/>
      <c r="V1391" s="341"/>
      <c r="AS1391" s="202" t="s">
        <v>170</v>
      </c>
      <c r="AT1391" s="202" t="s">
        <v>79</v>
      </c>
      <c r="AU1391" s="12" t="s">
        <v>79</v>
      </c>
      <c r="AV1391" s="12" t="s">
        <v>33</v>
      </c>
      <c r="AW1391" s="12" t="s">
        <v>69</v>
      </c>
      <c r="AX1391" s="202" t="s">
        <v>162</v>
      </c>
    </row>
    <row r="1392" spans="2:64" s="11" customFormat="1">
      <c r="B1392" s="187"/>
      <c r="C1392" s="336"/>
      <c r="D1392" s="337" t="s">
        <v>170</v>
      </c>
      <c r="E1392" s="338" t="s">
        <v>5</v>
      </c>
      <c r="F1392" s="339" t="s">
        <v>1384</v>
      </c>
      <c r="G1392" s="336"/>
      <c r="H1392" s="340" t="s">
        <v>5</v>
      </c>
      <c r="I1392" s="192"/>
      <c r="L1392" s="187"/>
      <c r="M1392" s="193"/>
      <c r="N1392" s="194"/>
      <c r="O1392" s="194"/>
      <c r="P1392" s="194"/>
      <c r="Q1392" s="194"/>
      <c r="R1392" s="194"/>
      <c r="S1392" s="194"/>
      <c r="T1392" s="195"/>
      <c r="U1392" s="336"/>
      <c r="V1392" s="336"/>
      <c r="AS1392" s="191" t="s">
        <v>170</v>
      </c>
      <c r="AT1392" s="191" t="s">
        <v>79</v>
      </c>
      <c r="AU1392" s="11" t="s">
        <v>77</v>
      </c>
      <c r="AV1392" s="11" t="s">
        <v>33</v>
      </c>
      <c r="AW1392" s="11" t="s">
        <v>69</v>
      </c>
      <c r="AX1392" s="191" t="s">
        <v>162</v>
      </c>
    </row>
    <row r="1393" spans="2:64" s="12" customFormat="1">
      <c r="B1393" s="196"/>
      <c r="C1393" s="341"/>
      <c r="D1393" s="337" t="s">
        <v>170</v>
      </c>
      <c r="E1393" s="347" t="s">
        <v>5</v>
      </c>
      <c r="F1393" s="348" t="s">
        <v>1418</v>
      </c>
      <c r="G1393" s="341"/>
      <c r="H1393" s="349">
        <v>0</v>
      </c>
      <c r="I1393" s="198"/>
      <c r="L1393" s="196"/>
      <c r="M1393" s="199"/>
      <c r="N1393" s="200"/>
      <c r="O1393" s="200"/>
      <c r="P1393" s="200"/>
      <c r="Q1393" s="200"/>
      <c r="R1393" s="200"/>
      <c r="S1393" s="200"/>
      <c r="T1393" s="201"/>
      <c r="U1393" s="341"/>
      <c r="V1393" s="341"/>
      <c r="AS1393" s="202" t="s">
        <v>170</v>
      </c>
      <c r="AT1393" s="202" t="s">
        <v>79</v>
      </c>
      <c r="AU1393" s="12" t="s">
        <v>79</v>
      </c>
      <c r="AV1393" s="12" t="s">
        <v>33</v>
      </c>
      <c r="AW1393" s="12" t="s">
        <v>69</v>
      </c>
      <c r="AX1393" s="202" t="s">
        <v>162</v>
      </c>
    </row>
    <row r="1394" spans="2:64" s="12" customFormat="1">
      <c r="B1394" s="196"/>
      <c r="C1394" s="341"/>
      <c r="D1394" s="337" t="s">
        <v>170</v>
      </c>
      <c r="E1394" s="347" t="s">
        <v>5</v>
      </c>
      <c r="F1394" s="348" t="s">
        <v>1419</v>
      </c>
      <c r="G1394" s="341"/>
      <c r="H1394" s="349">
        <v>0</v>
      </c>
      <c r="I1394" s="198"/>
      <c r="L1394" s="196"/>
      <c r="M1394" s="199"/>
      <c r="N1394" s="200"/>
      <c r="O1394" s="200"/>
      <c r="P1394" s="200"/>
      <c r="Q1394" s="200"/>
      <c r="R1394" s="200"/>
      <c r="S1394" s="200"/>
      <c r="T1394" s="201"/>
      <c r="U1394" s="341"/>
      <c r="V1394" s="341"/>
      <c r="AS1394" s="202" t="s">
        <v>170</v>
      </c>
      <c r="AT1394" s="202" t="s">
        <v>79</v>
      </c>
      <c r="AU1394" s="12" t="s">
        <v>79</v>
      </c>
      <c r="AV1394" s="12" t="s">
        <v>33</v>
      </c>
      <c r="AW1394" s="12" t="s">
        <v>69</v>
      </c>
      <c r="AX1394" s="202" t="s">
        <v>162</v>
      </c>
    </row>
    <row r="1395" spans="2:64" s="12" customFormat="1">
      <c r="B1395" s="196"/>
      <c r="C1395" s="341"/>
      <c r="D1395" s="337" t="s">
        <v>170</v>
      </c>
      <c r="E1395" s="347" t="s">
        <v>5</v>
      </c>
      <c r="F1395" s="348" t="s">
        <v>1420</v>
      </c>
      <c r="G1395" s="341"/>
      <c r="H1395" s="349">
        <v>18</v>
      </c>
      <c r="I1395" s="198"/>
      <c r="L1395" s="196"/>
      <c r="M1395" s="199"/>
      <c r="N1395" s="200"/>
      <c r="O1395" s="200"/>
      <c r="P1395" s="200"/>
      <c r="Q1395" s="200"/>
      <c r="R1395" s="200"/>
      <c r="S1395" s="200"/>
      <c r="T1395" s="201"/>
      <c r="U1395" s="341"/>
      <c r="V1395" s="341"/>
      <c r="AS1395" s="202" t="s">
        <v>170</v>
      </c>
      <c r="AT1395" s="202" t="s">
        <v>79</v>
      </c>
      <c r="AU1395" s="12" t="s">
        <v>79</v>
      </c>
      <c r="AV1395" s="12" t="s">
        <v>33</v>
      </c>
      <c r="AW1395" s="12" t="s">
        <v>69</v>
      </c>
      <c r="AX1395" s="202" t="s">
        <v>162</v>
      </c>
    </row>
    <row r="1396" spans="2:64" s="13" customFormat="1">
      <c r="B1396" s="208"/>
      <c r="C1396" s="350"/>
      <c r="D1396" s="342" t="s">
        <v>170</v>
      </c>
      <c r="E1396" s="351" t="s">
        <v>5</v>
      </c>
      <c r="F1396" s="352" t="s">
        <v>192</v>
      </c>
      <c r="G1396" s="350"/>
      <c r="H1396" s="353">
        <f>SUM(H1393:H1395)</f>
        <v>18</v>
      </c>
      <c r="I1396" s="209"/>
      <c r="L1396" s="208"/>
      <c r="M1396" s="210"/>
      <c r="N1396" s="211"/>
      <c r="O1396" s="211"/>
      <c r="P1396" s="211"/>
      <c r="Q1396" s="211"/>
      <c r="R1396" s="211"/>
      <c r="S1396" s="211"/>
      <c r="T1396" s="212"/>
      <c r="U1396" s="350"/>
      <c r="V1396" s="350"/>
      <c r="AS1396" s="213" t="s">
        <v>170</v>
      </c>
      <c r="AT1396" s="213" t="s">
        <v>79</v>
      </c>
      <c r="AU1396" s="13" t="s">
        <v>168</v>
      </c>
      <c r="AV1396" s="13" t="s">
        <v>33</v>
      </c>
      <c r="AW1396" s="13" t="s">
        <v>77</v>
      </c>
      <c r="AX1396" s="213" t="s">
        <v>162</v>
      </c>
    </row>
    <row r="1397" spans="2:64" s="1" customFormat="1" ht="25.5" customHeight="1">
      <c r="B1397" s="174"/>
      <c r="C1397" s="378">
        <v>166</v>
      </c>
      <c r="D1397" s="378" t="s">
        <v>164</v>
      </c>
      <c r="E1397" s="379" t="s">
        <v>1422</v>
      </c>
      <c r="F1397" s="380" t="s">
        <v>1423</v>
      </c>
      <c r="G1397" s="381" t="s">
        <v>746</v>
      </c>
      <c r="H1397" s="382">
        <v>0</v>
      </c>
      <c r="I1397" s="180"/>
      <c r="J1397" s="181">
        <f>ROUND(I1397*H1397,2)</f>
        <v>0</v>
      </c>
      <c r="K1397" s="177" t="s">
        <v>5</v>
      </c>
      <c r="L1397" s="41"/>
      <c r="M1397" s="182" t="s">
        <v>5</v>
      </c>
      <c r="N1397" s="183" t="s">
        <v>40</v>
      </c>
      <c r="O1397" s="42"/>
      <c r="P1397" s="184">
        <f>O1397*H1397</f>
        <v>0</v>
      </c>
      <c r="Q1397" s="184">
        <v>2.1000000000000001E-4</v>
      </c>
      <c r="R1397" s="184">
        <f>Q1397*H1397</f>
        <v>0</v>
      </c>
      <c r="S1397" s="184">
        <v>0</v>
      </c>
      <c r="T1397" s="185">
        <f>S1397*H1397</f>
        <v>0</v>
      </c>
      <c r="U1397" s="329"/>
      <c r="V1397" s="329"/>
      <c r="AQ1397" s="24" t="s">
        <v>168</v>
      </c>
      <c r="AS1397" s="24" t="s">
        <v>164</v>
      </c>
      <c r="AT1397" s="24" t="s">
        <v>79</v>
      </c>
      <c r="AX1397" s="24" t="s">
        <v>162</v>
      </c>
      <c r="BD1397" s="186">
        <f>IF(N1397="základní",J1397,0)</f>
        <v>0</v>
      </c>
      <c r="BE1397" s="186">
        <f>IF(N1397="snížená",J1397,0)</f>
        <v>0</v>
      </c>
      <c r="BF1397" s="186">
        <f>IF(N1397="zákl. přenesená",J1397,0)</f>
        <v>0</v>
      </c>
      <c r="BG1397" s="186">
        <f>IF(N1397="sníž. přenesená",J1397,0)</f>
        <v>0</v>
      </c>
      <c r="BH1397" s="186">
        <f>IF(N1397="nulová",J1397,0)</f>
        <v>0</v>
      </c>
      <c r="BI1397" s="24" t="s">
        <v>77</v>
      </c>
      <c r="BJ1397" s="186">
        <f>ROUND(I1397*H1397,2)</f>
        <v>0</v>
      </c>
      <c r="BK1397" s="24" t="s">
        <v>168</v>
      </c>
      <c r="BL1397" s="24" t="s">
        <v>1424</v>
      </c>
    </row>
    <row r="1398" spans="2:64" s="12" customFormat="1">
      <c r="B1398" s="196"/>
      <c r="C1398" s="341"/>
      <c r="D1398" s="342" t="s">
        <v>170</v>
      </c>
      <c r="E1398" s="343" t="s">
        <v>5</v>
      </c>
      <c r="F1398" s="344" t="s">
        <v>1425</v>
      </c>
      <c r="G1398" s="341"/>
      <c r="H1398" s="345">
        <v>8.2899999999999991</v>
      </c>
      <c r="I1398" s="198"/>
      <c r="L1398" s="196"/>
      <c r="M1398" s="199"/>
      <c r="N1398" s="200"/>
      <c r="O1398" s="200"/>
      <c r="P1398" s="200"/>
      <c r="Q1398" s="200"/>
      <c r="R1398" s="200"/>
      <c r="S1398" s="200"/>
      <c r="T1398" s="201"/>
      <c r="U1398" s="341"/>
      <c r="V1398" s="341"/>
      <c r="AS1398" s="202" t="s">
        <v>170</v>
      </c>
      <c r="AT1398" s="202" t="s">
        <v>79</v>
      </c>
      <c r="AU1398" s="12" t="s">
        <v>79</v>
      </c>
      <c r="AV1398" s="12" t="s">
        <v>33</v>
      </c>
      <c r="AW1398" s="12" t="s">
        <v>77</v>
      </c>
      <c r="AX1398" s="202" t="s">
        <v>162</v>
      </c>
    </row>
    <row r="1399" spans="2:64" s="1" customFormat="1" ht="25.5" customHeight="1">
      <c r="B1399" s="420"/>
      <c r="C1399" s="378">
        <v>167</v>
      </c>
      <c r="D1399" s="378" t="s">
        <v>164</v>
      </c>
      <c r="E1399" s="379" t="s">
        <v>1427</v>
      </c>
      <c r="F1399" s="380" t="s">
        <v>1428</v>
      </c>
      <c r="G1399" s="381" t="s">
        <v>746</v>
      </c>
      <c r="H1399" s="382">
        <v>0</v>
      </c>
      <c r="I1399" s="180"/>
      <c r="J1399" s="181">
        <f>ROUND(I1399*H1399,2)</f>
        <v>0</v>
      </c>
      <c r="K1399" s="177" t="s">
        <v>5</v>
      </c>
      <c r="L1399" s="41"/>
      <c r="M1399" s="182" t="s">
        <v>5</v>
      </c>
      <c r="N1399" s="183" t="s">
        <v>40</v>
      </c>
      <c r="O1399" s="42"/>
      <c r="P1399" s="184">
        <f>O1399*H1399</f>
        <v>0</v>
      </c>
      <c r="Q1399" s="184">
        <v>0</v>
      </c>
      <c r="R1399" s="184">
        <f>Q1399*H1399</f>
        <v>0</v>
      </c>
      <c r="S1399" s="184">
        <v>0</v>
      </c>
      <c r="T1399" s="185">
        <f>S1399*H1399</f>
        <v>0</v>
      </c>
      <c r="U1399" s="329"/>
      <c r="V1399" s="329"/>
      <c r="AQ1399" s="24" t="s">
        <v>168</v>
      </c>
      <c r="AS1399" s="24" t="s">
        <v>164</v>
      </c>
      <c r="AT1399" s="24" t="s">
        <v>79</v>
      </c>
      <c r="AX1399" s="24" t="s">
        <v>162</v>
      </c>
      <c r="BD1399" s="186">
        <f>IF(N1399="základní",J1399,0)</f>
        <v>0</v>
      </c>
      <c r="BE1399" s="186">
        <f>IF(N1399="snížená",J1399,0)</f>
        <v>0</v>
      </c>
      <c r="BF1399" s="186">
        <f>IF(N1399="zákl. přenesená",J1399,0)</f>
        <v>0</v>
      </c>
      <c r="BG1399" s="186">
        <f>IF(N1399="sníž. přenesená",J1399,0)</f>
        <v>0</v>
      </c>
      <c r="BH1399" s="186">
        <f>IF(N1399="nulová",J1399,0)</f>
        <v>0</v>
      </c>
      <c r="BI1399" s="24" t="s">
        <v>77</v>
      </c>
      <c r="BJ1399" s="186">
        <f>ROUND(I1399*H1399,2)</f>
        <v>0</v>
      </c>
      <c r="BK1399" s="24" t="s">
        <v>168</v>
      </c>
      <c r="BL1399" s="24" t="s">
        <v>1429</v>
      </c>
    </row>
    <row r="1400" spans="2:64" s="12" customFormat="1">
      <c r="B1400" s="196"/>
      <c r="C1400" s="341"/>
      <c r="D1400" s="342" t="s">
        <v>170</v>
      </c>
      <c r="E1400" s="343" t="s">
        <v>5</v>
      </c>
      <c r="F1400" s="344" t="s">
        <v>1430</v>
      </c>
      <c r="G1400" s="341"/>
      <c r="H1400" s="345">
        <v>8.1999999999999993</v>
      </c>
      <c r="I1400" s="198"/>
      <c r="L1400" s="196"/>
      <c r="M1400" s="199"/>
      <c r="N1400" s="200"/>
      <c r="O1400" s="200"/>
      <c r="P1400" s="200"/>
      <c r="Q1400" s="200"/>
      <c r="R1400" s="200"/>
      <c r="S1400" s="200"/>
      <c r="T1400" s="201"/>
      <c r="U1400" s="341"/>
      <c r="V1400" s="341"/>
      <c r="AS1400" s="202" t="s">
        <v>170</v>
      </c>
      <c r="AT1400" s="202" t="s">
        <v>79</v>
      </c>
      <c r="AU1400" s="12" t="s">
        <v>79</v>
      </c>
      <c r="AV1400" s="12" t="s">
        <v>33</v>
      </c>
      <c r="AW1400" s="12" t="s">
        <v>77</v>
      </c>
      <c r="AX1400" s="202" t="s">
        <v>162</v>
      </c>
    </row>
    <row r="1401" spans="2:64" s="1" customFormat="1" ht="25.5" customHeight="1">
      <c r="B1401" s="174"/>
      <c r="C1401" s="331">
        <v>168</v>
      </c>
      <c r="D1401" s="331" t="s">
        <v>164</v>
      </c>
      <c r="E1401" s="332" t="s">
        <v>1432</v>
      </c>
      <c r="F1401" s="333" t="s">
        <v>1433</v>
      </c>
      <c r="G1401" s="334" t="s">
        <v>284</v>
      </c>
      <c r="H1401" s="335">
        <v>500</v>
      </c>
      <c r="I1401" s="180"/>
      <c r="J1401" s="181">
        <f>ROUND(I1401*H1401,2)</f>
        <v>0</v>
      </c>
      <c r="K1401" s="177" t="s">
        <v>5</v>
      </c>
      <c r="L1401" s="41"/>
      <c r="M1401" s="182" t="s">
        <v>5</v>
      </c>
      <c r="N1401" s="183" t="s">
        <v>40</v>
      </c>
      <c r="O1401" s="42"/>
      <c r="P1401" s="184">
        <f>O1401*H1401</f>
        <v>0</v>
      </c>
      <c r="Q1401" s="184">
        <v>0</v>
      </c>
      <c r="R1401" s="184">
        <f>Q1401*H1401</f>
        <v>0</v>
      </c>
      <c r="S1401" s="184">
        <v>0.01</v>
      </c>
      <c r="T1401" s="185">
        <f>S1401*H1401</f>
        <v>5</v>
      </c>
      <c r="U1401" s="329"/>
      <c r="V1401" s="329"/>
      <c r="AQ1401" s="24" t="s">
        <v>168</v>
      </c>
      <c r="AS1401" s="24" t="s">
        <v>164</v>
      </c>
      <c r="AT1401" s="24" t="s">
        <v>79</v>
      </c>
      <c r="AX1401" s="24" t="s">
        <v>162</v>
      </c>
      <c r="BD1401" s="186">
        <f>IF(N1401="základní",J1401,0)</f>
        <v>0</v>
      </c>
      <c r="BE1401" s="186">
        <f>IF(N1401="snížená",J1401,0)</f>
        <v>0</v>
      </c>
      <c r="BF1401" s="186">
        <f>IF(N1401="zákl. přenesená",J1401,0)</f>
        <v>0</v>
      </c>
      <c r="BG1401" s="186">
        <f>IF(N1401="sníž. přenesená",J1401,0)</f>
        <v>0</v>
      </c>
      <c r="BH1401" s="186">
        <f>IF(N1401="nulová",J1401,0)</f>
        <v>0</v>
      </c>
      <c r="BI1401" s="24" t="s">
        <v>77</v>
      </c>
      <c r="BJ1401" s="186">
        <f>ROUND(I1401*H1401,2)</f>
        <v>0</v>
      </c>
      <c r="BK1401" s="24" t="s">
        <v>168</v>
      </c>
      <c r="BL1401" s="24" t="s">
        <v>1434</v>
      </c>
    </row>
    <row r="1402" spans="2:64" s="12" customFormat="1">
      <c r="B1402" s="196"/>
      <c r="C1402" s="341"/>
      <c r="D1402" s="342" t="s">
        <v>170</v>
      </c>
      <c r="E1402" s="343" t="s">
        <v>5</v>
      </c>
      <c r="F1402" s="344" t="s">
        <v>678</v>
      </c>
      <c r="G1402" s="341"/>
      <c r="H1402" s="345">
        <v>500</v>
      </c>
      <c r="I1402" s="198"/>
      <c r="L1402" s="196"/>
      <c r="M1402" s="199"/>
      <c r="N1402" s="200"/>
      <c r="O1402" s="200"/>
      <c r="P1402" s="200"/>
      <c r="Q1402" s="200"/>
      <c r="R1402" s="200"/>
      <c r="S1402" s="200"/>
      <c r="T1402" s="201"/>
      <c r="U1402" s="341"/>
      <c r="V1402" s="341"/>
      <c r="AS1402" s="202" t="s">
        <v>170</v>
      </c>
      <c r="AT1402" s="202" t="s">
        <v>79</v>
      </c>
      <c r="AU1402" s="12" t="s">
        <v>79</v>
      </c>
      <c r="AV1402" s="12" t="s">
        <v>33</v>
      </c>
      <c r="AW1402" s="12" t="s">
        <v>77</v>
      </c>
      <c r="AX1402" s="202" t="s">
        <v>162</v>
      </c>
    </row>
    <row r="1403" spans="2:64" s="1" customFormat="1" ht="25.5" customHeight="1">
      <c r="B1403" s="174"/>
      <c r="C1403" s="331">
        <v>169</v>
      </c>
      <c r="D1403" s="331" t="s">
        <v>164</v>
      </c>
      <c r="E1403" s="332" t="s">
        <v>1436</v>
      </c>
      <c r="F1403" s="333" t="s">
        <v>1437</v>
      </c>
      <c r="G1403" s="334" t="s">
        <v>284</v>
      </c>
      <c r="H1403" s="335">
        <v>315.41699999999997</v>
      </c>
      <c r="I1403" s="180"/>
      <c r="J1403" s="181">
        <f>ROUND(I1403*H1403,2)</f>
        <v>0</v>
      </c>
      <c r="K1403" s="177" t="s">
        <v>5</v>
      </c>
      <c r="L1403" s="41"/>
      <c r="M1403" s="182" t="s">
        <v>5</v>
      </c>
      <c r="N1403" s="183" t="s">
        <v>40</v>
      </c>
      <c r="O1403" s="42"/>
      <c r="P1403" s="184">
        <f>O1403*H1403</f>
        <v>0</v>
      </c>
      <c r="Q1403" s="184">
        <v>0</v>
      </c>
      <c r="R1403" s="184">
        <f>Q1403*H1403</f>
        <v>0</v>
      </c>
      <c r="S1403" s="184">
        <v>6.8000000000000005E-2</v>
      </c>
      <c r="T1403" s="185">
        <f>S1403*H1403</f>
        <v>21.448356</v>
      </c>
      <c r="U1403" s="329"/>
      <c r="V1403" s="329"/>
      <c r="AQ1403" s="24" t="s">
        <v>168</v>
      </c>
      <c r="AS1403" s="24" t="s">
        <v>164</v>
      </c>
      <c r="AT1403" s="24" t="s">
        <v>79</v>
      </c>
      <c r="AX1403" s="24" t="s">
        <v>162</v>
      </c>
      <c r="BD1403" s="186">
        <f>IF(N1403="základní",J1403,0)</f>
        <v>0</v>
      </c>
      <c r="BE1403" s="186">
        <f>IF(N1403="snížená",J1403,0)</f>
        <v>0</v>
      </c>
      <c r="BF1403" s="186">
        <f>IF(N1403="zákl. přenesená",J1403,0)</f>
        <v>0</v>
      </c>
      <c r="BG1403" s="186">
        <f>IF(N1403="sníž. přenesená",J1403,0)</f>
        <v>0</v>
      </c>
      <c r="BH1403" s="186">
        <f>IF(N1403="nulová",J1403,0)</f>
        <v>0</v>
      </c>
      <c r="BI1403" s="24" t="s">
        <v>77</v>
      </c>
      <c r="BJ1403" s="186">
        <f>ROUND(I1403*H1403,2)</f>
        <v>0</v>
      </c>
      <c r="BK1403" s="24" t="s">
        <v>168</v>
      </c>
      <c r="BL1403" s="24" t="s">
        <v>1438</v>
      </c>
    </row>
    <row r="1404" spans="2:64" s="11" customFormat="1">
      <c r="B1404" s="187"/>
      <c r="C1404" s="336"/>
      <c r="D1404" s="337" t="s">
        <v>170</v>
      </c>
      <c r="E1404" s="338" t="s">
        <v>5</v>
      </c>
      <c r="F1404" s="339" t="s">
        <v>1439</v>
      </c>
      <c r="G1404" s="336"/>
      <c r="H1404" s="340" t="s">
        <v>5</v>
      </c>
      <c r="I1404" s="192"/>
      <c r="L1404" s="187"/>
      <c r="M1404" s="193"/>
      <c r="N1404" s="194"/>
      <c r="O1404" s="194"/>
      <c r="P1404" s="194"/>
      <c r="Q1404" s="194"/>
      <c r="R1404" s="194"/>
      <c r="S1404" s="194"/>
      <c r="T1404" s="195"/>
      <c r="U1404" s="336"/>
      <c r="V1404" s="336"/>
      <c r="AS1404" s="191" t="s">
        <v>170</v>
      </c>
      <c r="AT1404" s="191" t="s">
        <v>79</v>
      </c>
      <c r="AU1404" s="11" t="s">
        <v>77</v>
      </c>
      <c r="AV1404" s="11" t="s">
        <v>33</v>
      </c>
      <c r="AW1404" s="11" t="s">
        <v>69</v>
      </c>
      <c r="AX1404" s="191" t="s">
        <v>162</v>
      </c>
    </row>
    <row r="1405" spans="2:64" s="12" customFormat="1">
      <c r="B1405" s="196"/>
      <c r="C1405" s="341"/>
      <c r="D1405" s="337" t="s">
        <v>170</v>
      </c>
      <c r="E1405" s="347" t="s">
        <v>5</v>
      </c>
      <c r="F1405" s="348" t="s">
        <v>619</v>
      </c>
      <c r="G1405" s="341"/>
      <c r="H1405" s="349">
        <v>16.452000000000002</v>
      </c>
      <c r="I1405" s="198"/>
      <c r="L1405" s="196"/>
      <c r="M1405" s="199"/>
      <c r="N1405" s="200"/>
      <c r="O1405" s="200"/>
      <c r="P1405" s="200"/>
      <c r="Q1405" s="200"/>
      <c r="R1405" s="200"/>
      <c r="S1405" s="200"/>
      <c r="T1405" s="201"/>
      <c r="U1405" s="341"/>
      <c r="V1405" s="341"/>
      <c r="AS1405" s="202" t="s">
        <v>170</v>
      </c>
      <c r="AT1405" s="202" t="s">
        <v>79</v>
      </c>
      <c r="AU1405" s="12" t="s">
        <v>79</v>
      </c>
      <c r="AV1405" s="12" t="s">
        <v>33</v>
      </c>
      <c r="AW1405" s="12" t="s">
        <v>69</v>
      </c>
      <c r="AX1405" s="202" t="s">
        <v>162</v>
      </c>
    </row>
    <row r="1406" spans="2:64" s="12" customFormat="1" ht="24">
      <c r="B1406" s="196"/>
      <c r="C1406" s="341"/>
      <c r="D1406" s="337" t="s">
        <v>170</v>
      </c>
      <c r="E1406" s="347" t="s">
        <v>5</v>
      </c>
      <c r="F1406" s="348" t="s">
        <v>620</v>
      </c>
      <c r="G1406" s="341"/>
      <c r="H1406" s="349">
        <v>41.95</v>
      </c>
      <c r="I1406" s="198"/>
      <c r="L1406" s="196"/>
      <c r="M1406" s="199"/>
      <c r="N1406" s="200"/>
      <c r="O1406" s="200"/>
      <c r="P1406" s="200"/>
      <c r="Q1406" s="200"/>
      <c r="R1406" s="200"/>
      <c r="S1406" s="200"/>
      <c r="T1406" s="201"/>
      <c r="U1406" s="341"/>
      <c r="V1406" s="341"/>
      <c r="AS1406" s="202" t="s">
        <v>170</v>
      </c>
      <c r="AT1406" s="202" t="s">
        <v>79</v>
      </c>
      <c r="AU1406" s="12" t="s">
        <v>79</v>
      </c>
      <c r="AV1406" s="12" t="s">
        <v>33</v>
      </c>
      <c r="AW1406" s="12" t="s">
        <v>69</v>
      </c>
      <c r="AX1406" s="202" t="s">
        <v>162</v>
      </c>
    </row>
    <row r="1407" spans="2:64" s="12" customFormat="1">
      <c r="B1407" s="196"/>
      <c r="C1407" s="341"/>
      <c r="D1407" s="337" t="s">
        <v>170</v>
      </c>
      <c r="E1407" s="347" t="s">
        <v>5</v>
      </c>
      <c r="F1407" s="348" t="s">
        <v>621</v>
      </c>
      <c r="G1407" s="341"/>
      <c r="H1407" s="349">
        <v>10.206</v>
      </c>
      <c r="I1407" s="198"/>
      <c r="L1407" s="196"/>
      <c r="M1407" s="199"/>
      <c r="N1407" s="200"/>
      <c r="O1407" s="200"/>
      <c r="P1407" s="200"/>
      <c r="Q1407" s="200"/>
      <c r="R1407" s="200"/>
      <c r="S1407" s="200"/>
      <c r="T1407" s="201"/>
      <c r="U1407" s="341"/>
      <c r="V1407" s="341"/>
      <c r="AS1407" s="202" t="s">
        <v>170</v>
      </c>
      <c r="AT1407" s="202" t="s">
        <v>79</v>
      </c>
      <c r="AU1407" s="12" t="s">
        <v>79</v>
      </c>
      <c r="AV1407" s="12" t="s">
        <v>33</v>
      </c>
      <c r="AW1407" s="12" t="s">
        <v>69</v>
      </c>
      <c r="AX1407" s="202" t="s">
        <v>162</v>
      </c>
    </row>
    <row r="1408" spans="2:64" s="12" customFormat="1">
      <c r="B1408" s="196"/>
      <c r="C1408" s="341"/>
      <c r="D1408" s="337" t="s">
        <v>170</v>
      </c>
      <c r="E1408" s="347" t="s">
        <v>5</v>
      </c>
      <c r="F1408" s="348" t="s">
        <v>622</v>
      </c>
      <c r="G1408" s="341"/>
      <c r="H1408" s="349">
        <v>9.3659999999999997</v>
      </c>
      <c r="I1408" s="198"/>
      <c r="L1408" s="196"/>
      <c r="M1408" s="199"/>
      <c r="N1408" s="200"/>
      <c r="O1408" s="200"/>
      <c r="P1408" s="200"/>
      <c r="Q1408" s="200"/>
      <c r="R1408" s="200"/>
      <c r="S1408" s="200"/>
      <c r="T1408" s="201"/>
      <c r="U1408" s="341"/>
      <c r="V1408" s="341"/>
      <c r="AS1408" s="202" t="s">
        <v>170</v>
      </c>
      <c r="AT1408" s="202" t="s">
        <v>79</v>
      </c>
      <c r="AU1408" s="12" t="s">
        <v>79</v>
      </c>
      <c r="AV1408" s="12" t="s">
        <v>33</v>
      </c>
      <c r="AW1408" s="12" t="s">
        <v>69</v>
      </c>
      <c r="AX1408" s="202" t="s">
        <v>162</v>
      </c>
    </row>
    <row r="1409" spans="2:64" s="12" customFormat="1">
      <c r="B1409" s="196"/>
      <c r="C1409" s="341"/>
      <c r="D1409" s="337" t="s">
        <v>170</v>
      </c>
      <c r="E1409" s="347" t="s">
        <v>5</v>
      </c>
      <c r="F1409" s="348" t="s">
        <v>623</v>
      </c>
      <c r="G1409" s="341"/>
      <c r="H1409" s="349">
        <v>14.166</v>
      </c>
      <c r="I1409" s="198"/>
      <c r="L1409" s="196"/>
      <c r="M1409" s="199"/>
      <c r="N1409" s="200"/>
      <c r="O1409" s="200"/>
      <c r="P1409" s="200"/>
      <c r="Q1409" s="200"/>
      <c r="R1409" s="200"/>
      <c r="S1409" s="200"/>
      <c r="T1409" s="201"/>
      <c r="U1409" s="341"/>
      <c r="V1409" s="341"/>
      <c r="AS1409" s="202" t="s">
        <v>170</v>
      </c>
      <c r="AT1409" s="202" t="s">
        <v>79</v>
      </c>
      <c r="AU1409" s="12" t="s">
        <v>79</v>
      </c>
      <c r="AV1409" s="12" t="s">
        <v>33</v>
      </c>
      <c r="AW1409" s="12" t="s">
        <v>69</v>
      </c>
      <c r="AX1409" s="202" t="s">
        <v>162</v>
      </c>
    </row>
    <row r="1410" spans="2:64" s="12" customFormat="1">
      <c r="B1410" s="196"/>
      <c r="C1410" s="341"/>
      <c r="D1410" s="337" t="s">
        <v>170</v>
      </c>
      <c r="E1410" s="347" t="s">
        <v>5</v>
      </c>
      <c r="F1410" s="348" t="s">
        <v>624</v>
      </c>
      <c r="G1410" s="341"/>
      <c r="H1410" s="349">
        <v>0.9</v>
      </c>
      <c r="I1410" s="198"/>
      <c r="L1410" s="196"/>
      <c r="M1410" s="199"/>
      <c r="N1410" s="200"/>
      <c r="O1410" s="200"/>
      <c r="P1410" s="200"/>
      <c r="Q1410" s="200"/>
      <c r="R1410" s="200"/>
      <c r="S1410" s="200"/>
      <c r="T1410" s="201"/>
      <c r="U1410" s="341"/>
      <c r="V1410" s="341"/>
      <c r="AS1410" s="202" t="s">
        <v>170</v>
      </c>
      <c r="AT1410" s="202" t="s">
        <v>79</v>
      </c>
      <c r="AU1410" s="12" t="s">
        <v>79</v>
      </c>
      <c r="AV1410" s="12" t="s">
        <v>33</v>
      </c>
      <c r="AW1410" s="12" t="s">
        <v>69</v>
      </c>
      <c r="AX1410" s="202" t="s">
        <v>162</v>
      </c>
    </row>
    <row r="1411" spans="2:64" s="12" customFormat="1">
      <c r="B1411" s="196"/>
      <c r="C1411" s="341"/>
      <c r="D1411" s="337" t="s">
        <v>170</v>
      </c>
      <c r="E1411" s="347" t="s">
        <v>5</v>
      </c>
      <c r="F1411" s="348" t="s">
        <v>625</v>
      </c>
      <c r="G1411" s="341"/>
      <c r="H1411" s="349">
        <v>0.9</v>
      </c>
      <c r="I1411" s="198"/>
      <c r="L1411" s="196"/>
      <c r="M1411" s="199"/>
      <c r="N1411" s="200"/>
      <c r="O1411" s="200"/>
      <c r="P1411" s="200"/>
      <c r="Q1411" s="200"/>
      <c r="R1411" s="200"/>
      <c r="S1411" s="200"/>
      <c r="T1411" s="201"/>
      <c r="U1411" s="341"/>
      <c r="V1411" s="341"/>
      <c r="AS1411" s="202" t="s">
        <v>170</v>
      </c>
      <c r="AT1411" s="202" t="s">
        <v>79</v>
      </c>
      <c r="AU1411" s="12" t="s">
        <v>79</v>
      </c>
      <c r="AV1411" s="12" t="s">
        <v>33</v>
      </c>
      <c r="AW1411" s="12" t="s">
        <v>69</v>
      </c>
      <c r="AX1411" s="202" t="s">
        <v>162</v>
      </c>
    </row>
    <row r="1412" spans="2:64" s="12" customFormat="1">
      <c r="B1412" s="196"/>
      <c r="C1412" s="341"/>
      <c r="D1412" s="337" t="s">
        <v>170</v>
      </c>
      <c r="E1412" s="347" t="s">
        <v>5</v>
      </c>
      <c r="F1412" s="348" t="s">
        <v>626</v>
      </c>
      <c r="G1412" s="341"/>
      <c r="H1412" s="349">
        <v>5.49</v>
      </c>
      <c r="I1412" s="198"/>
      <c r="L1412" s="196"/>
      <c r="M1412" s="199"/>
      <c r="N1412" s="200"/>
      <c r="O1412" s="200"/>
      <c r="P1412" s="200"/>
      <c r="Q1412" s="200"/>
      <c r="R1412" s="200"/>
      <c r="S1412" s="200"/>
      <c r="T1412" s="201"/>
      <c r="U1412" s="341"/>
      <c r="V1412" s="341"/>
      <c r="AS1412" s="202" t="s">
        <v>170</v>
      </c>
      <c r="AT1412" s="202" t="s">
        <v>79</v>
      </c>
      <c r="AU1412" s="12" t="s">
        <v>79</v>
      </c>
      <c r="AV1412" s="12" t="s">
        <v>33</v>
      </c>
      <c r="AW1412" s="12" t="s">
        <v>69</v>
      </c>
      <c r="AX1412" s="202" t="s">
        <v>162</v>
      </c>
    </row>
    <row r="1413" spans="2:64" s="12" customFormat="1">
      <c r="B1413" s="196"/>
      <c r="C1413" s="341"/>
      <c r="D1413" s="337" t="s">
        <v>170</v>
      </c>
      <c r="E1413" s="347" t="s">
        <v>5</v>
      </c>
      <c r="F1413" s="348" t="s">
        <v>627</v>
      </c>
      <c r="G1413" s="341"/>
      <c r="H1413" s="349">
        <v>1.89</v>
      </c>
      <c r="I1413" s="198"/>
      <c r="L1413" s="196"/>
      <c r="M1413" s="199"/>
      <c r="N1413" s="200"/>
      <c r="O1413" s="200"/>
      <c r="P1413" s="200"/>
      <c r="Q1413" s="200"/>
      <c r="R1413" s="200"/>
      <c r="S1413" s="200"/>
      <c r="T1413" s="201"/>
      <c r="U1413" s="341"/>
      <c r="V1413" s="341"/>
      <c r="AS1413" s="202" t="s">
        <v>170</v>
      </c>
      <c r="AT1413" s="202" t="s">
        <v>79</v>
      </c>
      <c r="AU1413" s="12" t="s">
        <v>79</v>
      </c>
      <c r="AV1413" s="12" t="s">
        <v>33</v>
      </c>
      <c r="AW1413" s="12" t="s">
        <v>69</v>
      </c>
      <c r="AX1413" s="202" t="s">
        <v>162</v>
      </c>
    </row>
    <row r="1414" spans="2:64" s="12" customFormat="1">
      <c r="B1414" s="196"/>
      <c r="C1414" s="341"/>
      <c r="D1414" s="337" t="s">
        <v>170</v>
      </c>
      <c r="E1414" s="347" t="s">
        <v>5</v>
      </c>
      <c r="F1414" s="348" t="s">
        <v>628</v>
      </c>
      <c r="G1414" s="341"/>
      <c r="H1414" s="349">
        <v>1.62</v>
      </c>
      <c r="I1414" s="198"/>
      <c r="L1414" s="196"/>
      <c r="M1414" s="199"/>
      <c r="N1414" s="200"/>
      <c r="O1414" s="200"/>
      <c r="P1414" s="200"/>
      <c r="Q1414" s="200"/>
      <c r="R1414" s="200"/>
      <c r="S1414" s="200"/>
      <c r="T1414" s="201"/>
      <c r="U1414" s="341"/>
      <c r="V1414" s="341"/>
      <c r="AS1414" s="202" t="s">
        <v>170</v>
      </c>
      <c r="AT1414" s="202" t="s">
        <v>79</v>
      </c>
      <c r="AU1414" s="12" t="s">
        <v>79</v>
      </c>
      <c r="AV1414" s="12" t="s">
        <v>33</v>
      </c>
      <c r="AW1414" s="12" t="s">
        <v>69</v>
      </c>
      <c r="AX1414" s="202" t="s">
        <v>162</v>
      </c>
    </row>
    <row r="1415" spans="2:64" s="12" customFormat="1">
      <c r="B1415" s="196"/>
      <c r="C1415" s="341"/>
      <c r="D1415" s="337" t="s">
        <v>170</v>
      </c>
      <c r="E1415" s="347" t="s">
        <v>5</v>
      </c>
      <c r="F1415" s="348" t="s">
        <v>629</v>
      </c>
      <c r="G1415" s="341"/>
      <c r="H1415" s="349">
        <v>1.17</v>
      </c>
      <c r="I1415" s="198"/>
      <c r="L1415" s="196"/>
      <c r="M1415" s="199"/>
      <c r="N1415" s="200"/>
      <c r="O1415" s="200"/>
      <c r="P1415" s="200"/>
      <c r="Q1415" s="200"/>
      <c r="R1415" s="200"/>
      <c r="S1415" s="200"/>
      <c r="T1415" s="201"/>
      <c r="U1415" s="341"/>
      <c r="V1415" s="341"/>
      <c r="AS1415" s="202" t="s">
        <v>170</v>
      </c>
      <c r="AT1415" s="202" t="s">
        <v>79</v>
      </c>
      <c r="AU1415" s="12" t="s">
        <v>79</v>
      </c>
      <c r="AV1415" s="12" t="s">
        <v>33</v>
      </c>
      <c r="AW1415" s="12" t="s">
        <v>69</v>
      </c>
      <c r="AX1415" s="202" t="s">
        <v>162</v>
      </c>
    </row>
    <row r="1416" spans="2:64" s="11" customFormat="1">
      <c r="B1416" s="187"/>
      <c r="C1416" s="336"/>
      <c r="D1416" s="337" t="s">
        <v>170</v>
      </c>
      <c r="E1416" s="338" t="s">
        <v>5</v>
      </c>
      <c r="F1416" s="339" t="s">
        <v>953</v>
      </c>
      <c r="G1416" s="336"/>
      <c r="H1416" s="340" t="s">
        <v>5</v>
      </c>
      <c r="I1416" s="192"/>
      <c r="L1416" s="187"/>
      <c r="M1416" s="193"/>
      <c r="N1416" s="194"/>
      <c r="O1416" s="194"/>
      <c r="P1416" s="194"/>
      <c r="Q1416" s="194"/>
      <c r="R1416" s="194"/>
      <c r="S1416" s="194"/>
      <c r="T1416" s="195"/>
      <c r="U1416" s="336"/>
      <c r="V1416" s="336"/>
      <c r="AS1416" s="191" t="s">
        <v>170</v>
      </c>
      <c r="AT1416" s="191" t="s">
        <v>79</v>
      </c>
      <c r="AU1416" s="11" t="s">
        <v>77</v>
      </c>
      <c r="AV1416" s="11" t="s">
        <v>33</v>
      </c>
      <c r="AW1416" s="11" t="s">
        <v>69</v>
      </c>
      <c r="AX1416" s="191" t="s">
        <v>162</v>
      </c>
    </row>
    <row r="1417" spans="2:64" s="12" customFormat="1">
      <c r="B1417" s="196"/>
      <c r="C1417" s="341"/>
      <c r="D1417" s="337" t="s">
        <v>170</v>
      </c>
      <c r="E1417" s="347" t="s">
        <v>5</v>
      </c>
      <c r="F1417" s="348" t="s">
        <v>954</v>
      </c>
      <c r="G1417" s="341"/>
      <c r="H1417" s="349">
        <v>18.954000000000001</v>
      </c>
      <c r="I1417" s="198"/>
      <c r="L1417" s="196"/>
      <c r="M1417" s="199"/>
      <c r="N1417" s="200"/>
      <c r="O1417" s="200"/>
      <c r="P1417" s="200"/>
      <c r="Q1417" s="200"/>
      <c r="R1417" s="200"/>
      <c r="S1417" s="200"/>
      <c r="T1417" s="201"/>
      <c r="U1417" s="341"/>
      <c r="V1417" s="341"/>
      <c r="AS1417" s="202" t="s">
        <v>170</v>
      </c>
      <c r="AT1417" s="202" t="s">
        <v>79</v>
      </c>
      <c r="AU1417" s="12" t="s">
        <v>79</v>
      </c>
      <c r="AV1417" s="12" t="s">
        <v>33</v>
      </c>
      <c r="AW1417" s="12" t="s">
        <v>69</v>
      </c>
      <c r="AX1417" s="202" t="s">
        <v>162</v>
      </c>
    </row>
    <row r="1418" spans="2:64" s="12" customFormat="1" ht="24">
      <c r="B1418" s="196"/>
      <c r="C1418" s="341"/>
      <c r="D1418" s="337" t="s">
        <v>170</v>
      </c>
      <c r="E1418" s="347" t="s">
        <v>5</v>
      </c>
      <c r="F1418" s="348" t="s">
        <v>955</v>
      </c>
      <c r="G1418" s="341"/>
      <c r="H1418" s="349">
        <v>117.58199999999999</v>
      </c>
      <c r="I1418" s="198"/>
      <c r="L1418" s="196"/>
      <c r="M1418" s="199"/>
      <c r="N1418" s="200"/>
      <c r="O1418" s="200"/>
      <c r="P1418" s="200"/>
      <c r="Q1418" s="200"/>
      <c r="R1418" s="200"/>
      <c r="S1418" s="200"/>
      <c r="T1418" s="201"/>
      <c r="U1418" s="341"/>
      <c r="V1418" s="341"/>
      <c r="AS1418" s="202" t="s">
        <v>170</v>
      </c>
      <c r="AT1418" s="202" t="s">
        <v>79</v>
      </c>
      <c r="AU1418" s="12" t="s">
        <v>79</v>
      </c>
      <c r="AV1418" s="12" t="s">
        <v>33</v>
      </c>
      <c r="AW1418" s="12" t="s">
        <v>69</v>
      </c>
      <c r="AX1418" s="202" t="s">
        <v>162</v>
      </c>
    </row>
    <row r="1419" spans="2:64" s="11" customFormat="1">
      <c r="B1419" s="187"/>
      <c r="C1419" s="336"/>
      <c r="D1419" s="337" t="s">
        <v>170</v>
      </c>
      <c r="E1419" s="338" t="s">
        <v>5</v>
      </c>
      <c r="F1419" s="339" t="s">
        <v>953</v>
      </c>
      <c r="G1419" s="336"/>
      <c r="H1419" s="340" t="s">
        <v>5</v>
      </c>
      <c r="I1419" s="192"/>
      <c r="L1419" s="187"/>
      <c r="M1419" s="193"/>
      <c r="N1419" s="194"/>
      <c r="O1419" s="194"/>
      <c r="P1419" s="194"/>
      <c r="Q1419" s="194"/>
      <c r="R1419" s="194"/>
      <c r="S1419" s="194"/>
      <c r="T1419" s="195"/>
      <c r="U1419" s="336"/>
      <c r="V1419" s="336"/>
      <c r="AS1419" s="191" t="s">
        <v>170</v>
      </c>
      <c r="AT1419" s="191" t="s">
        <v>79</v>
      </c>
      <c r="AU1419" s="11" t="s">
        <v>77</v>
      </c>
      <c r="AV1419" s="11" t="s">
        <v>33</v>
      </c>
      <c r="AW1419" s="11" t="s">
        <v>69</v>
      </c>
      <c r="AX1419" s="191" t="s">
        <v>162</v>
      </c>
    </row>
    <row r="1420" spans="2:64" s="12" customFormat="1">
      <c r="B1420" s="196"/>
      <c r="C1420" s="341"/>
      <c r="D1420" s="337" t="s">
        <v>170</v>
      </c>
      <c r="E1420" s="347" t="s">
        <v>5</v>
      </c>
      <c r="F1420" s="348" t="s">
        <v>956</v>
      </c>
      <c r="G1420" s="341"/>
      <c r="H1420" s="349">
        <v>20.018999999999998</v>
      </c>
      <c r="I1420" s="198"/>
      <c r="L1420" s="196"/>
      <c r="M1420" s="199"/>
      <c r="N1420" s="200"/>
      <c r="O1420" s="200"/>
      <c r="P1420" s="200"/>
      <c r="Q1420" s="200"/>
      <c r="R1420" s="200"/>
      <c r="S1420" s="200"/>
      <c r="T1420" s="201"/>
      <c r="U1420" s="341"/>
      <c r="V1420" s="341"/>
      <c r="AS1420" s="202" t="s">
        <v>170</v>
      </c>
      <c r="AT1420" s="202" t="s">
        <v>79</v>
      </c>
      <c r="AU1420" s="12" t="s">
        <v>79</v>
      </c>
      <c r="AV1420" s="12" t="s">
        <v>33</v>
      </c>
      <c r="AW1420" s="12" t="s">
        <v>69</v>
      </c>
      <c r="AX1420" s="202" t="s">
        <v>162</v>
      </c>
    </row>
    <row r="1421" spans="2:64" s="12" customFormat="1">
      <c r="B1421" s="196"/>
      <c r="C1421" s="341"/>
      <c r="D1421" s="337" t="s">
        <v>170</v>
      </c>
      <c r="E1421" s="347" t="s">
        <v>5</v>
      </c>
      <c r="F1421" s="348" t="s">
        <v>957</v>
      </c>
      <c r="G1421" s="341"/>
      <c r="H1421" s="349">
        <v>54.752000000000002</v>
      </c>
      <c r="I1421" s="198"/>
      <c r="L1421" s="196"/>
      <c r="M1421" s="199"/>
      <c r="N1421" s="200"/>
      <c r="O1421" s="200"/>
      <c r="P1421" s="200"/>
      <c r="Q1421" s="200"/>
      <c r="R1421" s="200"/>
      <c r="S1421" s="200"/>
      <c r="T1421" s="201"/>
      <c r="U1421" s="341"/>
      <c r="V1421" s="341"/>
      <c r="AS1421" s="202" t="s">
        <v>170</v>
      </c>
      <c r="AT1421" s="202" t="s">
        <v>79</v>
      </c>
      <c r="AU1421" s="12" t="s">
        <v>79</v>
      </c>
      <c r="AV1421" s="12" t="s">
        <v>33</v>
      </c>
      <c r="AW1421" s="12" t="s">
        <v>69</v>
      </c>
      <c r="AX1421" s="202" t="s">
        <v>162</v>
      </c>
    </row>
    <row r="1422" spans="2:64" s="13" customFormat="1">
      <c r="B1422" s="208"/>
      <c r="C1422" s="350"/>
      <c r="D1422" s="342" t="s">
        <v>170</v>
      </c>
      <c r="E1422" s="351" t="s">
        <v>5</v>
      </c>
      <c r="F1422" s="352" t="s">
        <v>192</v>
      </c>
      <c r="G1422" s="350"/>
      <c r="H1422" s="353">
        <v>315.41699999999997</v>
      </c>
      <c r="I1422" s="209"/>
      <c r="L1422" s="208"/>
      <c r="M1422" s="210"/>
      <c r="N1422" s="211"/>
      <c r="O1422" s="211"/>
      <c r="P1422" s="211"/>
      <c r="Q1422" s="211"/>
      <c r="R1422" s="211"/>
      <c r="S1422" s="211"/>
      <c r="T1422" s="212"/>
      <c r="U1422" s="350"/>
      <c r="V1422" s="350"/>
      <c r="AS1422" s="213" t="s">
        <v>170</v>
      </c>
      <c r="AT1422" s="213" t="s">
        <v>79</v>
      </c>
      <c r="AU1422" s="13" t="s">
        <v>168</v>
      </c>
      <c r="AV1422" s="13" t="s">
        <v>33</v>
      </c>
      <c r="AW1422" s="13" t="s">
        <v>77</v>
      </c>
      <c r="AX1422" s="213" t="s">
        <v>162</v>
      </c>
    </row>
    <row r="1423" spans="2:64" s="1" customFormat="1" ht="38.25" customHeight="1">
      <c r="B1423" s="174"/>
      <c r="C1423" s="378">
        <v>170</v>
      </c>
      <c r="D1423" s="378" t="s">
        <v>164</v>
      </c>
      <c r="E1423" s="379" t="s">
        <v>1441</v>
      </c>
      <c r="F1423" s="380" t="s">
        <v>1442</v>
      </c>
      <c r="G1423" s="381" t="s">
        <v>284</v>
      </c>
      <c r="H1423" s="382">
        <v>65.375</v>
      </c>
      <c r="I1423" s="180"/>
      <c r="J1423" s="181">
        <f>ROUND(I1423*H1423,2)</f>
        <v>0</v>
      </c>
      <c r="K1423" s="177" t="s">
        <v>5</v>
      </c>
      <c r="L1423" s="41"/>
      <c r="M1423" s="182" t="s">
        <v>5</v>
      </c>
      <c r="N1423" s="183" t="s">
        <v>40</v>
      </c>
      <c r="O1423" s="42"/>
      <c r="P1423" s="184">
        <f>O1423*H1423</f>
        <v>0</v>
      </c>
      <c r="Q1423" s="184">
        <v>0</v>
      </c>
      <c r="R1423" s="184">
        <f>Q1423*H1423</f>
        <v>0</v>
      </c>
      <c r="S1423" s="184">
        <v>0.122</v>
      </c>
      <c r="T1423" s="185">
        <f>S1423*H1423</f>
        <v>7.9757499999999997</v>
      </c>
      <c r="U1423" s="329"/>
      <c r="V1423" s="329"/>
      <c r="AQ1423" s="24" t="s">
        <v>168</v>
      </c>
      <c r="AS1423" s="24" t="s">
        <v>164</v>
      </c>
      <c r="AT1423" s="24" t="s">
        <v>79</v>
      </c>
      <c r="AX1423" s="24" t="s">
        <v>162</v>
      </c>
      <c r="BD1423" s="186">
        <f>IF(N1423="základní",J1423,0)</f>
        <v>0</v>
      </c>
      <c r="BE1423" s="186">
        <f>IF(N1423="snížená",J1423,0)</f>
        <v>0</v>
      </c>
      <c r="BF1423" s="186">
        <f>IF(N1423="zákl. přenesená",J1423,0)</f>
        <v>0</v>
      </c>
      <c r="BG1423" s="186">
        <f>IF(N1423="sníž. přenesená",J1423,0)</f>
        <v>0</v>
      </c>
      <c r="BH1423" s="186">
        <f>IF(N1423="nulová",J1423,0)</f>
        <v>0</v>
      </c>
      <c r="BI1423" s="24" t="s">
        <v>77</v>
      </c>
      <c r="BJ1423" s="186">
        <f>ROUND(I1423*H1423,2)</f>
        <v>0</v>
      </c>
      <c r="BK1423" s="24" t="s">
        <v>168</v>
      </c>
      <c r="BL1423" s="24" t="s">
        <v>1443</v>
      </c>
    </row>
    <row r="1424" spans="2:64" s="11" customFormat="1">
      <c r="B1424" s="187"/>
      <c r="C1424" s="336"/>
      <c r="D1424" s="337" t="s">
        <v>170</v>
      </c>
      <c r="E1424" s="338" t="s">
        <v>5</v>
      </c>
      <c r="F1424" s="339" t="s">
        <v>1444</v>
      </c>
      <c r="G1424" s="336"/>
      <c r="H1424" s="340" t="s">
        <v>5</v>
      </c>
      <c r="I1424" s="192"/>
      <c r="L1424" s="187"/>
      <c r="M1424" s="193"/>
      <c r="N1424" s="194"/>
      <c r="O1424" s="194"/>
      <c r="P1424" s="194"/>
      <c r="Q1424" s="194"/>
      <c r="R1424" s="194"/>
      <c r="S1424" s="194"/>
      <c r="T1424" s="195"/>
      <c r="U1424" s="336"/>
      <c r="V1424" s="336"/>
      <c r="AS1424" s="191" t="s">
        <v>170</v>
      </c>
      <c r="AT1424" s="191" t="s">
        <v>79</v>
      </c>
      <c r="AU1424" s="11" t="s">
        <v>77</v>
      </c>
      <c r="AV1424" s="11" t="s">
        <v>33</v>
      </c>
      <c r="AW1424" s="11" t="s">
        <v>69</v>
      </c>
      <c r="AX1424" s="191" t="s">
        <v>162</v>
      </c>
    </row>
    <row r="1425" spans="1:64" s="12" customFormat="1">
      <c r="B1425" s="196"/>
      <c r="C1425" s="341"/>
      <c r="D1425" s="337" t="s">
        <v>170</v>
      </c>
      <c r="E1425" s="347" t="s">
        <v>5</v>
      </c>
      <c r="F1425" s="348" t="s">
        <v>1445</v>
      </c>
      <c r="G1425" s="341"/>
      <c r="H1425" s="349">
        <v>0</v>
      </c>
      <c r="I1425" s="198"/>
      <c r="L1425" s="196"/>
      <c r="M1425" s="199"/>
      <c r="N1425" s="200"/>
      <c r="O1425" s="200"/>
      <c r="P1425" s="200"/>
      <c r="Q1425" s="200"/>
      <c r="R1425" s="200"/>
      <c r="S1425" s="200"/>
      <c r="T1425" s="201"/>
      <c r="U1425" s="341"/>
      <c r="V1425" s="341"/>
      <c r="AS1425" s="202" t="s">
        <v>170</v>
      </c>
      <c r="AT1425" s="202" t="s">
        <v>79</v>
      </c>
      <c r="AU1425" s="12" t="s">
        <v>79</v>
      </c>
      <c r="AV1425" s="12" t="s">
        <v>33</v>
      </c>
      <c r="AW1425" s="12" t="s">
        <v>69</v>
      </c>
      <c r="AX1425" s="202" t="s">
        <v>162</v>
      </c>
    </row>
    <row r="1426" spans="1:64" s="12" customFormat="1">
      <c r="B1426" s="196"/>
      <c r="C1426" s="341"/>
      <c r="D1426" s="337" t="s">
        <v>170</v>
      </c>
      <c r="E1426" s="347" t="s">
        <v>5</v>
      </c>
      <c r="F1426" s="348" t="s">
        <v>1446</v>
      </c>
      <c r="G1426" s="341"/>
      <c r="H1426" s="349">
        <v>0</v>
      </c>
      <c r="I1426" s="198"/>
      <c r="L1426" s="196"/>
      <c r="M1426" s="199"/>
      <c r="N1426" s="200"/>
      <c r="O1426" s="200"/>
      <c r="P1426" s="200"/>
      <c r="Q1426" s="200"/>
      <c r="R1426" s="200"/>
      <c r="S1426" s="200"/>
      <c r="T1426" s="201"/>
      <c r="U1426" s="341"/>
      <c r="V1426" s="341"/>
      <c r="AS1426" s="202" t="s">
        <v>170</v>
      </c>
      <c r="AT1426" s="202" t="s">
        <v>79</v>
      </c>
      <c r="AU1426" s="12" t="s">
        <v>79</v>
      </c>
      <c r="AV1426" s="12" t="s">
        <v>33</v>
      </c>
      <c r="AW1426" s="12" t="s">
        <v>69</v>
      </c>
      <c r="AX1426" s="202" t="s">
        <v>162</v>
      </c>
    </row>
    <row r="1427" spans="1:64" s="12" customFormat="1">
      <c r="B1427" s="196"/>
      <c r="C1427" s="341"/>
      <c r="D1427" s="337" t="s">
        <v>170</v>
      </c>
      <c r="E1427" s="347" t="s">
        <v>5</v>
      </c>
      <c r="F1427" s="348" t="s">
        <v>1447</v>
      </c>
      <c r="G1427" s="341"/>
      <c r="H1427" s="349">
        <v>8.6920000000000002</v>
      </c>
      <c r="I1427" s="198"/>
      <c r="L1427" s="196"/>
      <c r="M1427" s="199"/>
      <c r="N1427" s="200"/>
      <c r="O1427" s="200"/>
      <c r="P1427" s="200"/>
      <c r="Q1427" s="200"/>
      <c r="R1427" s="200"/>
      <c r="S1427" s="200"/>
      <c r="T1427" s="201"/>
      <c r="U1427" s="341"/>
      <c r="V1427" s="341"/>
      <c r="AS1427" s="202" t="s">
        <v>170</v>
      </c>
      <c r="AT1427" s="202" t="s">
        <v>79</v>
      </c>
      <c r="AU1427" s="12" t="s">
        <v>79</v>
      </c>
      <c r="AV1427" s="12" t="s">
        <v>33</v>
      </c>
      <c r="AW1427" s="12" t="s">
        <v>69</v>
      </c>
      <c r="AX1427" s="202" t="s">
        <v>162</v>
      </c>
    </row>
    <row r="1428" spans="1:64" s="12" customFormat="1">
      <c r="B1428" s="196"/>
      <c r="C1428" s="341"/>
      <c r="D1428" s="337" t="s">
        <v>170</v>
      </c>
      <c r="E1428" s="347" t="s">
        <v>5</v>
      </c>
      <c r="F1428" s="348" t="s">
        <v>1448</v>
      </c>
      <c r="G1428" s="341"/>
      <c r="H1428" s="349">
        <v>12.505000000000001</v>
      </c>
      <c r="I1428" s="198"/>
      <c r="L1428" s="196"/>
      <c r="M1428" s="199"/>
      <c r="N1428" s="200"/>
      <c r="O1428" s="200"/>
      <c r="P1428" s="200"/>
      <c r="Q1428" s="200"/>
      <c r="R1428" s="200"/>
      <c r="S1428" s="200"/>
      <c r="T1428" s="201"/>
      <c r="U1428" s="341"/>
      <c r="V1428" s="341"/>
      <c r="AS1428" s="202" t="s">
        <v>170</v>
      </c>
      <c r="AT1428" s="202" t="s">
        <v>79</v>
      </c>
      <c r="AU1428" s="12" t="s">
        <v>79</v>
      </c>
      <c r="AV1428" s="12" t="s">
        <v>33</v>
      </c>
      <c r="AW1428" s="12" t="s">
        <v>69</v>
      </c>
      <c r="AX1428" s="202" t="s">
        <v>162</v>
      </c>
    </row>
    <row r="1429" spans="1:64" s="12" customFormat="1">
      <c r="B1429" s="196"/>
      <c r="C1429" s="341"/>
      <c r="D1429" s="337" t="s">
        <v>170</v>
      </c>
      <c r="E1429" s="347" t="s">
        <v>5</v>
      </c>
      <c r="F1429" s="348" t="s">
        <v>1449</v>
      </c>
      <c r="G1429" s="341"/>
      <c r="H1429" s="349">
        <v>6.0190000000000001</v>
      </c>
      <c r="I1429" s="198"/>
      <c r="L1429" s="196"/>
      <c r="M1429" s="199"/>
      <c r="N1429" s="200"/>
      <c r="O1429" s="200"/>
      <c r="P1429" s="200"/>
      <c r="Q1429" s="200"/>
      <c r="R1429" s="200"/>
      <c r="S1429" s="200"/>
      <c r="T1429" s="201"/>
      <c r="U1429" s="341"/>
      <c r="V1429" s="341"/>
      <c r="AS1429" s="202" t="s">
        <v>170</v>
      </c>
      <c r="AT1429" s="202" t="s">
        <v>79</v>
      </c>
      <c r="AU1429" s="12" t="s">
        <v>79</v>
      </c>
      <c r="AV1429" s="12" t="s">
        <v>33</v>
      </c>
      <c r="AW1429" s="12" t="s">
        <v>69</v>
      </c>
      <c r="AX1429" s="202" t="s">
        <v>162</v>
      </c>
    </row>
    <row r="1430" spans="1:64" s="12" customFormat="1">
      <c r="B1430" s="196"/>
      <c r="C1430" s="341"/>
      <c r="D1430" s="337" t="s">
        <v>170</v>
      </c>
      <c r="E1430" s="347" t="s">
        <v>5</v>
      </c>
      <c r="F1430" s="348" t="s">
        <v>1450</v>
      </c>
      <c r="G1430" s="341"/>
      <c r="H1430" s="349">
        <v>38.158999999999999</v>
      </c>
      <c r="I1430" s="198"/>
      <c r="L1430" s="196"/>
      <c r="M1430" s="199"/>
      <c r="N1430" s="200"/>
      <c r="O1430" s="200"/>
      <c r="P1430" s="200"/>
      <c r="Q1430" s="200"/>
      <c r="R1430" s="200"/>
      <c r="S1430" s="200"/>
      <c r="T1430" s="201"/>
      <c r="U1430" s="341"/>
      <c r="V1430" s="341"/>
      <c r="AS1430" s="202" t="s">
        <v>170</v>
      </c>
      <c r="AT1430" s="202" t="s">
        <v>79</v>
      </c>
      <c r="AU1430" s="12" t="s">
        <v>79</v>
      </c>
      <c r="AV1430" s="12" t="s">
        <v>33</v>
      </c>
      <c r="AW1430" s="12" t="s">
        <v>69</v>
      </c>
      <c r="AX1430" s="202" t="s">
        <v>162</v>
      </c>
    </row>
    <row r="1431" spans="1:64" s="13" customFormat="1">
      <c r="B1431" s="208"/>
      <c r="C1431" s="350"/>
      <c r="D1431" s="342" t="s">
        <v>170</v>
      </c>
      <c r="E1431" s="351" t="s">
        <v>5</v>
      </c>
      <c r="F1431" s="352" t="s">
        <v>192</v>
      </c>
      <c r="G1431" s="350"/>
      <c r="H1431" s="353">
        <f>SUM(H1425:H1430)</f>
        <v>65.375</v>
      </c>
      <c r="I1431" s="209"/>
      <c r="L1431" s="208"/>
      <c r="M1431" s="210"/>
      <c r="N1431" s="211"/>
      <c r="O1431" s="211"/>
      <c r="P1431" s="211"/>
      <c r="Q1431" s="211"/>
      <c r="R1431" s="211"/>
      <c r="S1431" s="211"/>
      <c r="T1431" s="212"/>
      <c r="U1431" s="350"/>
      <c r="V1431" s="350"/>
      <c r="AS1431" s="213" t="s">
        <v>170</v>
      </c>
      <c r="AT1431" s="213" t="s">
        <v>79</v>
      </c>
      <c r="AU1431" s="13" t="s">
        <v>168</v>
      </c>
      <c r="AV1431" s="13" t="s">
        <v>33</v>
      </c>
      <c r="AW1431" s="13" t="s">
        <v>77</v>
      </c>
      <c r="AX1431" s="213" t="s">
        <v>162</v>
      </c>
    </row>
    <row r="1432" spans="1:64" s="1" customFormat="1" ht="16.5" customHeight="1">
      <c r="A1432" s="405"/>
      <c r="B1432" s="394"/>
      <c r="C1432" s="389">
        <v>171</v>
      </c>
      <c r="D1432" s="389" t="s">
        <v>164</v>
      </c>
      <c r="E1432" s="390" t="s">
        <v>1452</v>
      </c>
      <c r="F1432" s="391" t="s">
        <v>1453</v>
      </c>
      <c r="G1432" s="392" t="s">
        <v>320</v>
      </c>
      <c r="H1432" s="393">
        <v>8</v>
      </c>
      <c r="I1432" s="180"/>
      <c r="J1432" s="181">
        <f>ROUND(I1432*H1432,2)</f>
        <v>0</v>
      </c>
      <c r="K1432" s="177" t="s">
        <v>5</v>
      </c>
      <c r="L1432" s="41"/>
      <c r="M1432" s="182" t="s">
        <v>5</v>
      </c>
      <c r="N1432" s="183" t="s">
        <v>40</v>
      </c>
      <c r="O1432" s="42"/>
      <c r="P1432" s="184">
        <f>O1432*H1432</f>
        <v>0</v>
      </c>
      <c r="Q1432" s="184">
        <v>0</v>
      </c>
      <c r="R1432" s="184">
        <f>Q1432*H1432</f>
        <v>0</v>
      </c>
      <c r="S1432" s="184">
        <v>1.92726</v>
      </c>
      <c r="T1432" s="185">
        <f>S1432*H1432</f>
        <v>15.41808</v>
      </c>
      <c r="U1432" s="329"/>
      <c r="V1432" s="329"/>
      <c r="AQ1432" s="24" t="s">
        <v>168</v>
      </c>
      <c r="AS1432" s="24" t="s">
        <v>164</v>
      </c>
      <c r="AT1432" s="24" t="s">
        <v>79</v>
      </c>
      <c r="AX1432" s="24" t="s">
        <v>162</v>
      </c>
      <c r="BD1432" s="186">
        <f>IF(N1432="základní",J1432,0)</f>
        <v>0</v>
      </c>
      <c r="BE1432" s="186">
        <f>IF(N1432="snížená",J1432,0)</f>
        <v>0</v>
      </c>
      <c r="BF1432" s="186">
        <f>IF(N1432="zákl. přenesená",J1432,0)</f>
        <v>0</v>
      </c>
      <c r="BG1432" s="186">
        <f>IF(N1432="sníž. přenesená",J1432,0)</f>
        <v>0</v>
      </c>
      <c r="BH1432" s="186">
        <f>IF(N1432="nulová",J1432,0)</f>
        <v>0</v>
      </c>
      <c r="BI1432" s="24" t="s">
        <v>77</v>
      </c>
      <c r="BJ1432" s="186">
        <f>ROUND(I1432*H1432,2)</f>
        <v>0</v>
      </c>
      <c r="BK1432" s="24" t="s">
        <v>168</v>
      </c>
      <c r="BL1432" s="24" t="s">
        <v>1454</v>
      </c>
    </row>
    <row r="1433" spans="1:64" s="12" customFormat="1">
      <c r="B1433" s="196"/>
      <c r="C1433" s="341"/>
      <c r="D1433" s="342" t="s">
        <v>170</v>
      </c>
      <c r="E1433" s="343" t="s">
        <v>5</v>
      </c>
      <c r="F1433" s="344" t="s">
        <v>1455</v>
      </c>
      <c r="G1433" s="341"/>
      <c r="H1433" s="345">
        <v>8</v>
      </c>
      <c r="I1433" s="198"/>
      <c r="L1433" s="196"/>
      <c r="M1433" s="199"/>
      <c r="N1433" s="200"/>
      <c r="O1433" s="200"/>
      <c r="P1433" s="200"/>
      <c r="Q1433" s="200"/>
      <c r="R1433" s="200"/>
      <c r="S1433" s="200"/>
      <c r="T1433" s="201"/>
      <c r="U1433" s="341"/>
      <c r="V1433" s="341"/>
      <c r="AS1433" s="202" t="s">
        <v>170</v>
      </c>
      <c r="AT1433" s="202" t="s">
        <v>79</v>
      </c>
      <c r="AU1433" s="12" t="s">
        <v>79</v>
      </c>
      <c r="AV1433" s="12" t="s">
        <v>33</v>
      </c>
      <c r="AW1433" s="12" t="s">
        <v>77</v>
      </c>
      <c r="AX1433" s="202" t="s">
        <v>162</v>
      </c>
    </row>
    <row r="1434" spans="1:64" s="1" customFormat="1" ht="38.25" customHeight="1">
      <c r="B1434" s="174"/>
      <c r="C1434" s="378">
        <v>172</v>
      </c>
      <c r="D1434" s="378" t="s">
        <v>164</v>
      </c>
      <c r="E1434" s="379" t="s">
        <v>1457</v>
      </c>
      <c r="F1434" s="380" t="s">
        <v>1458</v>
      </c>
      <c r="G1434" s="381" t="s">
        <v>489</v>
      </c>
      <c r="H1434" s="382">
        <v>0</v>
      </c>
      <c r="I1434" s="180"/>
      <c r="J1434" s="181">
        <f>ROUND(I1434*H1434,2)</f>
        <v>0</v>
      </c>
      <c r="K1434" s="177" t="s">
        <v>5</v>
      </c>
      <c r="L1434" s="41"/>
      <c r="M1434" s="182" t="s">
        <v>5</v>
      </c>
      <c r="N1434" s="183" t="s">
        <v>40</v>
      </c>
      <c r="O1434" s="42"/>
      <c r="P1434" s="184">
        <f>O1434*H1434</f>
        <v>0</v>
      </c>
      <c r="Q1434" s="184">
        <v>0</v>
      </c>
      <c r="R1434" s="184">
        <f>Q1434*H1434</f>
        <v>0</v>
      </c>
      <c r="S1434" s="184">
        <v>0</v>
      </c>
      <c r="T1434" s="185">
        <f>S1434*H1434</f>
        <v>0</v>
      </c>
      <c r="U1434" s="329"/>
      <c r="V1434" s="329"/>
      <c r="AQ1434" s="24" t="s">
        <v>168</v>
      </c>
      <c r="AS1434" s="24" t="s">
        <v>164</v>
      </c>
      <c r="AT1434" s="24" t="s">
        <v>79</v>
      </c>
      <c r="AX1434" s="24" t="s">
        <v>162</v>
      </c>
      <c r="BD1434" s="186">
        <f>IF(N1434="základní",J1434,0)</f>
        <v>0</v>
      </c>
      <c r="BE1434" s="186">
        <f>IF(N1434="snížená",J1434,0)</f>
        <v>0</v>
      </c>
      <c r="BF1434" s="186">
        <f>IF(N1434="zákl. přenesená",J1434,0)</f>
        <v>0</v>
      </c>
      <c r="BG1434" s="186">
        <f>IF(N1434="sníž. přenesená",J1434,0)</f>
        <v>0</v>
      </c>
      <c r="BH1434" s="186">
        <f>IF(N1434="nulová",J1434,0)</f>
        <v>0</v>
      </c>
      <c r="BI1434" s="24" t="s">
        <v>77</v>
      </c>
      <c r="BJ1434" s="186">
        <f>ROUND(I1434*H1434,2)</f>
        <v>0</v>
      </c>
      <c r="BK1434" s="24" t="s">
        <v>168</v>
      </c>
      <c r="BL1434" s="24" t="s">
        <v>1459</v>
      </c>
    </row>
    <row r="1435" spans="1:64" s="1" customFormat="1" ht="16.5" customHeight="1">
      <c r="B1435" s="174"/>
      <c r="C1435" s="331">
        <v>173</v>
      </c>
      <c r="D1435" s="331" t="s">
        <v>164</v>
      </c>
      <c r="E1435" s="332" t="s">
        <v>1461</v>
      </c>
      <c r="F1435" s="333" t="s">
        <v>1462</v>
      </c>
      <c r="G1435" s="334" t="s">
        <v>489</v>
      </c>
      <c r="H1435" s="335">
        <v>1</v>
      </c>
      <c r="I1435" s="180"/>
      <c r="J1435" s="181">
        <f>ROUND(I1435*H1435,2)</f>
        <v>0</v>
      </c>
      <c r="K1435" s="177" t="s">
        <v>5</v>
      </c>
      <c r="L1435" s="41"/>
      <c r="M1435" s="182" t="s">
        <v>5</v>
      </c>
      <c r="N1435" s="183" t="s">
        <v>40</v>
      </c>
      <c r="O1435" s="42"/>
      <c r="P1435" s="184">
        <f>O1435*H1435</f>
        <v>0</v>
      </c>
      <c r="Q1435" s="184">
        <v>0</v>
      </c>
      <c r="R1435" s="184">
        <f>Q1435*H1435</f>
        <v>0</v>
      </c>
      <c r="S1435" s="184">
        <v>0</v>
      </c>
      <c r="T1435" s="185">
        <f>S1435*H1435</f>
        <v>0</v>
      </c>
      <c r="U1435" s="329"/>
      <c r="V1435" s="329"/>
      <c r="AQ1435" s="24" t="s">
        <v>168</v>
      </c>
      <c r="AS1435" s="24" t="s">
        <v>164</v>
      </c>
      <c r="AT1435" s="24" t="s">
        <v>79</v>
      </c>
      <c r="AX1435" s="24" t="s">
        <v>162</v>
      </c>
      <c r="BD1435" s="186">
        <f>IF(N1435="základní",J1435,0)</f>
        <v>0</v>
      </c>
      <c r="BE1435" s="186">
        <f>IF(N1435="snížená",J1435,0)</f>
        <v>0</v>
      </c>
      <c r="BF1435" s="186">
        <f>IF(N1435="zákl. přenesená",J1435,0)</f>
        <v>0</v>
      </c>
      <c r="BG1435" s="186">
        <f>IF(N1435="sníž. přenesená",J1435,0)</f>
        <v>0</v>
      </c>
      <c r="BH1435" s="186">
        <f>IF(N1435="nulová",J1435,0)</f>
        <v>0</v>
      </c>
      <c r="BI1435" s="24" t="s">
        <v>77</v>
      </c>
      <c r="BJ1435" s="186">
        <f>ROUND(I1435*H1435,2)</f>
        <v>0</v>
      </c>
      <c r="BK1435" s="24" t="s">
        <v>168</v>
      </c>
      <c r="BL1435" s="24" t="s">
        <v>1463</v>
      </c>
    </row>
    <row r="1436" spans="1:64" s="10" customFormat="1" ht="29.9" customHeight="1">
      <c r="B1436" s="160"/>
      <c r="C1436" s="364"/>
      <c r="D1436" s="365" t="s">
        <v>68</v>
      </c>
      <c r="E1436" s="366" t="s">
        <v>1464</v>
      </c>
      <c r="F1436" s="366" t="s">
        <v>1465</v>
      </c>
      <c r="G1436" s="364"/>
      <c r="H1436" s="364"/>
      <c r="I1436" s="163"/>
      <c r="J1436" s="173">
        <f>BJ1436</f>
        <v>0</v>
      </c>
      <c r="L1436" s="160"/>
      <c r="M1436" s="165"/>
      <c r="N1436" s="166"/>
      <c r="O1436" s="166"/>
      <c r="P1436" s="167">
        <f>SUM(P1437:P1441)</f>
        <v>0</v>
      </c>
      <c r="Q1436" s="166"/>
      <c r="R1436" s="167">
        <f>SUM(R1437:R1441)</f>
        <v>0</v>
      </c>
      <c r="S1436" s="166"/>
      <c r="T1436" s="168">
        <f>SUM(T1437:T1441)</f>
        <v>0</v>
      </c>
      <c r="U1436" s="364"/>
      <c r="V1436" s="364"/>
      <c r="AQ1436" s="161" t="s">
        <v>77</v>
      </c>
      <c r="AS1436" s="169" t="s">
        <v>68</v>
      </c>
      <c r="AT1436" s="169" t="s">
        <v>77</v>
      </c>
      <c r="AX1436" s="161" t="s">
        <v>162</v>
      </c>
      <c r="BJ1436" s="170">
        <f>SUM(BJ1437:BJ1441)</f>
        <v>0</v>
      </c>
    </row>
    <row r="1437" spans="1:64" s="1" customFormat="1" ht="25.5" customHeight="1">
      <c r="B1437" s="174"/>
      <c r="C1437" s="389">
        <v>174</v>
      </c>
      <c r="D1437" s="389" t="s">
        <v>164</v>
      </c>
      <c r="E1437" s="390" t="s">
        <v>1467</v>
      </c>
      <c r="F1437" s="391" t="s">
        <v>1468</v>
      </c>
      <c r="G1437" s="392" t="s">
        <v>265</v>
      </c>
      <c r="H1437" s="393">
        <v>1307.2190000000001</v>
      </c>
      <c r="I1437" s="180"/>
      <c r="J1437" s="181">
        <f>ROUND(I1437*H1437,2)</f>
        <v>0</v>
      </c>
      <c r="K1437" s="177" t="s">
        <v>5</v>
      </c>
      <c r="L1437" s="41"/>
      <c r="M1437" s="182" t="s">
        <v>5</v>
      </c>
      <c r="N1437" s="183" t="s">
        <v>40</v>
      </c>
      <c r="O1437" s="42"/>
      <c r="P1437" s="184">
        <f>O1437*H1437</f>
        <v>0</v>
      </c>
      <c r="Q1437" s="184">
        <v>0</v>
      </c>
      <c r="R1437" s="184">
        <f>Q1437*H1437</f>
        <v>0</v>
      </c>
      <c r="S1437" s="184">
        <v>0</v>
      </c>
      <c r="T1437" s="185">
        <f>S1437*H1437</f>
        <v>0</v>
      </c>
      <c r="U1437" s="329"/>
      <c r="V1437" s="329"/>
      <c r="AQ1437" s="24" t="s">
        <v>168</v>
      </c>
      <c r="AS1437" s="24" t="s">
        <v>164</v>
      </c>
      <c r="AT1437" s="24" t="s">
        <v>79</v>
      </c>
      <c r="AX1437" s="24" t="s">
        <v>162</v>
      </c>
      <c r="BD1437" s="186">
        <f>IF(N1437="základní",J1437,0)</f>
        <v>0</v>
      </c>
      <c r="BE1437" s="186">
        <f>IF(N1437="snížená",J1437,0)</f>
        <v>0</v>
      </c>
      <c r="BF1437" s="186">
        <f>IF(N1437="zákl. přenesená",J1437,0)</f>
        <v>0</v>
      </c>
      <c r="BG1437" s="186">
        <f>IF(N1437="sníž. přenesená",J1437,0)</f>
        <v>0</v>
      </c>
      <c r="BH1437" s="186">
        <f>IF(N1437="nulová",J1437,0)</f>
        <v>0</v>
      </c>
      <c r="BI1437" s="24" t="s">
        <v>77</v>
      </c>
      <c r="BJ1437" s="186">
        <f>ROUND(I1437*H1437,2)</f>
        <v>0</v>
      </c>
      <c r="BK1437" s="24" t="s">
        <v>168</v>
      </c>
      <c r="BL1437" s="24" t="s">
        <v>1469</v>
      </c>
    </row>
    <row r="1438" spans="1:64" s="1" customFormat="1" ht="25.5" customHeight="1">
      <c r="B1438" s="174"/>
      <c r="C1438" s="389">
        <v>175</v>
      </c>
      <c r="D1438" s="389" t="s">
        <v>164</v>
      </c>
      <c r="E1438" s="390" t="s">
        <v>1471</v>
      </c>
      <c r="F1438" s="391" t="s">
        <v>1472</v>
      </c>
      <c r="G1438" s="392" t="s">
        <v>265</v>
      </c>
      <c r="H1438" s="393">
        <v>1307.2190000000001</v>
      </c>
      <c r="I1438" s="180"/>
      <c r="J1438" s="181">
        <f>ROUND(I1438*H1438,2)</f>
        <v>0</v>
      </c>
      <c r="K1438" s="177" t="s">
        <v>5</v>
      </c>
      <c r="L1438" s="41"/>
      <c r="M1438" s="182" t="s">
        <v>5</v>
      </c>
      <c r="N1438" s="183" t="s">
        <v>40</v>
      </c>
      <c r="O1438" s="42"/>
      <c r="P1438" s="184">
        <f>O1438*H1438</f>
        <v>0</v>
      </c>
      <c r="Q1438" s="184">
        <v>0</v>
      </c>
      <c r="R1438" s="184">
        <f>Q1438*H1438</f>
        <v>0</v>
      </c>
      <c r="S1438" s="184">
        <v>0</v>
      </c>
      <c r="T1438" s="185">
        <f>S1438*H1438</f>
        <v>0</v>
      </c>
      <c r="U1438" s="329"/>
      <c r="V1438" s="329"/>
      <c r="AQ1438" s="24" t="s">
        <v>168</v>
      </c>
      <c r="AS1438" s="24" t="s">
        <v>164</v>
      </c>
      <c r="AT1438" s="24" t="s">
        <v>79</v>
      </c>
      <c r="AX1438" s="24" t="s">
        <v>162</v>
      </c>
      <c r="BD1438" s="186">
        <f>IF(N1438="základní",J1438,0)</f>
        <v>0</v>
      </c>
      <c r="BE1438" s="186">
        <f>IF(N1438="snížená",J1438,0)</f>
        <v>0</v>
      </c>
      <c r="BF1438" s="186">
        <f>IF(N1438="zákl. přenesená",J1438,0)</f>
        <v>0</v>
      </c>
      <c r="BG1438" s="186">
        <f>IF(N1438="sníž. přenesená",J1438,0)</f>
        <v>0</v>
      </c>
      <c r="BH1438" s="186">
        <f>IF(N1438="nulová",J1438,0)</f>
        <v>0</v>
      </c>
      <c r="BI1438" s="24" t="s">
        <v>77</v>
      </c>
      <c r="BJ1438" s="186">
        <f>ROUND(I1438*H1438,2)</f>
        <v>0</v>
      </c>
      <c r="BK1438" s="24" t="s">
        <v>168</v>
      </c>
      <c r="BL1438" s="24" t="s">
        <v>1473</v>
      </c>
    </row>
    <row r="1439" spans="1:64" s="1" customFormat="1" ht="25.5" customHeight="1">
      <c r="B1439" s="174"/>
      <c r="C1439" s="389">
        <v>176</v>
      </c>
      <c r="D1439" s="389" t="s">
        <v>164</v>
      </c>
      <c r="E1439" s="390" t="s">
        <v>1475</v>
      </c>
      <c r="F1439" s="391" t="s">
        <v>1476</v>
      </c>
      <c r="G1439" s="392" t="s">
        <v>265</v>
      </c>
      <c r="H1439" s="393">
        <v>24837.161</v>
      </c>
      <c r="I1439" s="180"/>
      <c r="J1439" s="181">
        <f>ROUND(I1439*H1439,2)</f>
        <v>0</v>
      </c>
      <c r="K1439" s="177" t="s">
        <v>5</v>
      </c>
      <c r="L1439" s="41"/>
      <c r="M1439" s="182" t="s">
        <v>5</v>
      </c>
      <c r="N1439" s="183" t="s">
        <v>40</v>
      </c>
      <c r="O1439" s="42"/>
      <c r="P1439" s="184">
        <f>O1439*H1439</f>
        <v>0</v>
      </c>
      <c r="Q1439" s="184">
        <v>0</v>
      </c>
      <c r="R1439" s="184">
        <f>Q1439*H1439</f>
        <v>0</v>
      </c>
      <c r="S1439" s="184">
        <v>0</v>
      </c>
      <c r="T1439" s="185">
        <f>S1439*H1439</f>
        <v>0</v>
      </c>
      <c r="U1439" s="329"/>
      <c r="V1439" s="329"/>
      <c r="AQ1439" s="24" t="s">
        <v>168</v>
      </c>
      <c r="AS1439" s="24" t="s">
        <v>164</v>
      </c>
      <c r="AT1439" s="24" t="s">
        <v>79</v>
      </c>
      <c r="AX1439" s="24" t="s">
        <v>162</v>
      </c>
      <c r="BD1439" s="186">
        <f>IF(N1439="základní",J1439,0)</f>
        <v>0</v>
      </c>
      <c r="BE1439" s="186">
        <f>IF(N1439="snížená",J1439,0)</f>
        <v>0</v>
      </c>
      <c r="BF1439" s="186">
        <f>IF(N1439="zákl. přenesená",J1439,0)</f>
        <v>0</v>
      </c>
      <c r="BG1439" s="186">
        <f>IF(N1439="sníž. přenesená",J1439,0)</f>
        <v>0</v>
      </c>
      <c r="BH1439" s="186">
        <f>IF(N1439="nulová",J1439,0)</f>
        <v>0</v>
      </c>
      <c r="BI1439" s="24" t="s">
        <v>77</v>
      </c>
      <c r="BJ1439" s="186">
        <f>ROUND(I1439*H1439,2)</f>
        <v>0</v>
      </c>
      <c r="BK1439" s="24" t="s">
        <v>168</v>
      </c>
      <c r="BL1439" s="24" t="s">
        <v>1477</v>
      </c>
    </row>
    <row r="1440" spans="1:64" s="12" customFormat="1">
      <c r="B1440" s="196"/>
      <c r="C1440" s="414"/>
      <c r="D1440" s="416" t="s">
        <v>170</v>
      </c>
      <c r="E1440" s="414"/>
      <c r="F1440" s="418" t="s">
        <v>1478</v>
      </c>
      <c r="G1440" s="414"/>
      <c r="H1440" s="419">
        <v>24837.161</v>
      </c>
      <c r="I1440" s="198"/>
      <c r="L1440" s="196"/>
      <c r="M1440" s="199"/>
      <c r="N1440" s="200"/>
      <c r="O1440" s="200"/>
      <c r="P1440" s="200"/>
      <c r="Q1440" s="200"/>
      <c r="R1440" s="200"/>
      <c r="S1440" s="200"/>
      <c r="T1440" s="201"/>
      <c r="U1440" s="341"/>
      <c r="V1440" s="341"/>
      <c r="AS1440" s="202" t="s">
        <v>170</v>
      </c>
      <c r="AT1440" s="202" t="s">
        <v>79</v>
      </c>
      <c r="AU1440" s="12" t="s">
        <v>79</v>
      </c>
      <c r="AV1440" s="12" t="s">
        <v>6</v>
      </c>
      <c r="AW1440" s="12" t="s">
        <v>77</v>
      </c>
      <c r="AX1440" s="202" t="s">
        <v>162</v>
      </c>
    </row>
    <row r="1441" spans="1:64" s="1" customFormat="1" ht="16.5" customHeight="1">
      <c r="B1441" s="174"/>
      <c r="C1441" s="389">
        <v>177</v>
      </c>
      <c r="D1441" s="389" t="s">
        <v>164</v>
      </c>
      <c r="E1441" s="390" t="s">
        <v>1480</v>
      </c>
      <c r="F1441" s="391" t="s">
        <v>1481</v>
      </c>
      <c r="G1441" s="392" t="s">
        <v>265</v>
      </c>
      <c r="H1441" s="393">
        <v>1307.2190000000001</v>
      </c>
      <c r="I1441" s="180"/>
      <c r="J1441" s="181">
        <f>ROUND(I1441*H1441,2)</f>
        <v>0</v>
      </c>
      <c r="K1441" s="177" t="s">
        <v>5</v>
      </c>
      <c r="L1441" s="41"/>
      <c r="M1441" s="182" t="s">
        <v>5</v>
      </c>
      <c r="N1441" s="183" t="s">
        <v>40</v>
      </c>
      <c r="O1441" s="42"/>
      <c r="P1441" s="184">
        <f>O1441*H1441</f>
        <v>0</v>
      </c>
      <c r="Q1441" s="184">
        <v>0</v>
      </c>
      <c r="R1441" s="184">
        <f>Q1441*H1441</f>
        <v>0</v>
      </c>
      <c r="S1441" s="184">
        <v>0</v>
      </c>
      <c r="T1441" s="185">
        <f>S1441*H1441</f>
        <v>0</v>
      </c>
      <c r="U1441" s="329"/>
      <c r="V1441" s="329"/>
      <c r="AQ1441" s="24" t="s">
        <v>168</v>
      </c>
      <c r="AS1441" s="24" t="s">
        <v>164</v>
      </c>
      <c r="AT1441" s="24" t="s">
        <v>79</v>
      </c>
      <c r="AX1441" s="24" t="s">
        <v>162</v>
      </c>
      <c r="BD1441" s="186">
        <f>IF(N1441="základní",J1441,0)</f>
        <v>0</v>
      </c>
      <c r="BE1441" s="186">
        <f>IF(N1441="snížená",J1441,0)</f>
        <v>0</v>
      </c>
      <c r="BF1441" s="186">
        <f>IF(N1441="zákl. přenesená",J1441,0)</f>
        <v>0</v>
      </c>
      <c r="BG1441" s="186">
        <f>IF(N1441="sníž. přenesená",J1441,0)</f>
        <v>0</v>
      </c>
      <c r="BH1441" s="186">
        <f>IF(N1441="nulová",J1441,0)</f>
        <v>0</v>
      </c>
      <c r="BI1441" s="24" t="s">
        <v>77</v>
      </c>
      <c r="BJ1441" s="186">
        <f>ROUND(I1441*H1441,2)</f>
        <v>0</v>
      </c>
      <c r="BK1441" s="24" t="s">
        <v>168</v>
      </c>
      <c r="BL1441" s="24" t="s">
        <v>1482</v>
      </c>
    </row>
    <row r="1442" spans="1:64" s="10" customFormat="1" ht="29.9" customHeight="1">
      <c r="B1442" s="160"/>
      <c r="C1442" s="364"/>
      <c r="D1442" s="365" t="s">
        <v>68</v>
      </c>
      <c r="E1442" s="366" t="s">
        <v>1483</v>
      </c>
      <c r="F1442" s="366" t="s">
        <v>1484</v>
      </c>
      <c r="G1442" s="364"/>
      <c r="H1442" s="364"/>
      <c r="I1442" s="163"/>
      <c r="J1442" s="173">
        <f>BJ1442</f>
        <v>0</v>
      </c>
      <c r="L1442" s="160"/>
      <c r="M1442" s="165"/>
      <c r="N1442" s="166"/>
      <c r="O1442" s="166"/>
      <c r="P1442" s="167">
        <f>P1443</f>
        <v>0</v>
      </c>
      <c r="Q1442" s="166"/>
      <c r="R1442" s="167">
        <f>R1443</f>
        <v>0</v>
      </c>
      <c r="S1442" s="166"/>
      <c r="T1442" s="168">
        <f>T1443</f>
        <v>0</v>
      </c>
      <c r="U1442" s="364"/>
      <c r="V1442" s="364"/>
      <c r="AQ1442" s="161" t="s">
        <v>77</v>
      </c>
      <c r="AS1442" s="169" t="s">
        <v>68</v>
      </c>
      <c r="AT1442" s="169" t="s">
        <v>77</v>
      </c>
      <c r="AX1442" s="161" t="s">
        <v>162</v>
      </c>
      <c r="BJ1442" s="170">
        <f>BJ1443</f>
        <v>0</v>
      </c>
    </row>
    <row r="1443" spans="1:64" s="1" customFormat="1" ht="25.5" customHeight="1">
      <c r="B1443" s="174"/>
      <c r="C1443" s="389">
        <v>178</v>
      </c>
      <c r="D1443" s="389" t="s">
        <v>164</v>
      </c>
      <c r="E1443" s="390" t="s">
        <v>1486</v>
      </c>
      <c r="F1443" s="391" t="s">
        <v>1487</v>
      </c>
      <c r="G1443" s="392" t="s">
        <v>265</v>
      </c>
      <c r="H1443" s="393">
        <v>2389.277</v>
      </c>
      <c r="I1443" s="180"/>
      <c r="J1443" s="181">
        <f>ROUND(I1443*H1443,2)</f>
        <v>0</v>
      </c>
      <c r="K1443" s="177" t="s">
        <v>5</v>
      </c>
      <c r="L1443" s="41"/>
      <c r="M1443" s="182" t="s">
        <v>5</v>
      </c>
      <c r="N1443" s="183" t="s">
        <v>40</v>
      </c>
      <c r="O1443" s="42"/>
      <c r="P1443" s="184">
        <f>O1443*H1443</f>
        <v>0</v>
      </c>
      <c r="Q1443" s="184">
        <v>0</v>
      </c>
      <c r="R1443" s="184">
        <f>Q1443*H1443</f>
        <v>0</v>
      </c>
      <c r="S1443" s="184">
        <v>0</v>
      </c>
      <c r="T1443" s="185">
        <f>S1443*H1443</f>
        <v>0</v>
      </c>
      <c r="U1443" s="329"/>
      <c r="V1443" s="329"/>
      <c r="AQ1443" s="24" t="s">
        <v>168</v>
      </c>
      <c r="AS1443" s="24" t="s">
        <v>164</v>
      </c>
      <c r="AT1443" s="24" t="s">
        <v>79</v>
      </c>
      <c r="AX1443" s="24" t="s">
        <v>162</v>
      </c>
      <c r="BD1443" s="186">
        <f>IF(N1443="základní",J1443,0)</f>
        <v>0</v>
      </c>
      <c r="BE1443" s="186">
        <f>IF(N1443="snížená",J1443,0)</f>
        <v>0</v>
      </c>
      <c r="BF1443" s="186">
        <f>IF(N1443="zákl. přenesená",J1443,0)</f>
        <v>0</v>
      </c>
      <c r="BG1443" s="186">
        <f>IF(N1443="sníž. přenesená",J1443,0)</f>
        <v>0</v>
      </c>
      <c r="BH1443" s="186">
        <f>IF(N1443="nulová",J1443,0)</f>
        <v>0</v>
      </c>
      <c r="BI1443" s="24" t="s">
        <v>77</v>
      </c>
      <c r="BJ1443" s="186">
        <f>ROUND(I1443*H1443,2)</f>
        <v>0</v>
      </c>
      <c r="BK1443" s="24" t="s">
        <v>168</v>
      </c>
      <c r="BL1443" s="24" t="s">
        <v>1488</v>
      </c>
    </row>
    <row r="1444" spans="1:64" s="10" customFormat="1" ht="37.4" customHeight="1">
      <c r="B1444" s="160"/>
      <c r="C1444" s="364"/>
      <c r="D1444" s="371" t="s">
        <v>68</v>
      </c>
      <c r="E1444" s="372" t="s">
        <v>1489</v>
      </c>
      <c r="F1444" s="372" t="s">
        <v>1490</v>
      </c>
      <c r="G1444" s="364"/>
      <c r="H1444" s="364"/>
      <c r="I1444" s="163"/>
      <c r="J1444" s="164">
        <f>BJ1444</f>
        <v>0</v>
      </c>
      <c r="L1444" s="160"/>
      <c r="M1444" s="165"/>
      <c r="N1444" s="166"/>
      <c r="O1444" s="166"/>
      <c r="P1444" s="167">
        <f>P1445+P1622+P1636+P1764+P1766+P1784+P1790+P1945+P1955+P2081+P2159+P2250+P2253+P2434+P2445+P2513</f>
        <v>0</v>
      </c>
      <c r="Q1444" s="166"/>
      <c r="R1444" s="167">
        <f>R1445+R1622+R1636+R1764+R1766+R1784+R1790+R1945+R1955+R2081+R2159+R2250+R2253+R2434+R2445+R2513</f>
        <v>60.806111050000005</v>
      </c>
      <c r="S1444" s="166"/>
      <c r="T1444" s="168">
        <f>T1445+T1622+T1636+T1764+T1766+T1784+T1790+T1945+T1955+T2081+T2159+T2250+T2253+T2434+T2445+T2513</f>
        <v>51.363491320000008</v>
      </c>
      <c r="U1444" s="364"/>
      <c r="V1444" s="364"/>
      <c r="AQ1444" s="161" t="s">
        <v>79</v>
      </c>
      <c r="AS1444" s="169" t="s">
        <v>68</v>
      </c>
      <c r="AT1444" s="169" t="s">
        <v>69</v>
      </c>
      <c r="AX1444" s="161" t="s">
        <v>162</v>
      </c>
      <c r="BJ1444" s="170">
        <f>BJ1445+BJ1622+BJ1636+BJ1764+BJ1766+BJ1784+BJ1790+BJ1945+BJ1955+BJ2081+BJ2159+BJ2250+BJ2253+BJ2434+BJ2445+BJ2513</f>
        <v>0</v>
      </c>
    </row>
    <row r="1445" spans="1:64" s="10" customFormat="1" ht="20" customHeight="1">
      <c r="B1445" s="160"/>
      <c r="C1445" s="364"/>
      <c r="D1445" s="365" t="s">
        <v>68</v>
      </c>
      <c r="E1445" s="366" t="s">
        <v>1491</v>
      </c>
      <c r="F1445" s="366" t="s">
        <v>1492</v>
      </c>
      <c r="G1445" s="364"/>
      <c r="H1445" s="364"/>
      <c r="I1445" s="163"/>
      <c r="J1445" s="173">
        <f>BJ1445</f>
        <v>0</v>
      </c>
      <c r="L1445" s="160"/>
      <c r="M1445" s="165"/>
      <c r="N1445" s="166"/>
      <c r="O1445" s="166"/>
      <c r="P1445" s="167">
        <f>SUM(P1446:P1621)</f>
        <v>0</v>
      </c>
      <c r="Q1445" s="166"/>
      <c r="R1445" s="167">
        <f>SUM(R1446:R1621)</f>
        <v>16.92511446</v>
      </c>
      <c r="S1445" s="166"/>
      <c r="T1445" s="168">
        <f>SUM(T1446:T1621)</f>
        <v>15.345448000000001</v>
      </c>
      <c r="U1445" s="364"/>
      <c r="V1445" s="364"/>
      <c r="AQ1445" s="161" t="s">
        <v>79</v>
      </c>
      <c r="AS1445" s="169" t="s">
        <v>68</v>
      </c>
      <c r="AT1445" s="169" t="s">
        <v>77</v>
      </c>
      <c r="AX1445" s="161" t="s">
        <v>162</v>
      </c>
      <c r="BJ1445" s="170">
        <f>SUM(BJ1446:BJ1621)</f>
        <v>0</v>
      </c>
    </row>
    <row r="1446" spans="1:64" s="1" customFormat="1" ht="25.5" customHeight="1">
      <c r="B1446" s="174"/>
      <c r="C1446" s="389">
        <v>179</v>
      </c>
      <c r="D1446" s="389" t="s">
        <v>164</v>
      </c>
      <c r="E1446" s="390" t="s">
        <v>1494</v>
      </c>
      <c r="F1446" s="391" t="s">
        <v>1495</v>
      </c>
      <c r="G1446" s="392" t="s">
        <v>284</v>
      </c>
      <c r="H1446" s="393">
        <v>1176.3019999999999</v>
      </c>
      <c r="I1446" s="180"/>
      <c r="J1446" s="181">
        <f>ROUND(I1446*H1446,2)</f>
        <v>0</v>
      </c>
      <c r="K1446" s="177" t="s">
        <v>5</v>
      </c>
      <c r="L1446" s="41"/>
      <c r="M1446" s="182" t="s">
        <v>5</v>
      </c>
      <c r="N1446" s="183" t="s">
        <v>40</v>
      </c>
      <c r="O1446" s="42"/>
      <c r="P1446" s="184">
        <f>O1446*H1446</f>
        <v>0</v>
      </c>
      <c r="Q1446" s="184">
        <v>0</v>
      </c>
      <c r="R1446" s="184">
        <f>Q1446*H1446</f>
        <v>0</v>
      </c>
      <c r="S1446" s="184">
        <v>0</v>
      </c>
      <c r="T1446" s="185">
        <f>S1446*H1446</f>
        <v>0</v>
      </c>
      <c r="U1446" s="329"/>
      <c r="V1446" s="329"/>
      <c r="AQ1446" s="24" t="s">
        <v>270</v>
      </c>
      <c r="AS1446" s="24" t="s">
        <v>164</v>
      </c>
      <c r="AT1446" s="24" t="s">
        <v>79</v>
      </c>
      <c r="AX1446" s="24" t="s">
        <v>162</v>
      </c>
      <c r="BD1446" s="186">
        <f>IF(N1446="základní",J1446,0)</f>
        <v>0</v>
      </c>
      <c r="BE1446" s="186">
        <f>IF(N1446="snížená",J1446,0)</f>
        <v>0</v>
      </c>
      <c r="BF1446" s="186">
        <f>IF(N1446="zákl. přenesená",J1446,0)</f>
        <v>0</v>
      </c>
      <c r="BG1446" s="186">
        <f>IF(N1446="sníž. přenesená",J1446,0)</f>
        <v>0</v>
      </c>
      <c r="BH1446" s="186">
        <f>IF(N1446="nulová",J1446,0)</f>
        <v>0</v>
      </c>
      <c r="BI1446" s="24" t="s">
        <v>77</v>
      </c>
      <c r="BJ1446" s="186">
        <f>ROUND(I1446*H1446,2)</f>
        <v>0</v>
      </c>
      <c r="BK1446" s="24" t="s">
        <v>270</v>
      </c>
      <c r="BL1446" s="24" t="s">
        <v>1496</v>
      </c>
    </row>
    <row r="1447" spans="1:64" s="11" customFormat="1">
      <c r="B1447" s="187"/>
      <c r="C1447" s="336"/>
      <c r="D1447" s="337" t="s">
        <v>170</v>
      </c>
      <c r="E1447" s="338" t="s">
        <v>5</v>
      </c>
      <c r="F1447" s="339" t="s">
        <v>838</v>
      </c>
      <c r="G1447" s="336"/>
      <c r="H1447" s="340" t="s">
        <v>5</v>
      </c>
      <c r="I1447" s="192"/>
      <c r="L1447" s="187"/>
      <c r="M1447" s="193"/>
      <c r="N1447" s="194"/>
      <c r="O1447" s="194"/>
      <c r="P1447" s="194"/>
      <c r="Q1447" s="194"/>
      <c r="R1447" s="194"/>
      <c r="S1447" s="194"/>
      <c r="T1447" s="195"/>
      <c r="U1447" s="336"/>
      <c r="V1447" s="336"/>
      <c r="AS1447" s="191" t="s">
        <v>170</v>
      </c>
      <c r="AT1447" s="191" t="s">
        <v>79</v>
      </c>
      <c r="AU1447" s="11" t="s">
        <v>77</v>
      </c>
      <c r="AV1447" s="11" t="s">
        <v>33</v>
      </c>
      <c r="AW1447" s="11" t="s">
        <v>69</v>
      </c>
      <c r="AX1447" s="191" t="s">
        <v>162</v>
      </c>
    </row>
    <row r="1448" spans="1:64" s="12" customFormat="1">
      <c r="B1448" s="196"/>
      <c r="C1448" s="341"/>
      <c r="D1448" s="337" t="s">
        <v>170</v>
      </c>
      <c r="E1448" s="347" t="s">
        <v>5</v>
      </c>
      <c r="F1448" s="348" t="s">
        <v>4844</v>
      </c>
      <c r="G1448" s="341"/>
      <c r="H1448" s="349">
        <v>1101.72</v>
      </c>
      <c r="I1448" s="198"/>
      <c r="L1448" s="196"/>
      <c r="M1448" s="199"/>
      <c r="N1448" s="200"/>
      <c r="O1448" s="200"/>
      <c r="P1448" s="200"/>
      <c r="Q1448" s="200"/>
      <c r="R1448" s="200"/>
      <c r="S1448" s="200"/>
      <c r="T1448" s="201"/>
      <c r="U1448" s="341"/>
      <c r="V1448" s="341"/>
      <c r="AS1448" s="202" t="s">
        <v>170</v>
      </c>
      <c r="AT1448" s="202" t="s">
        <v>79</v>
      </c>
      <c r="AU1448" s="12" t="s">
        <v>79</v>
      </c>
      <c r="AV1448" s="12" t="s">
        <v>33</v>
      </c>
      <c r="AW1448" s="12" t="s">
        <v>69</v>
      </c>
      <c r="AX1448" s="202" t="s">
        <v>162</v>
      </c>
    </row>
    <row r="1449" spans="1:64" s="12" customFormat="1">
      <c r="B1449" s="196"/>
      <c r="C1449" s="341"/>
      <c r="D1449" s="337" t="s">
        <v>170</v>
      </c>
      <c r="E1449" s="347" t="s">
        <v>5</v>
      </c>
      <c r="F1449" s="348" t="s">
        <v>1497</v>
      </c>
      <c r="G1449" s="341"/>
      <c r="H1449" s="349">
        <v>1.413</v>
      </c>
      <c r="I1449" s="198"/>
      <c r="L1449" s="196"/>
      <c r="M1449" s="199"/>
      <c r="N1449" s="200"/>
      <c r="O1449" s="200"/>
      <c r="P1449" s="200"/>
      <c r="Q1449" s="200"/>
      <c r="R1449" s="200"/>
      <c r="S1449" s="200"/>
      <c r="T1449" s="201"/>
      <c r="U1449" s="341"/>
      <c r="V1449" s="341"/>
      <c r="AS1449" s="202" t="s">
        <v>170</v>
      </c>
      <c r="AT1449" s="202" t="s">
        <v>79</v>
      </c>
      <c r="AU1449" s="12" t="s">
        <v>79</v>
      </c>
      <c r="AV1449" s="12" t="s">
        <v>33</v>
      </c>
      <c r="AW1449" s="12" t="s">
        <v>69</v>
      </c>
      <c r="AX1449" s="202" t="s">
        <v>162</v>
      </c>
    </row>
    <row r="1450" spans="1:64" s="12" customFormat="1">
      <c r="B1450" s="196"/>
      <c r="C1450" s="341"/>
      <c r="D1450" s="337" t="s">
        <v>170</v>
      </c>
      <c r="E1450" s="347" t="s">
        <v>5</v>
      </c>
      <c r="F1450" s="348" t="s">
        <v>1498</v>
      </c>
      <c r="G1450" s="341"/>
      <c r="H1450" s="349">
        <v>31.169</v>
      </c>
      <c r="I1450" s="198"/>
      <c r="L1450" s="196"/>
      <c r="M1450" s="199"/>
      <c r="N1450" s="200"/>
      <c r="O1450" s="200"/>
      <c r="P1450" s="200"/>
      <c r="Q1450" s="200"/>
      <c r="R1450" s="200"/>
      <c r="S1450" s="200"/>
      <c r="T1450" s="201"/>
      <c r="U1450" s="341"/>
      <c r="V1450" s="341"/>
      <c r="AS1450" s="202" t="s">
        <v>170</v>
      </c>
      <c r="AT1450" s="202" t="s">
        <v>79</v>
      </c>
      <c r="AU1450" s="12" t="s">
        <v>79</v>
      </c>
      <c r="AV1450" s="12" t="s">
        <v>33</v>
      </c>
      <c r="AW1450" s="12" t="s">
        <v>69</v>
      </c>
      <c r="AX1450" s="202" t="s">
        <v>162</v>
      </c>
    </row>
    <row r="1451" spans="1:64" s="12" customFormat="1">
      <c r="B1451" s="196"/>
      <c r="C1451" s="341"/>
      <c r="D1451" s="337" t="s">
        <v>170</v>
      </c>
      <c r="E1451" s="347" t="s">
        <v>5</v>
      </c>
      <c r="F1451" s="348" t="s">
        <v>1499</v>
      </c>
      <c r="G1451" s="341"/>
      <c r="H1451" s="349">
        <v>42</v>
      </c>
      <c r="I1451" s="198"/>
      <c r="L1451" s="196"/>
      <c r="M1451" s="199"/>
      <c r="N1451" s="200"/>
      <c r="O1451" s="200"/>
      <c r="P1451" s="200"/>
      <c r="Q1451" s="200"/>
      <c r="R1451" s="200"/>
      <c r="S1451" s="200"/>
      <c r="T1451" s="201"/>
      <c r="U1451" s="341"/>
      <c r="V1451" s="341"/>
      <c r="AS1451" s="202" t="s">
        <v>170</v>
      </c>
      <c r="AT1451" s="202" t="s">
        <v>79</v>
      </c>
      <c r="AU1451" s="12" t="s">
        <v>79</v>
      </c>
      <c r="AV1451" s="12" t="s">
        <v>33</v>
      </c>
      <c r="AW1451" s="12" t="s">
        <v>69</v>
      </c>
      <c r="AX1451" s="202" t="s">
        <v>162</v>
      </c>
    </row>
    <row r="1452" spans="1:64" s="13" customFormat="1">
      <c r="B1452" s="208"/>
      <c r="C1452" s="350"/>
      <c r="D1452" s="342" t="s">
        <v>170</v>
      </c>
      <c r="E1452" s="351" t="s">
        <v>5</v>
      </c>
      <c r="F1452" s="352" t="s">
        <v>192</v>
      </c>
      <c r="G1452" s="350"/>
      <c r="H1452" s="353">
        <f>SUM(H1448:H1451)</f>
        <v>1176.3020000000001</v>
      </c>
      <c r="I1452" s="209"/>
      <c r="L1452" s="208"/>
      <c r="M1452" s="210"/>
      <c r="N1452" s="211"/>
      <c r="O1452" s="211"/>
      <c r="P1452" s="211"/>
      <c r="Q1452" s="211"/>
      <c r="R1452" s="211"/>
      <c r="S1452" s="211"/>
      <c r="T1452" s="212"/>
      <c r="U1452" s="350"/>
      <c r="V1452" s="350"/>
      <c r="AS1452" s="213" t="s">
        <v>170</v>
      </c>
      <c r="AT1452" s="213" t="s">
        <v>79</v>
      </c>
      <c r="AU1452" s="13" t="s">
        <v>168</v>
      </c>
      <c r="AV1452" s="13" t="s">
        <v>33</v>
      </c>
      <c r="AW1452" s="13" t="s">
        <v>77</v>
      </c>
      <c r="AX1452" s="213" t="s">
        <v>162</v>
      </c>
    </row>
    <row r="1453" spans="1:64" s="1" customFormat="1" ht="16.5" customHeight="1">
      <c r="A1453" s="405"/>
      <c r="B1453" s="394"/>
      <c r="C1453" s="400">
        <v>180</v>
      </c>
      <c r="D1453" s="400" t="s">
        <v>262</v>
      </c>
      <c r="E1453" s="401" t="s">
        <v>1501</v>
      </c>
      <c r="F1453" s="402" t="s">
        <v>1502</v>
      </c>
      <c r="G1453" s="403" t="s">
        <v>1503</v>
      </c>
      <c r="H1453" s="404">
        <v>330.51600000000002</v>
      </c>
      <c r="I1453" s="225"/>
      <c r="J1453" s="226">
        <f>ROUND(I1453*H1453,2)</f>
        <v>0</v>
      </c>
      <c r="K1453" s="222" t="s">
        <v>5</v>
      </c>
      <c r="L1453" s="227"/>
      <c r="M1453" s="228" t="s">
        <v>5</v>
      </c>
      <c r="N1453" s="229" t="s">
        <v>40</v>
      </c>
      <c r="O1453" s="42"/>
      <c r="P1453" s="184">
        <f>O1453*H1453</f>
        <v>0</v>
      </c>
      <c r="Q1453" s="184">
        <v>1E-3</v>
      </c>
      <c r="R1453" s="184">
        <f>Q1453*H1453</f>
        <v>0.33051600000000003</v>
      </c>
      <c r="S1453" s="184">
        <v>0</v>
      </c>
      <c r="T1453" s="185">
        <f>S1453*H1453</f>
        <v>0</v>
      </c>
      <c r="U1453" s="329"/>
      <c r="V1453" s="329"/>
      <c r="AQ1453" s="24" t="s">
        <v>365</v>
      </c>
      <c r="AS1453" s="24" t="s">
        <v>262</v>
      </c>
      <c r="AT1453" s="24" t="s">
        <v>79</v>
      </c>
      <c r="AX1453" s="24" t="s">
        <v>162</v>
      </c>
      <c r="BD1453" s="186">
        <f>IF(N1453="základní",J1453,0)</f>
        <v>0</v>
      </c>
      <c r="BE1453" s="186">
        <f>IF(N1453="snížená",J1453,0)</f>
        <v>0</v>
      </c>
      <c r="BF1453" s="186">
        <f>IF(N1453="zákl. přenesená",J1453,0)</f>
        <v>0</v>
      </c>
      <c r="BG1453" s="186">
        <f>IF(N1453="sníž. přenesená",J1453,0)</f>
        <v>0</v>
      </c>
      <c r="BH1453" s="186">
        <f>IF(N1453="nulová",J1453,0)</f>
        <v>0</v>
      </c>
      <c r="BI1453" s="24" t="s">
        <v>77</v>
      </c>
      <c r="BJ1453" s="186">
        <f>ROUND(I1453*H1453,2)</f>
        <v>0</v>
      </c>
      <c r="BK1453" s="24" t="s">
        <v>270</v>
      </c>
      <c r="BL1453" s="24" t="s">
        <v>1504</v>
      </c>
    </row>
    <row r="1454" spans="1:64" s="12" customFormat="1">
      <c r="B1454" s="196"/>
      <c r="C1454" s="341"/>
      <c r="D1454" s="342" t="s">
        <v>170</v>
      </c>
      <c r="E1454" s="341"/>
      <c r="F1454" s="344" t="s">
        <v>4845</v>
      </c>
      <c r="G1454" s="341"/>
      <c r="H1454" s="345">
        <v>330.51600000000002</v>
      </c>
      <c r="I1454" s="198"/>
      <c r="L1454" s="196"/>
      <c r="M1454" s="199"/>
      <c r="N1454" s="200"/>
      <c r="O1454" s="200"/>
      <c r="P1454" s="200"/>
      <c r="Q1454" s="200"/>
      <c r="R1454" s="200"/>
      <c r="S1454" s="200"/>
      <c r="T1454" s="201"/>
      <c r="U1454" s="341"/>
      <c r="V1454" s="341"/>
      <c r="AS1454" s="202" t="s">
        <v>170</v>
      </c>
      <c r="AT1454" s="202" t="s">
        <v>79</v>
      </c>
      <c r="AU1454" s="12" t="s">
        <v>79</v>
      </c>
      <c r="AV1454" s="12" t="s">
        <v>6</v>
      </c>
      <c r="AW1454" s="12" t="s">
        <v>77</v>
      </c>
      <c r="AX1454" s="202" t="s">
        <v>162</v>
      </c>
    </row>
    <row r="1455" spans="1:64" s="1" customFormat="1" ht="25.5" customHeight="1">
      <c r="B1455" s="174"/>
      <c r="C1455" s="389">
        <v>181</v>
      </c>
      <c r="D1455" s="389" t="s">
        <v>164</v>
      </c>
      <c r="E1455" s="390" t="s">
        <v>1506</v>
      </c>
      <c r="F1455" s="391" t="s">
        <v>1507</v>
      </c>
      <c r="G1455" s="392" t="s">
        <v>284</v>
      </c>
      <c r="H1455" s="393">
        <v>69.096000000000004</v>
      </c>
      <c r="I1455" s="180"/>
      <c r="J1455" s="181">
        <f>ROUND(I1455*H1455,2)</f>
        <v>0</v>
      </c>
      <c r="K1455" s="177" t="s">
        <v>5</v>
      </c>
      <c r="L1455" s="41"/>
      <c r="M1455" s="182" t="s">
        <v>5</v>
      </c>
      <c r="N1455" s="183" t="s">
        <v>40</v>
      </c>
      <c r="O1455" s="42"/>
      <c r="P1455" s="184">
        <f>O1455*H1455</f>
        <v>0</v>
      </c>
      <c r="Q1455" s="184">
        <v>0</v>
      </c>
      <c r="R1455" s="184">
        <f>Q1455*H1455</f>
        <v>0</v>
      </c>
      <c r="S1455" s="184">
        <v>0</v>
      </c>
      <c r="T1455" s="185">
        <f>S1455*H1455</f>
        <v>0</v>
      </c>
      <c r="U1455" s="329"/>
      <c r="V1455" s="329"/>
      <c r="AQ1455" s="24" t="s">
        <v>270</v>
      </c>
      <c r="AS1455" s="24" t="s">
        <v>164</v>
      </c>
      <c r="AT1455" s="24" t="s">
        <v>79</v>
      </c>
      <c r="AX1455" s="24" t="s">
        <v>162</v>
      </c>
      <c r="BD1455" s="186">
        <f>IF(N1455="základní",J1455,0)</f>
        <v>0</v>
      </c>
      <c r="BE1455" s="186">
        <f>IF(N1455="snížená",J1455,0)</f>
        <v>0</v>
      </c>
      <c r="BF1455" s="186">
        <f>IF(N1455="zákl. přenesená",J1455,0)</f>
        <v>0</v>
      </c>
      <c r="BG1455" s="186">
        <f>IF(N1455="sníž. přenesená",J1455,0)</f>
        <v>0</v>
      </c>
      <c r="BH1455" s="186">
        <f>IF(N1455="nulová",J1455,0)</f>
        <v>0</v>
      </c>
      <c r="BI1455" s="24" t="s">
        <v>77</v>
      </c>
      <c r="BJ1455" s="186">
        <f>ROUND(I1455*H1455,2)</f>
        <v>0</v>
      </c>
      <c r="BK1455" s="24" t="s">
        <v>270</v>
      </c>
      <c r="BL1455" s="24" t="s">
        <v>1508</v>
      </c>
    </row>
    <row r="1456" spans="1:64" s="11" customFormat="1">
      <c r="B1456" s="187"/>
      <c r="C1456" s="336"/>
      <c r="D1456" s="337" t="s">
        <v>170</v>
      </c>
      <c r="E1456" s="338" t="s">
        <v>5</v>
      </c>
      <c r="F1456" s="339" t="s">
        <v>254</v>
      </c>
      <c r="G1456" s="336"/>
      <c r="H1456" s="340" t="s">
        <v>5</v>
      </c>
      <c r="I1456" s="192"/>
      <c r="L1456" s="187"/>
      <c r="M1456" s="193"/>
      <c r="N1456" s="194"/>
      <c r="O1456" s="194"/>
      <c r="P1456" s="194"/>
      <c r="Q1456" s="194"/>
      <c r="R1456" s="194"/>
      <c r="S1456" s="194"/>
      <c r="T1456" s="195"/>
      <c r="U1456" s="336"/>
      <c r="V1456" s="336"/>
      <c r="AS1456" s="191" t="s">
        <v>170</v>
      </c>
      <c r="AT1456" s="191" t="s">
        <v>79</v>
      </c>
      <c r="AU1456" s="11" t="s">
        <v>77</v>
      </c>
      <c r="AV1456" s="11" t="s">
        <v>33</v>
      </c>
      <c r="AW1456" s="11" t="s">
        <v>69</v>
      </c>
      <c r="AX1456" s="191" t="s">
        <v>162</v>
      </c>
    </row>
    <row r="1457" spans="1:64" s="11" customFormat="1">
      <c r="B1457" s="187"/>
      <c r="C1457" s="336"/>
      <c r="D1457" s="337" t="s">
        <v>170</v>
      </c>
      <c r="E1457" s="338" t="s">
        <v>5</v>
      </c>
      <c r="F1457" s="339" t="s">
        <v>1509</v>
      </c>
      <c r="G1457" s="336"/>
      <c r="H1457" s="340" t="s">
        <v>5</v>
      </c>
      <c r="I1457" s="192"/>
      <c r="L1457" s="187"/>
      <c r="M1457" s="193"/>
      <c r="N1457" s="194"/>
      <c r="O1457" s="194"/>
      <c r="P1457" s="194"/>
      <c r="Q1457" s="194"/>
      <c r="R1457" s="194"/>
      <c r="S1457" s="194"/>
      <c r="T1457" s="195"/>
      <c r="U1457" s="336"/>
      <c r="V1457" s="336"/>
      <c r="AS1457" s="191" t="s">
        <v>170</v>
      </c>
      <c r="AT1457" s="191" t="s">
        <v>79</v>
      </c>
      <c r="AU1457" s="11" t="s">
        <v>77</v>
      </c>
      <c r="AV1457" s="11" t="s">
        <v>33</v>
      </c>
      <c r="AW1457" s="11" t="s">
        <v>69</v>
      </c>
      <c r="AX1457" s="191" t="s">
        <v>162</v>
      </c>
    </row>
    <row r="1458" spans="1:64" s="12" customFormat="1">
      <c r="B1458" s="196"/>
      <c r="C1458" s="341"/>
      <c r="D1458" s="337" t="s">
        <v>170</v>
      </c>
      <c r="E1458" s="347" t="s">
        <v>5</v>
      </c>
      <c r="F1458" s="348" t="s">
        <v>1510</v>
      </c>
      <c r="G1458" s="341"/>
      <c r="H1458" s="349">
        <v>6.6070000000000002</v>
      </c>
      <c r="I1458" s="198"/>
      <c r="L1458" s="196"/>
      <c r="M1458" s="199"/>
      <c r="N1458" s="200"/>
      <c r="O1458" s="200"/>
      <c r="P1458" s="200"/>
      <c r="Q1458" s="200"/>
      <c r="R1458" s="200"/>
      <c r="S1458" s="200"/>
      <c r="T1458" s="201"/>
      <c r="U1458" s="341"/>
      <c r="V1458" s="341"/>
      <c r="AS1458" s="202" t="s">
        <v>170</v>
      </c>
      <c r="AT1458" s="202" t="s">
        <v>79</v>
      </c>
      <c r="AU1458" s="12" t="s">
        <v>79</v>
      </c>
      <c r="AV1458" s="12" t="s">
        <v>33</v>
      </c>
      <c r="AW1458" s="12" t="s">
        <v>69</v>
      </c>
      <c r="AX1458" s="202" t="s">
        <v>162</v>
      </c>
    </row>
    <row r="1459" spans="1:64" s="12" customFormat="1">
      <c r="B1459" s="196"/>
      <c r="C1459" s="341"/>
      <c r="D1459" s="337" t="s">
        <v>170</v>
      </c>
      <c r="E1459" s="347" t="s">
        <v>5</v>
      </c>
      <c r="F1459" s="348" t="s">
        <v>1511</v>
      </c>
      <c r="G1459" s="341"/>
      <c r="H1459" s="349">
        <v>7.944</v>
      </c>
      <c r="I1459" s="198"/>
      <c r="L1459" s="196"/>
      <c r="M1459" s="199"/>
      <c r="N1459" s="200"/>
      <c r="O1459" s="200"/>
      <c r="P1459" s="200"/>
      <c r="Q1459" s="200"/>
      <c r="R1459" s="200"/>
      <c r="S1459" s="200"/>
      <c r="T1459" s="201"/>
      <c r="U1459" s="341"/>
      <c r="V1459" s="341"/>
      <c r="AS1459" s="202" t="s">
        <v>170</v>
      </c>
      <c r="AT1459" s="202" t="s">
        <v>79</v>
      </c>
      <c r="AU1459" s="12" t="s">
        <v>79</v>
      </c>
      <c r="AV1459" s="12" t="s">
        <v>33</v>
      </c>
      <c r="AW1459" s="12" t="s">
        <v>69</v>
      </c>
      <c r="AX1459" s="202" t="s">
        <v>162</v>
      </c>
    </row>
    <row r="1460" spans="1:64" s="12" customFormat="1">
      <c r="B1460" s="196"/>
      <c r="C1460" s="341"/>
      <c r="D1460" s="337" t="s">
        <v>170</v>
      </c>
      <c r="E1460" s="347" t="s">
        <v>5</v>
      </c>
      <c r="F1460" s="348" t="s">
        <v>1512</v>
      </c>
      <c r="G1460" s="341"/>
      <c r="H1460" s="349">
        <v>27.542000000000002</v>
      </c>
      <c r="I1460" s="198"/>
      <c r="L1460" s="196"/>
      <c r="M1460" s="199"/>
      <c r="N1460" s="200"/>
      <c r="O1460" s="200"/>
      <c r="P1460" s="200"/>
      <c r="Q1460" s="200"/>
      <c r="R1460" s="200"/>
      <c r="S1460" s="200"/>
      <c r="T1460" s="201"/>
      <c r="U1460" s="341"/>
      <c r="V1460" s="341"/>
      <c r="AS1460" s="202" t="s">
        <v>170</v>
      </c>
      <c r="AT1460" s="202" t="s">
        <v>79</v>
      </c>
      <c r="AU1460" s="12" t="s">
        <v>79</v>
      </c>
      <c r="AV1460" s="12" t="s">
        <v>33</v>
      </c>
      <c r="AW1460" s="12" t="s">
        <v>69</v>
      </c>
      <c r="AX1460" s="202" t="s">
        <v>162</v>
      </c>
    </row>
    <row r="1461" spans="1:64" s="12" customFormat="1">
      <c r="B1461" s="196"/>
      <c r="C1461" s="341"/>
      <c r="D1461" s="337" t="s">
        <v>170</v>
      </c>
      <c r="E1461" s="347" t="s">
        <v>5</v>
      </c>
      <c r="F1461" s="348" t="s">
        <v>1513</v>
      </c>
      <c r="G1461" s="341"/>
      <c r="H1461" s="349">
        <v>27.003</v>
      </c>
      <c r="I1461" s="198"/>
      <c r="L1461" s="196"/>
      <c r="M1461" s="199"/>
      <c r="N1461" s="200"/>
      <c r="O1461" s="200"/>
      <c r="P1461" s="200"/>
      <c r="Q1461" s="200"/>
      <c r="R1461" s="200"/>
      <c r="S1461" s="200"/>
      <c r="T1461" s="201"/>
      <c r="U1461" s="341"/>
      <c r="V1461" s="341"/>
      <c r="AS1461" s="202" t="s">
        <v>170</v>
      </c>
      <c r="AT1461" s="202" t="s">
        <v>79</v>
      </c>
      <c r="AU1461" s="12" t="s">
        <v>79</v>
      </c>
      <c r="AV1461" s="12" t="s">
        <v>33</v>
      </c>
      <c r="AW1461" s="12" t="s">
        <v>69</v>
      </c>
      <c r="AX1461" s="202" t="s">
        <v>162</v>
      </c>
    </row>
    <row r="1462" spans="1:64" s="13" customFormat="1">
      <c r="B1462" s="208"/>
      <c r="C1462" s="350"/>
      <c r="D1462" s="342" t="s">
        <v>170</v>
      </c>
      <c r="E1462" s="351" t="s">
        <v>5</v>
      </c>
      <c r="F1462" s="352" t="s">
        <v>192</v>
      </c>
      <c r="G1462" s="350"/>
      <c r="H1462" s="353">
        <v>69.096000000000004</v>
      </c>
      <c r="I1462" s="209"/>
      <c r="L1462" s="208"/>
      <c r="M1462" s="210"/>
      <c r="N1462" s="211"/>
      <c r="O1462" s="211"/>
      <c r="P1462" s="211"/>
      <c r="Q1462" s="211"/>
      <c r="R1462" s="211"/>
      <c r="S1462" s="211"/>
      <c r="T1462" s="212"/>
      <c r="U1462" s="350"/>
      <c r="V1462" s="350"/>
      <c r="AS1462" s="213" t="s">
        <v>170</v>
      </c>
      <c r="AT1462" s="213" t="s">
        <v>79</v>
      </c>
      <c r="AU1462" s="13" t="s">
        <v>168</v>
      </c>
      <c r="AV1462" s="13" t="s">
        <v>33</v>
      </c>
      <c r="AW1462" s="13" t="s">
        <v>77</v>
      </c>
      <c r="AX1462" s="213" t="s">
        <v>162</v>
      </c>
    </row>
    <row r="1463" spans="1:64" s="1" customFormat="1" ht="16.5" customHeight="1">
      <c r="B1463" s="174"/>
      <c r="C1463" s="359">
        <v>182</v>
      </c>
      <c r="D1463" s="359" t="s">
        <v>262</v>
      </c>
      <c r="E1463" s="360" t="s">
        <v>1501</v>
      </c>
      <c r="F1463" s="361" t="s">
        <v>1502</v>
      </c>
      <c r="G1463" s="362" t="s">
        <v>1503</v>
      </c>
      <c r="H1463" s="363">
        <v>24.184000000000001</v>
      </c>
      <c r="I1463" s="225"/>
      <c r="J1463" s="226">
        <f>ROUND(I1463*H1463,2)</f>
        <v>0</v>
      </c>
      <c r="K1463" s="222" t="s">
        <v>5</v>
      </c>
      <c r="L1463" s="227"/>
      <c r="M1463" s="228" t="s">
        <v>5</v>
      </c>
      <c r="N1463" s="229" t="s">
        <v>40</v>
      </c>
      <c r="O1463" s="42"/>
      <c r="P1463" s="184">
        <f>O1463*H1463</f>
        <v>0</v>
      </c>
      <c r="Q1463" s="184">
        <v>1E-3</v>
      </c>
      <c r="R1463" s="184">
        <f>Q1463*H1463</f>
        <v>2.4184000000000001E-2</v>
      </c>
      <c r="S1463" s="184">
        <v>0</v>
      </c>
      <c r="T1463" s="185">
        <f>S1463*H1463</f>
        <v>0</v>
      </c>
      <c r="U1463" s="329"/>
      <c r="V1463" s="329"/>
      <c r="AQ1463" s="24" t="s">
        <v>365</v>
      </c>
      <c r="AS1463" s="24" t="s">
        <v>262</v>
      </c>
      <c r="AT1463" s="24" t="s">
        <v>79</v>
      </c>
      <c r="AX1463" s="24" t="s">
        <v>162</v>
      </c>
      <c r="BD1463" s="186">
        <f>IF(N1463="základní",J1463,0)</f>
        <v>0</v>
      </c>
      <c r="BE1463" s="186">
        <f>IF(N1463="snížená",J1463,0)</f>
        <v>0</v>
      </c>
      <c r="BF1463" s="186">
        <f>IF(N1463="zákl. přenesená",J1463,0)</f>
        <v>0</v>
      </c>
      <c r="BG1463" s="186">
        <f>IF(N1463="sníž. přenesená",J1463,0)</f>
        <v>0</v>
      </c>
      <c r="BH1463" s="186">
        <f>IF(N1463="nulová",J1463,0)</f>
        <v>0</v>
      </c>
      <c r="BI1463" s="24" t="s">
        <v>77</v>
      </c>
      <c r="BJ1463" s="186">
        <f>ROUND(I1463*H1463,2)</f>
        <v>0</v>
      </c>
      <c r="BK1463" s="24" t="s">
        <v>270</v>
      </c>
      <c r="BL1463" s="24" t="s">
        <v>1515</v>
      </c>
    </row>
    <row r="1464" spans="1:64" s="12" customFormat="1">
      <c r="B1464" s="196"/>
      <c r="C1464" s="341"/>
      <c r="D1464" s="342" t="s">
        <v>170</v>
      </c>
      <c r="E1464" s="341"/>
      <c r="F1464" s="344" t="s">
        <v>1516</v>
      </c>
      <c r="G1464" s="341"/>
      <c r="H1464" s="345">
        <v>24.184000000000001</v>
      </c>
      <c r="I1464" s="198"/>
      <c r="L1464" s="196"/>
      <c r="M1464" s="199"/>
      <c r="N1464" s="200"/>
      <c r="O1464" s="200"/>
      <c r="P1464" s="200"/>
      <c r="Q1464" s="200"/>
      <c r="R1464" s="200"/>
      <c r="S1464" s="200"/>
      <c r="T1464" s="201"/>
      <c r="U1464" s="341"/>
      <c r="V1464" s="341"/>
      <c r="AS1464" s="202" t="s">
        <v>170</v>
      </c>
      <c r="AT1464" s="202" t="s">
        <v>79</v>
      </c>
      <c r="AU1464" s="12" t="s">
        <v>79</v>
      </c>
      <c r="AV1464" s="12" t="s">
        <v>6</v>
      </c>
      <c r="AW1464" s="12" t="s">
        <v>77</v>
      </c>
      <c r="AX1464" s="202" t="s">
        <v>162</v>
      </c>
    </row>
    <row r="1465" spans="1:64" s="1" customFormat="1" ht="16.5" customHeight="1">
      <c r="A1465" s="405"/>
      <c r="B1465" s="394"/>
      <c r="C1465" s="389">
        <v>183</v>
      </c>
      <c r="D1465" s="389" t="s">
        <v>164</v>
      </c>
      <c r="E1465" s="390" t="s">
        <v>1518</v>
      </c>
      <c r="F1465" s="391" t="s">
        <v>1519</v>
      </c>
      <c r="G1465" s="392" t="s">
        <v>284</v>
      </c>
      <c r="H1465" s="393">
        <v>3836.3620000000001</v>
      </c>
      <c r="I1465" s="180"/>
      <c r="J1465" s="181">
        <f>ROUND(I1465*H1465,2)</f>
        <v>0</v>
      </c>
      <c r="K1465" s="177" t="s">
        <v>5</v>
      </c>
      <c r="L1465" s="41"/>
      <c r="M1465" s="182" t="s">
        <v>5</v>
      </c>
      <c r="N1465" s="183" t="s">
        <v>40</v>
      </c>
      <c r="O1465" s="42"/>
      <c r="P1465" s="184">
        <f>O1465*H1465</f>
        <v>0</v>
      </c>
      <c r="Q1465" s="184">
        <v>0</v>
      </c>
      <c r="R1465" s="184">
        <f>Q1465*H1465</f>
        <v>0</v>
      </c>
      <c r="S1465" s="184">
        <v>4.0000000000000001E-3</v>
      </c>
      <c r="T1465" s="185">
        <f>S1465*H1465</f>
        <v>15.345448000000001</v>
      </c>
      <c r="U1465" s="329"/>
      <c r="V1465" s="329"/>
      <c r="AQ1465" s="24" t="s">
        <v>270</v>
      </c>
      <c r="AS1465" s="24" t="s">
        <v>164</v>
      </c>
      <c r="AT1465" s="24" t="s">
        <v>79</v>
      </c>
      <c r="AX1465" s="24" t="s">
        <v>162</v>
      </c>
      <c r="BD1465" s="186">
        <f>IF(N1465="základní",J1465,0)</f>
        <v>0</v>
      </c>
      <c r="BE1465" s="186">
        <f>IF(N1465="snížená",J1465,0)</f>
        <v>0</v>
      </c>
      <c r="BF1465" s="186">
        <f>IF(N1465="zákl. přenesená",J1465,0)</f>
        <v>0</v>
      </c>
      <c r="BG1465" s="186">
        <f>IF(N1465="sníž. přenesená",J1465,0)</f>
        <v>0</v>
      </c>
      <c r="BH1465" s="186">
        <f>IF(N1465="nulová",J1465,0)</f>
        <v>0</v>
      </c>
      <c r="BI1465" s="24" t="s">
        <v>77</v>
      </c>
      <c r="BJ1465" s="186">
        <f>ROUND(I1465*H1465,2)</f>
        <v>0</v>
      </c>
      <c r="BK1465" s="24" t="s">
        <v>270</v>
      </c>
      <c r="BL1465" s="24" t="s">
        <v>1520</v>
      </c>
    </row>
    <row r="1466" spans="1:64" s="11" customFormat="1">
      <c r="B1466" s="187"/>
      <c r="C1466" s="336"/>
      <c r="D1466" s="337" t="s">
        <v>170</v>
      </c>
      <c r="E1466" s="338" t="s">
        <v>5</v>
      </c>
      <c r="F1466" s="339" t="s">
        <v>1521</v>
      </c>
      <c r="G1466" s="336"/>
      <c r="H1466" s="340" t="s">
        <v>5</v>
      </c>
      <c r="I1466" s="192"/>
      <c r="L1466" s="187"/>
      <c r="M1466" s="193"/>
      <c r="N1466" s="194"/>
      <c r="O1466" s="194"/>
      <c r="P1466" s="194"/>
      <c r="Q1466" s="194"/>
      <c r="R1466" s="194"/>
      <c r="S1466" s="194"/>
      <c r="T1466" s="195"/>
      <c r="U1466" s="336"/>
      <c r="V1466" s="336"/>
      <c r="AS1466" s="191" t="s">
        <v>170</v>
      </c>
      <c r="AT1466" s="191" t="s">
        <v>79</v>
      </c>
      <c r="AU1466" s="11" t="s">
        <v>77</v>
      </c>
      <c r="AV1466" s="11" t="s">
        <v>33</v>
      </c>
      <c r="AW1466" s="11" t="s">
        <v>69</v>
      </c>
      <c r="AX1466" s="191" t="s">
        <v>162</v>
      </c>
    </row>
    <row r="1467" spans="1:64" s="11" customFormat="1">
      <c r="B1467" s="187"/>
      <c r="C1467" s="336"/>
      <c r="D1467" s="337" t="s">
        <v>170</v>
      </c>
      <c r="E1467" s="338" t="s">
        <v>5</v>
      </c>
      <c r="F1467" s="339" t="s">
        <v>1522</v>
      </c>
      <c r="G1467" s="336"/>
      <c r="H1467" s="340" t="s">
        <v>5</v>
      </c>
      <c r="I1467" s="192"/>
      <c r="L1467" s="187"/>
      <c r="M1467" s="193"/>
      <c r="N1467" s="194"/>
      <c r="O1467" s="194"/>
      <c r="P1467" s="194"/>
      <c r="Q1467" s="194"/>
      <c r="R1467" s="194"/>
      <c r="S1467" s="194"/>
      <c r="T1467" s="195"/>
      <c r="U1467" s="336"/>
      <c r="V1467" s="336"/>
      <c r="AS1467" s="191" t="s">
        <v>170</v>
      </c>
      <c r="AT1467" s="191" t="s">
        <v>79</v>
      </c>
      <c r="AU1467" s="11" t="s">
        <v>77</v>
      </c>
      <c r="AV1467" s="11" t="s">
        <v>33</v>
      </c>
      <c r="AW1467" s="11" t="s">
        <v>69</v>
      </c>
      <c r="AX1467" s="191" t="s">
        <v>162</v>
      </c>
    </row>
    <row r="1468" spans="1:64" s="11" customFormat="1">
      <c r="B1468" s="187"/>
      <c r="C1468" s="336"/>
      <c r="D1468" s="337" t="s">
        <v>170</v>
      </c>
      <c r="E1468" s="338" t="s">
        <v>5</v>
      </c>
      <c r="F1468" s="339" t="s">
        <v>1068</v>
      </c>
      <c r="G1468" s="336"/>
      <c r="H1468" s="340" t="s">
        <v>5</v>
      </c>
      <c r="I1468" s="192"/>
      <c r="L1468" s="187"/>
      <c r="M1468" s="193"/>
      <c r="N1468" s="194"/>
      <c r="O1468" s="194"/>
      <c r="P1468" s="194"/>
      <c r="Q1468" s="194"/>
      <c r="R1468" s="194"/>
      <c r="S1468" s="194"/>
      <c r="T1468" s="195"/>
      <c r="U1468" s="336"/>
      <c r="V1468" s="336"/>
      <c r="AS1468" s="191" t="s">
        <v>170</v>
      </c>
      <c r="AT1468" s="191" t="s">
        <v>79</v>
      </c>
      <c r="AU1468" s="11" t="s">
        <v>77</v>
      </c>
      <c r="AV1468" s="11" t="s">
        <v>33</v>
      </c>
      <c r="AW1468" s="11" t="s">
        <v>69</v>
      </c>
      <c r="AX1468" s="191" t="s">
        <v>162</v>
      </c>
    </row>
    <row r="1469" spans="1:64" s="12" customFormat="1">
      <c r="B1469" s="196"/>
      <c r="C1469" s="341"/>
      <c r="D1469" s="337" t="s">
        <v>170</v>
      </c>
      <c r="E1469" s="347" t="s">
        <v>5</v>
      </c>
      <c r="F1469" s="348" t="s">
        <v>1188</v>
      </c>
      <c r="G1469" s="341"/>
      <c r="H1469" s="349">
        <v>15.5</v>
      </c>
      <c r="I1469" s="198"/>
      <c r="L1469" s="196"/>
      <c r="M1469" s="199"/>
      <c r="N1469" s="200"/>
      <c r="O1469" s="200"/>
      <c r="P1469" s="200"/>
      <c r="Q1469" s="200"/>
      <c r="R1469" s="200"/>
      <c r="S1469" s="200"/>
      <c r="T1469" s="201"/>
      <c r="U1469" s="341"/>
      <c r="V1469" s="341"/>
      <c r="AS1469" s="202" t="s">
        <v>170</v>
      </c>
      <c r="AT1469" s="202" t="s">
        <v>79</v>
      </c>
      <c r="AU1469" s="12" t="s">
        <v>79</v>
      </c>
      <c r="AV1469" s="12" t="s">
        <v>33</v>
      </c>
      <c r="AW1469" s="12" t="s">
        <v>69</v>
      </c>
      <c r="AX1469" s="202" t="s">
        <v>162</v>
      </c>
    </row>
    <row r="1470" spans="1:64" s="12" customFormat="1">
      <c r="B1470" s="196"/>
      <c r="C1470" s="341"/>
      <c r="D1470" s="337" t="s">
        <v>170</v>
      </c>
      <c r="E1470" s="347" t="s">
        <v>5</v>
      </c>
      <c r="F1470" s="348" t="s">
        <v>1189</v>
      </c>
      <c r="G1470" s="341"/>
      <c r="H1470" s="349">
        <v>16.7</v>
      </c>
      <c r="I1470" s="198"/>
      <c r="L1470" s="196"/>
      <c r="M1470" s="199"/>
      <c r="N1470" s="200"/>
      <c r="O1470" s="200"/>
      <c r="P1470" s="200"/>
      <c r="Q1470" s="200"/>
      <c r="R1470" s="200"/>
      <c r="S1470" s="200"/>
      <c r="T1470" s="201"/>
      <c r="U1470" s="341"/>
      <c r="V1470" s="341"/>
      <c r="AS1470" s="202" t="s">
        <v>170</v>
      </c>
      <c r="AT1470" s="202" t="s">
        <v>79</v>
      </c>
      <c r="AU1470" s="12" t="s">
        <v>79</v>
      </c>
      <c r="AV1470" s="12" t="s">
        <v>33</v>
      </c>
      <c r="AW1470" s="12" t="s">
        <v>69</v>
      </c>
      <c r="AX1470" s="202" t="s">
        <v>162</v>
      </c>
    </row>
    <row r="1471" spans="1:64" s="12" customFormat="1">
      <c r="B1471" s="196"/>
      <c r="C1471" s="341"/>
      <c r="D1471" s="337" t="s">
        <v>170</v>
      </c>
      <c r="E1471" s="347" t="s">
        <v>5</v>
      </c>
      <c r="F1471" s="348" t="s">
        <v>1190</v>
      </c>
      <c r="G1471" s="341"/>
      <c r="H1471" s="349">
        <v>31.3</v>
      </c>
      <c r="I1471" s="198"/>
      <c r="L1471" s="196"/>
      <c r="M1471" s="199"/>
      <c r="N1471" s="200"/>
      <c r="O1471" s="200"/>
      <c r="P1471" s="200"/>
      <c r="Q1471" s="200"/>
      <c r="R1471" s="200"/>
      <c r="S1471" s="200"/>
      <c r="T1471" s="201"/>
      <c r="U1471" s="341"/>
      <c r="V1471" s="341"/>
      <c r="AS1471" s="202" t="s">
        <v>170</v>
      </c>
      <c r="AT1471" s="202" t="s">
        <v>79</v>
      </c>
      <c r="AU1471" s="12" t="s">
        <v>79</v>
      </c>
      <c r="AV1471" s="12" t="s">
        <v>33</v>
      </c>
      <c r="AW1471" s="12" t="s">
        <v>69</v>
      </c>
      <c r="AX1471" s="202" t="s">
        <v>162</v>
      </c>
    </row>
    <row r="1472" spans="1:64" s="12" customFormat="1">
      <c r="B1472" s="196"/>
      <c r="C1472" s="341"/>
      <c r="D1472" s="337" t="s">
        <v>170</v>
      </c>
      <c r="E1472" s="347" t="s">
        <v>5</v>
      </c>
      <c r="F1472" s="348" t="s">
        <v>1191</v>
      </c>
      <c r="G1472" s="341"/>
      <c r="H1472" s="349">
        <v>30.2</v>
      </c>
      <c r="I1472" s="198"/>
      <c r="L1472" s="196"/>
      <c r="M1472" s="199"/>
      <c r="N1472" s="200"/>
      <c r="O1472" s="200"/>
      <c r="P1472" s="200"/>
      <c r="Q1472" s="200"/>
      <c r="R1472" s="200"/>
      <c r="S1472" s="200"/>
      <c r="T1472" s="201"/>
      <c r="U1472" s="341"/>
      <c r="V1472" s="341"/>
      <c r="AS1472" s="202" t="s">
        <v>170</v>
      </c>
      <c r="AT1472" s="202" t="s">
        <v>79</v>
      </c>
      <c r="AU1472" s="12" t="s">
        <v>79</v>
      </c>
      <c r="AV1472" s="12" t="s">
        <v>33</v>
      </c>
      <c r="AW1472" s="12" t="s">
        <v>69</v>
      </c>
      <c r="AX1472" s="202" t="s">
        <v>162</v>
      </c>
    </row>
    <row r="1473" spans="2:50" s="12" customFormat="1">
      <c r="B1473" s="196"/>
      <c r="C1473" s="341"/>
      <c r="D1473" s="337" t="s">
        <v>170</v>
      </c>
      <c r="E1473" s="347" t="s">
        <v>5</v>
      </c>
      <c r="F1473" s="348" t="s">
        <v>1192</v>
      </c>
      <c r="G1473" s="341"/>
      <c r="H1473" s="349">
        <v>0</v>
      </c>
      <c r="I1473" s="198"/>
      <c r="L1473" s="196"/>
      <c r="M1473" s="199"/>
      <c r="N1473" s="200"/>
      <c r="O1473" s="200"/>
      <c r="P1473" s="200"/>
      <c r="Q1473" s="200"/>
      <c r="R1473" s="200"/>
      <c r="S1473" s="200"/>
      <c r="T1473" s="201"/>
      <c r="U1473" s="341"/>
      <c r="V1473" s="341"/>
      <c r="AS1473" s="202" t="s">
        <v>170</v>
      </c>
      <c r="AT1473" s="202" t="s">
        <v>79</v>
      </c>
      <c r="AU1473" s="12" t="s">
        <v>79</v>
      </c>
      <c r="AV1473" s="12" t="s">
        <v>33</v>
      </c>
      <c r="AW1473" s="12" t="s">
        <v>69</v>
      </c>
      <c r="AX1473" s="202" t="s">
        <v>162</v>
      </c>
    </row>
    <row r="1474" spans="2:50" s="12" customFormat="1">
      <c r="B1474" s="196"/>
      <c r="C1474" s="341"/>
      <c r="D1474" s="337" t="s">
        <v>170</v>
      </c>
      <c r="E1474" s="347" t="s">
        <v>5</v>
      </c>
      <c r="F1474" s="348" t="s">
        <v>1193</v>
      </c>
      <c r="G1474" s="341"/>
      <c r="H1474" s="349">
        <v>0</v>
      </c>
      <c r="I1474" s="198"/>
      <c r="L1474" s="196"/>
      <c r="M1474" s="199"/>
      <c r="N1474" s="200"/>
      <c r="O1474" s="200"/>
      <c r="P1474" s="200"/>
      <c r="Q1474" s="200"/>
      <c r="R1474" s="200"/>
      <c r="S1474" s="200"/>
      <c r="T1474" s="201"/>
      <c r="U1474" s="341"/>
      <c r="V1474" s="341"/>
      <c r="AS1474" s="202" t="s">
        <v>170</v>
      </c>
      <c r="AT1474" s="202" t="s">
        <v>79</v>
      </c>
      <c r="AU1474" s="12" t="s">
        <v>79</v>
      </c>
      <c r="AV1474" s="12" t="s">
        <v>33</v>
      </c>
      <c r="AW1474" s="12" t="s">
        <v>69</v>
      </c>
      <c r="AX1474" s="202" t="s">
        <v>162</v>
      </c>
    </row>
    <row r="1475" spans="2:50" s="12" customFormat="1">
      <c r="B1475" s="196"/>
      <c r="C1475" s="341"/>
      <c r="D1475" s="337" t="s">
        <v>170</v>
      </c>
      <c r="E1475" s="347" t="s">
        <v>5</v>
      </c>
      <c r="F1475" s="348" t="s">
        <v>1194</v>
      </c>
      <c r="G1475" s="341"/>
      <c r="H1475" s="349">
        <v>0</v>
      </c>
      <c r="I1475" s="198"/>
      <c r="L1475" s="196"/>
      <c r="M1475" s="199"/>
      <c r="N1475" s="200"/>
      <c r="O1475" s="200"/>
      <c r="P1475" s="200"/>
      <c r="Q1475" s="200"/>
      <c r="R1475" s="200"/>
      <c r="S1475" s="200"/>
      <c r="T1475" s="201"/>
      <c r="U1475" s="341"/>
      <c r="V1475" s="341"/>
      <c r="AS1475" s="202" t="s">
        <v>170</v>
      </c>
      <c r="AT1475" s="202" t="s">
        <v>79</v>
      </c>
      <c r="AU1475" s="12" t="s">
        <v>79</v>
      </c>
      <c r="AV1475" s="12" t="s">
        <v>33</v>
      </c>
      <c r="AW1475" s="12" t="s">
        <v>69</v>
      </c>
      <c r="AX1475" s="202" t="s">
        <v>162</v>
      </c>
    </row>
    <row r="1476" spans="2:50" s="12" customFormat="1">
      <c r="B1476" s="196"/>
      <c r="C1476" s="341"/>
      <c r="D1476" s="337" t="s">
        <v>170</v>
      </c>
      <c r="E1476" s="347" t="s">
        <v>5</v>
      </c>
      <c r="F1476" s="348" t="s">
        <v>1195</v>
      </c>
      <c r="G1476" s="341"/>
      <c r="H1476" s="349">
        <v>0</v>
      </c>
      <c r="I1476" s="198"/>
      <c r="L1476" s="196"/>
      <c r="M1476" s="199"/>
      <c r="N1476" s="200"/>
      <c r="O1476" s="200"/>
      <c r="P1476" s="200"/>
      <c r="Q1476" s="200"/>
      <c r="R1476" s="200"/>
      <c r="S1476" s="200"/>
      <c r="T1476" s="201"/>
      <c r="U1476" s="341"/>
      <c r="V1476" s="341"/>
      <c r="AS1476" s="202" t="s">
        <v>170</v>
      </c>
      <c r="AT1476" s="202" t="s">
        <v>79</v>
      </c>
      <c r="AU1476" s="12" t="s">
        <v>79</v>
      </c>
      <c r="AV1476" s="12" t="s">
        <v>33</v>
      </c>
      <c r="AW1476" s="12" t="s">
        <v>69</v>
      </c>
      <c r="AX1476" s="202" t="s">
        <v>162</v>
      </c>
    </row>
    <row r="1477" spans="2:50" s="12" customFormat="1">
      <c r="B1477" s="196"/>
      <c r="C1477" s="341"/>
      <c r="D1477" s="337" t="s">
        <v>170</v>
      </c>
      <c r="E1477" s="347" t="s">
        <v>5</v>
      </c>
      <c r="F1477" s="348" t="s">
        <v>1196</v>
      </c>
      <c r="G1477" s="341"/>
      <c r="H1477" s="349">
        <v>37.799999999999997</v>
      </c>
      <c r="I1477" s="198"/>
      <c r="L1477" s="196"/>
      <c r="M1477" s="199"/>
      <c r="N1477" s="200"/>
      <c r="O1477" s="200"/>
      <c r="P1477" s="200"/>
      <c r="Q1477" s="200"/>
      <c r="R1477" s="200"/>
      <c r="S1477" s="200"/>
      <c r="T1477" s="201"/>
      <c r="U1477" s="341"/>
      <c r="V1477" s="341"/>
      <c r="AS1477" s="202" t="s">
        <v>170</v>
      </c>
      <c r="AT1477" s="202" t="s">
        <v>79</v>
      </c>
      <c r="AU1477" s="12" t="s">
        <v>79</v>
      </c>
      <c r="AV1477" s="12" t="s">
        <v>33</v>
      </c>
      <c r="AW1477" s="12" t="s">
        <v>69</v>
      </c>
      <c r="AX1477" s="202" t="s">
        <v>162</v>
      </c>
    </row>
    <row r="1478" spans="2:50" s="12" customFormat="1">
      <c r="B1478" s="196"/>
      <c r="C1478" s="341"/>
      <c r="D1478" s="337" t="s">
        <v>170</v>
      </c>
      <c r="E1478" s="347" t="s">
        <v>5</v>
      </c>
      <c r="F1478" s="348" t="s">
        <v>1197</v>
      </c>
      <c r="G1478" s="341"/>
      <c r="H1478" s="349">
        <v>4.5999999999999996</v>
      </c>
      <c r="I1478" s="198"/>
      <c r="L1478" s="196"/>
      <c r="M1478" s="199"/>
      <c r="N1478" s="200"/>
      <c r="O1478" s="200"/>
      <c r="P1478" s="200"/>
      <c r="Q1478" s="200"/>
      <c r="R1478" s="200"/>
      <c r="S1478" s="200"/>
      <c r="T1478" s="201"/>
      <c r="U1478" s="341"/>
      <c r="V1478" s="341"/>
      <c r="AS1478" s="202" t="s">
        <v>170</v>
      </c>
      <c r="AT1478" s="202" t="s">
        <v>79</v>
      </c>
      <c r="AU1478" s="12" t="s">
        <v>79</v>
      </c>
      <c r="AV1478" s="12" t="s">
        <v>33</v>
      </c>
      <c r="AW1478" s="12" t="s">
        <v>69</v>
      </c>
      <c r="AX1478" s="202" t="s">
        <v>162</v>
      </c>
    </row>
    <row r="1479" spans="2:50" s="12" customFormat="1">
      <c r="B1479" s="196"/>
      <c r="C1479" s="341"/>
      <c r="D1479" s="337" t="s">
        <v>170</v>
      </c>
      <c r="E1479" s="347" t="s">
        <v>5</v>
      </c>
      <c r="F1479" s="348" t="s">
        <v>1198</v>
      </c>
      <c r="G1479" s="341"/>
      <c r="H1479" s="349">
        <v>13.9</v>
      </c>
      <c r="I1479" s="198"/>
      <c r="L1479" s="196"/>
      <c r="M1479" s="199"/>
      <c r="N1479" s="200"/>
      <c r="O1479" s="200"/>
      <c r="P1479" s="200"/>
      <c r="Q1479" s="200"/>
      <c r="R1479" s="200"/>
      <c r="S1479" s="200"/>
      <c r="T1479" s="201"/>
      <c r="U1479" s="341"/>
      <c r="V1479" s="341"/>
      <c r="AS1479" s="202" t="s">
        <v>170</v>
      </c>
      <c r="AT1479" s="202" t="s">
        <v>79</v>
      </c>
      <c r="AU1479" s="12" t="s">
        <v>79</v>
      </c>
      <c r="AV1479" s="12" t="s">
        <v>33</v>
      </c>
      <c r="AW1479" s="12" t="s">
        <v>69</v>
      </c>
      <c r="AX1479" s="202" t="s">
        <v>162</v>
      </c>
    </row>
    <row r="1480" spans="2:50" s="12" customFormat="1">
      <c r="B1480" s="196"/>
      <c r="C1480" s="341"/>
      <c r="D1480" s="337" t="s">
        <v>170</v>
      </c>
      <c r="E1480" s="347" t="s">
        <v>5</v>
      </c>
      <c r="F1480" s="348" t="s">
        <v>1199</v>
      </c>
      <c r="G1480" s="341"/>
      <c r="H1480" s="349">
        <v>5.9</v>
      </c>
      <c r="I1480" s="198"/>
      <c r="L1480" s="196"/>
      <c r="M1480" s="199"/>
      <c r="N1480" s="200"/>
      <c r="O1480" s="200"/>
      <c r="P1480" s="200"/>
      <c r="Q1480" s="200"/>
      <c r="R1480" s="200"/>
      <c r="S1480" s="200"/>
      <c r="T1480" s="201"/>
      <c r="U1480" s="341"/>
      <c r="V1480" s="341"/>
      <c r="AS1480" s="202" t="s">
        <v>170</v>
      </c>
      <c r="AT1480" s="202" t="s">
        <v>79</v>
      </c>
      <c r="AU1480" s="12" t="s">
        <v>79</v>
      </c>
      <c r="AV1480" s="12" t="s">
        <v>33</v>
      </c>
      <c r="AW1480" s="12" t="s">
        <v>69</v>
      </c>
      <c r="AX1480" s="202" t="s">
        <v>162</v>
      </c>
    </row>
    <row r="1481" spans="2:50" s="12" customFormat="1">
      <c r="B1481" s="196"/>
      <c r="C1481" s="341"/>
      <c r="D1481" s="337" t="s">
        <v>170</v>
      </c>
      <c r="E1481" s="347" t="s">
        <v>5</v>
      </c>
      <c r="F1481" s="348" t="s">
        <v>1200</v>
      </c>
      <c r="G1481" s="341"/>
      <c r="H1481" s="349">
        <v>0</v>
      </c>
      <c r="I1481" s="198"/>
      <c r="L1481" s="196"/>
      <c r="M1481" s="199"/>
      <c r="N1481" s="200"/>
      <c r="O1481" s="200"/>
      <c r="P1481" s="200"/>
      <c r="Q1481" s="200"/>
      <c r="R1481" s="200"/>
      <c r="S1481" s="200"/>
      <c r="T1481" s="201"/>
      <c r="U1481" s="341"/>
      <c r="V1481" s="341"/>
      <c r="AS1481" s="202" t="s">
        <v>170</v>
      </c>
      <c r="AT1481" s="202" t="s">
        <v>79</v>
      </c>
      <c r="AU1481" s="12" t="s">
        <v>79</v>
      </c>
      <c r="AV1481" s="12" t="s">
        <v>33</v>
      </c>
      <c r="AW1481" s="12" t="s">
        <v>69</v>
      </c>
      <c r="AX1481" s="202" t="s">
        <v>162</v>
      </c>
    </row>
    <row r="1482" spans="2:50" s="12" customFormat="1">
      <c r="B1482" s="196"/>
      <c r="C1482" s="341"/>
      <c r="D1482" s="337" t="s">
        <v>170</v>
      </c>
      <c r="E1482" s="347" t="s">
        <v>5</v>
      </c>
      <c r="F1482" s="348" t="s">
        <v>1201</v>
      </c>
      <c r="G1482" s="341"/>
      <c r="H1482" s="349">
        <v>0</v>
      </c>
      <c r="I1482" s="198"/>
      <c r="L1482" s="196"/>
      <c r="M1482" s="199"/>
      <c r="N1482" s="200"/>
      <c r="O1482" s="200"/>
      <c r="P1482" s="200"/>
      <c r="Q1482" s="200"/>
      <c r="R1482" s="200"/>
      <c r="S1482" s="200"/>
      <c r="T1482" s="201"/>
      <c r="U1482" s="341"/>
      <c r="V1482" s="341"/>
      <c r="AS1482" s="202" t="s">
        <v>170</v>
      </c>
      <c r="AT1482" s="202" t="s">
        <v>79</v>
      </c>
      <c r="AU1482" s="12" t="s">
        <v>79</v>
      </c>
      <c r="AV1482" s="12" t="s">
        <v>33</v>
      </c>
      <c r="AW1482" s="12" t="s">
        <v>69</v>
      </c>
      <c r="AX1482" s="202" t="s">
        <v>162</v>
      </c>
    </row>
    <row r="1483" spans="2:50" s="12" customFormat="1">
      <c r="B1483" s="196"/>
      <c r="C1483" s="341"/>
      <c r="D1483" s="337" t="s">
        <v>170</v>
      </c>
      <c r="E1483" s="347" t="s">
        <v>5</v>
      </c>
      <c r="F1483" s="348" t="s">
        <v>1202</v>
      </c>
      <c r="G1483" s="341"/>
      <c r="H1483" s="349">
        <v>150.09</v>
      </c>
      <c r="I1483" s="198"/>
      <c r="L1483" s="196"/>
      <c r="M1483" s="199"/>
      <c r="N1483" s="200"/>
      <c r="O1483" s="200"/>
      <c r="P1483" s="200"/>
      <c r="Q1483" s="200"/>
      <c r="R1483" s="200"/>
      <c r="S1483" s="200"/>
      <c r="T1483" s="201"/>
      <c r="U1483" s="341"/>
      <c r="V1483" s="341"/>
      <c r="AS1483" s="202" t="s">
        <v>170</v>
      </c>
      <c r="AT1483" s="202" t="s">
        <v>79</v>
      </c>
      <c r="AU1483" s="12" t="s">
        <v>79</v>
      </c>
      <c r="AV1483" s="12" t="s">
        <v>33</v>
      </c>
      <c r="AW1483" s="12" t="s">
        <v>69</v>
      </c>
      <c r="AX1483" s="202" t="s">
        <v>162</v>
      </c>
    </row>
    <row r="1484" spans="2:50" s="12" customFormat="1">
      <c r="B1484" s="196"/>
      <c r="C1484" s="341"/>
      <c r="D1484" s="337" t="s">
        <v>170</v>
      </c>
      <c r="E1484" s="347" t="s">
        <v>5</v>
      </c>
      <c r="F1484" s="348" t="s">
        <v>1203</v>
      </c>
      <c r="G1484" s="341"/>
      <c r="H1484" s="349">
        <v>22.7</v>
      </c>
      <c r="I1484" s="198"/>
      <c r="L1484" s="196"/>
      <c r="M1484" s="199"/>
      <c r="N1484" s="200"/>
      <c r="O1484" s="200"/>
      <c r="P1484" s="200"/>
      <c r="Q1484" s="200"/>
      <c r="R1484" s="200"/>
      <c r="S1484" s="200"/>
      <c r="T1484" s="201"/>
      <c r="U1484" s="341"/>
      <c r="V1484" s="341"/>
      <c r="AS1484" s="202" t="s">
        <v>170</v>
      </c>
      <c r="AT1484" s="202" t="s">
        <v>79</v>
      </c>
      <c r="AU1484" s="12" t="s">
        <v>79</v>
      </c>
      <c r="AV1484" s="12" t="s">
        <v>33</v>
      </c>
      <c r="AW1484" s="12" t="s">
        <v>69</v>
      </c>
      <c r="AX1484" s="202" t="s">
        <v>162</v>
      </c>
    </row>
    <row r="1485" spans="2:50" s="12" customFormat="1">
      <c r="B1485" s="196"/>
      <c r="C1485" s="341"/>
      <c r="D1485" s="337" t="s">
        <v>170</v>
      </c>
      <c r="E1485" s="347" t="s">
        <v>5</v>
      </c>
      <c r="F1485" s="348" t="s">
        <v>1204</v>
      </c>
      <c r="G1485" s="341"/>
      <c r="H1485" s="349">
        <v>28</v>
      </c>
      <c r="I1485" s="198"/>
      <c r="L1485" s="196"/>
      <c r="M1485" s="199"/>
      <c r="N1485" s="200"/>
      <c r="O1485" s="200"/>
      <c r="P1485" s="200"/>
      <c r="Q1485" s="200"/>
      <c r="R1485" s="200"/>
      <c r="S1485" s="200"/>
      <c r="T1485" s="201"/>
      <c r="U1485" s="341"/>
      <c r="V1485" s="341"/>
      <c r="AS1485" s="202" t="s">
        <v>170</v>
      </c>
      <c r="AT1485" s="202" t="s">
        <v>79</v>
      </c>
      <c r="AU1485" s="12" t="s">
        <v>79</v>
      </c>
      <c r="AV1485" s="12" t="s">
        <v>33</v>
      </c>
      <c r="AW1485" s="12" t="s">
        <v>69</v>
      </c>
      <c r="AX1485" s="202" t="s">
        <v>162</v>
      </c>
    </row>
    <row r="1486" spans="2:50" s="12" customFormat="1">
      <c r="B1486" s="196"/>
      <c r="C1486" s="341"/>
      <c r="D1486" s="337" t="s">
        <v>170</v>
      </c>
      <c r="E1486" s="347" t="s">
        <v>5</v>
      </c>
      <c r="F1486" s="348" t="s">
        <v>1205</v>
      </c>
      <c r="G1486" s="341"/>
      <c r="H1486" s="349">
        <v>1.28</v>
      </c>
      <c r="I1486" s="198"/>
      <c r="L1486" s="196"/>
      <c r="M1486" s="199"/>
      <c r="N1486" s="200"/>
      <c r="O1486" s="200"/>
      <c r="P1486" s="200"/>
      <c r="Q1486" s="200"/>
      <c r="R1486" s="200"/>
      <c r="S1486" s="200"/>
      <c r="T1486" s="201"/>
      <c r="U1486" s="341"/>
      <c r="V1486" s="341"/>
      <c r="AS1486" s="202" t="s">
        <v>170</v>
      </c>
      <c r="AT1486" s="202" t="s">
        <v>79</v>
      </c>
      <c r="AU1486" s="12" t="s">
        <v>79</v>
      </c>
      <c r="AV1486" s="12" t="s">
        <v>33</v>
      </c>
      <c r="AW1486" s="12" t="s">
        <v>69</v>
      </c>
      <c r="AX1486" s="202" t="s">
        <v>162</v>
      </c>
    </row>
    <row r="1487" spans="2:50" s="12" customFormat="1">
      <c r="B1487" s="196"/>
      <c r="C1487" s="341"/>
      <c r="D1487" s="337" t="s">
        <v>170</v>
      </c>
      <c r="E1487" s="347" t="s">
        <v>5</v>
      </c>
      <c r="F1487" s="348" t="s">
        <v>1206</v>
      </c>
      <c r="G1487" s="341"/>
      <c r="H1487" s="349">
        <v>5.758</v>
      </c>
      <c r="I1487" s="198"/>
      <c r="L1487" s="196"/>
      <c r="M1487" s="199"/>
      <c r="N1487" s="200"/>
      <c r="O1487" s="200"/>
      <c r="P1487" s="200"/>
      <c r="Q1487" s="200"/>
      <c r="R1487" s="200"/>
      <c r="S1487" s="200"/>
      <c r="T1487" s="201"/>
      <c r="U1487" s="341"/>
      <c r="V1487" s="341"/>
      <c r="AS1487" s="202" t="s">
        <v>170</v>
      </c>
      <c r="AT1487" s="202" t="s">
        <v>79</v>
      </c>
      <c r="AU1487" s="12" t="s">
        <v>79</v>
      </c>
      <c r="AV1487" s="12" t="s">
        <v>33</v>
      </c>
      <c r="AW1487" s="12" t="s">
        <v>69</v>
      </c>
      <c r="AX1487" s="202" t="s">
        <v>162</v>
      </c>
    </row>
    <row r="1488" spans="2:50" s="11" customFormat="1">
      <c r="B1488" s="187"/>
      <c r="C1488" s="336"/>
      <c r="D1488" s="337" t="s">
        <v>170</v>
      </c>
      <c r="E1488" s="338" t="s">
        <v>5</v>
      </c>
      <c r="F1488" s="339" t="s">
        <v>1091</v>
      </c>
      <c r="G1488" s="336"/>
      <c r="H1488" s="340" t="s">
        <v>5</v>
      </c>
      <c r="I1488" s="192"/>
      <c r="L1488" s="187"/>
      <c r="M1488" s="193"/>
      <c r="N1488" s="194"/>
      <c r="O1488" s="194"/>
      <c r="P1488" s="194"/>
      <c r="Q1488" s="194"/>
      <c r="R1488" s="194"/>
      <c r="S1488" s="194"/>
      <c r="T1488" s="195"/>
      <c r="U1488" s="336"/>
      <c r="V1488" s="336"/>
      <c r="AS1488" s="191" t="s">
        <v>170</v>
      </c>
      <c r="AT1488" s="191" t="s">
        <v>79</v>
      </c>
      <c r="AU1488" s="11" t="s">
        <v>77</v>
      </c>
      <c r="AV1488" s="11" t="s">
        <v>33</v>
      </c>
      <c r="AW1488" s="11" t="s">
        <v>69</v>
      </c>
      <c r="AX1488" s="191" t="s">
        <v>162</v>
      </c>
    </row>
    <row r="1489" spans="2:50" s="12" customFormat="1">
      <c r="B1489" s="196"/>
      <c r="C1489" s="341"/>
      <c r="D1489" s="337" t="s">
        <v>170</v>
      </c>
      <c r="E1489" s="347" t="s">
        <v>5</v>
      </c>
      <c r="F1489" s="348" t="s">
        <v>1523</v>
      </c>
      <c r="G1489" s="341"/>
      <c r="H1489" s="349">
        <v>551.70000000000005</v>
      </c>
      <c r="I1489" s="198"/>
      <c r="L1489" s="196"/>
      <c r="M1489" s="199"/>
      <c r="N1489" s="200"/>
      <c r="O1489" s="200"/>
      <c r="P1489" s="200"/>
      <c r="Q1489" s="200"/>
      <c r="R1489" s="200"/>
      <c r="S1489" s="200"/>
      <c r="T1489" s="201"/>
      <c r="U1489" s="341"/>
      <c r="V1489" s="341"/>
      <c r="AS1489" s="202" t="s">
        <v>170</v>
      </c>
      <c r="AT1489" s="202" t="s">
        <v>79</v>
      </c>
      <c r="AU1489" s="12" t="s">
        <v>79</v>
      </c>
      <c r="AV1489" s="12" t="s">
        <v>33</v>
      </c>
      <c r="AW1489" s="12" t="s">
        <v>69</v>
      </c>
      <c r="AX1489" s="202" t="s">
        <v>162</v>
      </c>
    </row>
    <row r="1490" spans="2:50" s="12" customFormat="1">
      <c r="B1490" s="196"/>
      <c r="C1490" s="341"/>
      <c r="D1490" s="337" t="s">
        <v>170</v>
      </c>
      <c r="E1490" s="347" t="s">
        <v>5</v>
      </c>
      <c r="F1490" s="348" t="s">
        <v>1524</v>
      </c>
      <c r="G1490" s="341"/>
      <c r="H1490" s="349">
        <v>156.45599999999999</v>
      </c>
      <c r="I1490" s="198"/>
      <c r="L1490" s="196"/>
      <c r="M1490" s="199"/>
      <c r="N1490" s="200"/>
      <c r="O1490" s="200"/>
      <c r="P1490" s="200"/>
      <c r="Q1490" s="200"/>
      <c r="R1490" s="200"/>
      <c r="S1490" s="200"/>
      <c r="T1490" s="201"/>
      <c r="U1490" s="341"/>
      <c r="V1490" s="341"/>
      <c r="AS1490" s="202" t="s">
        <v>170</v>
      </c>
      <c r="AT1490" s="202" t="s">
        <v>79</v>
      </c>
      <c r="AU1490" s="12" t="s">
        <v>79</v>
      </c>
      <c r="AV1490" s="12" t="s">
        <v>33</v>
      </c>
      <c r="AW1490" s="12" t="s">
        <v>69</v>
      </c>
      <c r="AX1490" s="202" t="s">
        <v>162</v>
      </c>
    </row>
    <row r="1491" spans="2:50" s="12" customFormat="1">
      <c r="B1491" s="196"/>
      <c r="C1491" s="341"/>
      <c r="D1491" s="337" t="s">
        <v>170</v>
      </c>
      <c r="E1491" s="347" t="s">
        <v>5</v>
      </c>
      <c r="F1491" s="348" t="s">
        <v>1525</v>
      </c>
      <c r="G1491" s="341"/>
      <c r="H1491" s="349">
        <v>87</v>
      </c>
      <c r="I1491" s="198"/>
      <c r="L1491" s="196"/>
      <c r="M1491" s="199"/>
      <c r="N1491" s="200"/>
      <c r="O1491" s="200"/>
      <c r="P1491" s="200"/>
      <c r="Q1491" s="200"/>
      <c r="R1491" s="200"/>
      <c r="S1491" s="200"/>
      <c r="T1491" s="201"/>
      <c r="U1491" s="341"/>
      <c r="V1491" s="341"/>
      <c r="AS1491" s="202" t="s">
        <v>170</v>
      </c>
      <c r="AT1491" s="202" t="s">
        <v>79</v>
      </c>
      <c r="AU1491" s="12" t="s">
        <v>79</v>
      </c>
      <c r="AV1491" s="12" t="s">
        <v>33</v>
      </c>
      <c r="AW1491" s="12" t="s">
        <v>69</v>
      </c>
      <c r="AX1491" s="202" t="s">
        <v>162</v>
      </c>
    </row>
    <row r="1492" spans="2:50" s="12" customFormat="1">
      <c r="B1492" s="196"/>
      <c r="C1492" s="341"/>
      <c r="D1492" s="337" t="s">
        <v>170</v>
      </c>
      <c r="E1492" s="347" t="s">
        <v>5</v>
      </c>
      <c r="F1492" s="348" t="s">
        <v>1526</v>
      </c>
      <c r="G1492" s="341"/>
      <c r="H1492" s="349">
        <v>89.7</v>
      </c>
      <c r="I1492" s="198"/>
      <c r="L1492" s="196"/>
      <c r="M1492" s="199"/>
      <c r="N1492" s="200"/>
      <c r="O1492" s="200"/>
      <c r="P1492" s="200"/>
      <c r="Q1492" s="200"/>
      <c r="R1492" s="200"/>
      <c r="S1492" s="200"/>
      <c r="T1492" s="201"/>
      <c r="U1492" s="341"/>
      <c r="V1492" s="341"/>
      <c r="AS1492" s="202" t="s">
        <v>170</v>
      </c>
      <c r="AT1492" s="202" t="s">
        <v>79</v>
      </c>
      <c r="AU1492" s="12" t="s">
        <v>79</v>
      </c>
      <c r="AV1492" s="12" t="s">
        <v>33</v>
      </c>
      <c r="AW1492" s="12" t="s">
        <v>69</v>
      </c>
      <c r="AX1492" s="202" t="s">
        <v>162</v>
      </c>
    </row>
    <row r="1493" spans="2:50" s="12" customFormat="1">
      <c r="B1493" s="196"/>
      <c r="C1493" s="341"/>
      <c r="D1493" s="337" t="s">
        <v>170</v>
      </c>
      <c r="E1493" s="347" t="s">
        <v>5</v>
      </c>
      <c r="F1493" s="348" t="s">
        <v>1527</v>
      </c>
      <c r="G1493" s="341"/>
      <c r="H1493" s="349">
        <v>51.9</v>
      </c>
      <c r="I1493" s="198"/>
      <c r="L1493" s="196"/>
      <c r="M1493" s="199"/>
      <c r="N1493" s="200"/>
      <c r="O1493" s="200"/>
      <c r="P1493" s="200"/>
      <c r="Q1493" s="200"/>
      <c r="R1493" s="200"/>
      <c r="S1493" s="200"/>
      <c r="T1493" s="201"/>
      <c r="U1493" s="341"/>
      <c r="V1493" s="341"/>
      <c r="AS1493" s="202" t="s">
        <v>170</v>
      </c>
      <c r="AT1493" s="202" t="s">
        <v>79</v>
      </c>
      <c r="AU1493" s="12" t="s">
        <v>79</v>
      </c>
      <c r="AV1493" s="12" t="s">
        <v>33</v>
      </c>
      <c r="AW1493" s="12" t="s">
        <v>69</v>
      </c>
      <c r="AX1493" s="202" t="s">
        <v>162</v>
      </c>
    </row>
    <row r="1494" spans="2:50" s="12" customFormat="1">
      <c r="B1494" s="196"/>
      <c r="C1494" s="341"/>
      <c r="D1494" s="337" t="s">
        <v>170</v>
      </c>
      <c r="E1494" s="347" t="s">
        <v>5</v>
      </c>
      <c r="F1494" s="348" t="s">
        <v>1528</v>
      </c>
      <c r="G1494" s="341"/>
      <c r="H1494" s="349">
        <v>55.8</v>
      </c>
      <c r="I1494" s="198"/>
      <c r="L1494" s="196"/>
      <c r="M1494" s="199"/>
      <c r="N1494" s="200"/>
      <c r="O1494" s="200"/>
      <c r="P1494" s="200"/>
      <c r="Q1494" s="200"/>
      <c r="R1494" s="200"/>
      <c r="S1494" s="200"/>
      <c r="T1494" s="201"/>
      <c r="U1494" s="341"/>
      <c r="V1494" s="341"/>
      <c r="AS1494" s="202" t="s">
        <v>170</v>
      </c>
      <c r="AT1494" s="202" t="s">
        <v>79</v>
      </c>
      <c r="AU1494" s="12" t="s">
        <v>79</v>
      </c>
      <c r="AV1494" s="12" t="s">
        <v>33</v>
      </c>
      <c r="AW1494" s="12" t="s">
        <v>69</v>
      </c>
      <c r="AX1494" s="202" t="s">
        <v>162</v>
      </c>
    </row>
    <row r="1495" spans="2:50" s="12" customFormat="1">
      <c r="B1495" s="196"/>
      <c r="C1495" s="341"/>
      <c r="D1495" s="337" t="s">
        <v>170</v>
      </c>
      <c r="E1495" s="347" t="s">
        <v>5</v>
      </c>
      <c r="F1495" s="348" t="s">
        <v>1529</v>
      </c>
      <c r="G1495" s="341"/>
      <c r="H1495" s="349">
        <v>52.8</v>
      </c>
      <c r="I1495" s="198"/>
      <c r="L1495" s="196"/>
      <c r="M1495" s="199"/>
      <c r="N1495" s="200"/>
      <c r="O1495" s="200"/>
      <c r="P1495" s="200"/>
      <c r="Q1495" s="200"/>
      <c r="R1495" s="200"/>
      <c r="S1495" s="200"/>
      <c r="T1495" s="201"/>
      <c r="U1495" s="341"/>
      <c r="V1495" s="341"/>
      <c r="AS1495" s="202" t="s">
        <v>170</v>
      </c>
      <c r="AT1495" s="202" t="s">
        <v>79</v>
      </c>
      <c r="AU1495" s="12" t="s">
        <v>79</v>
      </c>
      <c r="AV1495" s="12" t="s">
        <v>33</v>
      </c>
      <c r="AW1495" s="12" t="s">
        <v>69</v>
      </c>
      <c r="AX1495" s="202" t="s">
        <v>162</v>
      </c>
    </row>
    <row r="1496" spans="2:50" s="12" customFormat="1">
      <c r="B1496" s="196"/>
      <c r="C1496" s="341"/>
      <c r="D1496" s="337" t="s">
        <v>170</v>
      </c>
      <c r="E1496" s="347" t="s">
        <v>5</v>
      </c>
      <c r="F1496" s="348" t="s">
        <v>1530</v>
      </c>
      <c r="G1496" s="341"/>
      <c r="H1496" s="349">
        <v>57.3</v>
      </c>
      <c r="I1496" s="198"/>
      <c r="L1496" s="196"/>
      <c r="M1496" s="199"/>
      <c r="N1496" s="200"/>
      <c r="O1496" s="200"/>
      <c r="P1496" s="200"/>
      <c r="Q1496" s="200"/>
      <c r="R1496" s="200"/>
      <c r="S1496" s="200"/>
      <c r="T1496" s="201"/>
      <c r="U1496" s="341"/>
      <c r="V1496" s="341"/>
      <c r="AS1496" s="202" t="s">
        <v>170</v>
      </c>
      <c r="AT1496" s="202" t="s">
        <v>79</v>
      </c>
      <c r="AU1496" s="12" t="s">
        <v>79</v>
      </c>
      <c r="AV1496" s="12" t="s">
        <v>33</v>
      </c>
      <c r="AW1496" s="12" t="s">
        <v>69</v>
      </c>
      <c r="AX1496" s="202" t="s">
        <v>162</v>
      </c>
    </row>
    <row r="1497" spans="2:50" s="12" customFormat="1">
      <c r="B1497" s="196"/>
      <c r="C1497" s="341"/>
      <c r="D1497" s="337" t="s">
        <v>170</v>
      </c>
      <c r="E1497" s="347" t="s">
        <v>5</v>
      </c>
      <c r="F1497" s="348" t="s">
        <v>1531</v>
      </c>
      <c r="G1497" s="341"/>
      <c r="H1497" s="349">
        <v>51.3</v>
      </c>
      <c r="I1497" s="198"/>
      <c r="L1497" s="196"/>
      <c r="M1497" s="199"/>
      <c r="N1497" s="200"/>
      <c r="O1497" s="200"/>
      <c r="P1497" s="200"/>
      <c r="Q1497" s="200"/>
      <c r="R1497" s="200"/>
      <c r="S1497" s="200"/>
      <c r="T1497" s="201"/>
      <c r="U1497" s="341"/>
      <c r="V1497" s="341"/>
      <c r="AS1497" s="202" t="s">
        <v>170</v>
      </c>
      <c r="AT1497" s="202" t="s">
        <v>79</v>
      </c>
      <c r="AU1497" s="12" t="s">
        <v>79</v>
      </c>
      <c r="AV1497" s="12" t="s">
        <v>33</v>
      </c>
      <c r="AW1497" s="12" t="s">
        <v>69</v>
      </c>
      <c r="AX1497" s="202" t="s">
        <v>162</v>
      </c>
    </row>
    <row r="1498" spans="2:50" s="12" customFormat="1">
      <c r="B1498" s="196"/>
      <c r="C1498" s="341"/>
      <c r="D1498" s="337" t="s">
        <v>170</v>
      </c>
      <c r="E1498" s="347" t="s">
        <v>5</v>
      </c>
      <c r="F1498" s="348" t="s">
        <v>1532</v>
      </c>
      <c r="G1498" s="341"/>
      <c r="H1498" s="349">
        <v>40.799999999999997</v>
      </c>
      <c r="I1498" s="198"/>
      <c r="L1498" s="196"/>
      <c r="M1498" s="199"/>
      <c r="N1498" s="200"/>
      <c r="O1498" s="200"/>
      <c r="P1498" s="200"/>
      <c r="Q1498" s="200"/>
      <c r="R1498" s="200"/>
      <c r="S1498" s="200"/>
      <c r="T1498" s="201"/>
      <c r="U1498" s="341"/>
      <c r="V1498" s="341"/>
      <c r="AS1498" s="202" t="s">
        <v>170</v>
      </c>
      <c r="AT1498" s="202" t="s">
        <v>79</v>
      </c>
      <c r="AU1498" s="12" t="s">
        <v>79</v>
      </c>
      <c r="AV1498" s="12" t="s">
        <v>33</v>
      </c>
      <c r="AW1498" s="12" t="s">
        <v>69</v>
      </c>
      <c r="AX1498" s="202" t="s">
        <v>162</v>
      </c>
    </row>
    <row r="1499" spans="2:50" s="12" customFormat="1">
      <c r="B1499" s="196"/>
      <c r="C1499" s="341"/>
      <c r="D1499" s="337" t="s">
        <v>170</v>
      </c>
      <c r="E1499" s="347" t="s">
        <v>5</v>
      </c>
      <c r="F1499" s="348" t="s">
        <v>1533</v>
      </c>
      <c r="G1499" s="341"/>
      <c r="H1499" s="349">
        <v>0</v>
      </c>
      <c r="I1499" s="198"/>
      <c r="L1499" s="196"/>
      <c r="M1499" s="199"/>
      <c r="N1499" s="200"/>
      <c r="O1499" s="200"/>
      <c r="P1499" s="200"/>
      <c r="Q1499" s="200"/>
      <c r="R1499" s="200"/>
      <c r="S1499" s="200"/>
      <c r="T1499" s="201"/>
      <c r="U1499" s="341"/>
      <c r="V1499" s="341"/>
      <c r="AS1499" s="202" t="s">
        <v>170</v>
      </c>
      <c r="AT1499" s="202" t="s">
        <v>79</v>
      </c>
      <c r="AU1499" s="12" t="s">
        <v>79</v>
      </c>
      <c r="AV1499" s="12" t="s">
        <v>33</v>
      </c>
      <c r="AW1499" s="12" t="s">
        <v>69</v>
      </c>
      <c r="AX1499" s="202" t="s">
        <v>162</v>
      </c>
    </row>
    <row r="1500" spans="2:50" s="12" customFormat="1">
      <c r="B1500" s="196"/>
      <c r="C1500" s="341"/>
      <c r="D1500" s="337" t="s">
        <v>170</v>
      </c>
      <c r="E1500" s="347" t="s">
        <v>5</v>
      </c>
      <c r="F1500" s="348" t="s">
        <v>1534</v>
      </c>
      <c r="G1500" s="341"/>
      <c r="H1500" s="349">
        <v>0</v>
      </c>
      <c r="I1500" s="198"/>
      <c r="L1500" s="196"/>
      <c r="M1500" s="199"/>
      <c r="N1500" s="200"/>
      <c r="O1500" s="200"/>
      <c r="P1500" s="200"/>
      <c r="Q1500" s="200"/>
      <c r="R1500" s="200"/>
      <c r="S1500" s="200"/>
      <c r="T1500" s="201"/>
      <c r="U1500" s="341"/>
      <c r="V1500" s="341"/>
      <c r="AS1500" s="202" t="s">
        <v>170</v>
      </c>
      <c r="AT1500" s="202" t="s">
        <v>79</v>
      </c>
      <c r="AU1500" s="12" t="s">
        <v>79</v>
      </c>
      <c r="AV1500" s="12" t="s">
        <v>33</v>
      </c>
      <c r="AW1500" s="12" t="s">
        <v>69</v>
      </c>
      <c r="AX1500" s="202" t="s">
        <v>162</v>
      </c>
    </row>
    <row r="1501" spans="2:50" s="12" customFormat="1">
      <c r="B1501" s="196"/>
      <c r="C1501" s="341"/>
      <c r="D1501" s="337" t="s">
        <v>170</v>
      </c>
      <c r="E1501" s="347" t="s">
        <v>5</v>
      </c>
      <c r="F1501" s="348" t="s">
        <v>1535</v>
      </c>
      <c r="G1501" s="341"/>
      <c r="H1501" s="349">
        <v>0</v>
      </c>
      <c r="I1501" s="198"/>
      <c r="L1501" s="196"/>
      <c r="M1501" s="199"/>
      <c r="N1501" s="200"/>
      <c r="O1501" s="200"/>
      <c r="P1501" s="200"/>
      <c r="Q1501" s="200"/>
      <c r="R1501" s="200"/>
      <c r="S1501" s="200"/>
      <c r="T1501" s="201"/>
      <c r="U1501" s="341"/>
      <c r="V1501" s="341"/>
      <c r="AS1501" s="202" t="s">
        <v>170</v>
      </c>
      <c r="AT1501" s="202" t="s">
        <v>79</v>
      </c>
      <c r="AU1501" s="12" t="s">
        <v>79</v>
      </c>
      <c r="AV1501" s="12" t="s">
        <v>33</v>
      </c>
      <c r="AW1501" s="12" t="s">
        <v>69</v>
      </c>
      <c r="AX1501" s="202" t="s">
        <v>162</v>
      </c>
    </row>
    <row r="1502" spans="2:50" s="12" customFormat="1">
      <c r="B1502" s="196"/>
      <c r="C1502" s="341"/>
      <c r="D1502" s="337" t="s">
        <v>170</v>
      </c>
      <c r="E1502" s="347" t="s">
        <v>5</v>
      </c>
      <c r="F1502" s="348" t="s">
        <v>1536</v>
      </c>
      <c r="G1502" s="341"/>
      <c r="H1502" s="349">
        <v>0</v>
      </c>
      <c r="I1502" s="198"/>
      <c r="L1502" s="196"/>
      <c r="M1502" s="199"/>
      <c r="N1502" s="200"/>
      <c r="O1502" s="200"/>
      <c r="P1502" s="200"/>
      <c r="Q1502" s="200"/>
      <c r="R1502" s="200"/>
      <c r="S1502" s="200"/>
      <c r="T1502" s="201"/>
      <c r="U1502" s="341"/>
      <c r="V1502" s="341"/>
      <c r="AS1502" s="202" t="s">
        <v>170</v>
      </c>
      <c r="AT1502" s="202" t="s">
        <v>79</v>
      </c>
      <c r="AU1502" s="12" t="s">
        <v>79</v>
      </c>
      <c r="AV1502" s="12" t="s">
        <v>33</v>
      </c>
      <c r="AW1502" s="12" t="s">
        <v>69</v>
      </c>
      <c r="AX1502" s="202" t="s">
        <v>162</v>
      </c>
    </row>
    <row r="1503" spans="2:50" s="11" customFormat="1">
      <c r="B1503" s="187"/>
      <c r="C1503" s="336"/>
      <c r="D1503" s="337" t="s">
        <v>170</v>
      </c>
      <c r="E1503" s="338" t="s">
        <v>5</v>
      </c>
      <c r="F1503" s="339" t="s">
        <v>1106</v>
      </c>
      <c r="G1503" s="336"/>
      <c r="H1503" s="340" t="s">
        <v>5</v>
      </c>
      <c r="I1503" s="192"/>
      <c r="L1503" s="187"/>
      <c r="M1503" s="193"/>
      <c r="N1503" s="194"/>
      <c r="O1503" s="194"/>
      <c r="P1503" s="194"/>
      <c r="Q1503" s="194"/>
      <c r="R1503" s="194"/>
      <c r="S1503" s="194"/>
      <c r="T1503" s="195"/>
      <c r="U1503" s="336"/>
      <c r="V1503" s="336"/>
      <c r="AS1503" s="191" t="s">
        <v>170</v>
      </c>
      <c r="AT1503" s="191" t="s">
        <v>79</v>
      </c>
      <c r="AU1503" s="11" t="s">
        <v>77</v>
      </c>
      <c r="AV1503" s="11" t="s">
        <v>33</v>
      </c>
      <c r="AW1503" s="11" t="s">
        <v>69</v>
      </c>
      <c r="AX1503" s="191" t="s">
        <v>162</v>
      </c>
    </row>
    <row r="1504" spans="2:50" s="12" customFormat="1">
      <c r="B1504" s="196"/>
      <c r="C1504" s="341"/>
      <c r="D1504" s="337" t="s">
        <v>170</v>
      </c>
      <c r="E1504" s="347" t="s">
        <v>5</v>
      </c>
      <c r="F1504" s="348" t="s">
        <v>1537</v>
      </c>
      <c r="G1504" s="341"/>
      <c r="H1504" s="349">
        <v>9.0559999999999992</v>
      </c>
      <c r="I1504" s="198"/>
      <c r="L1504" s="196"/>
      <c r="M1504" s="199"/>
      <c r="N1504" s="200"/>
      <c r="O1504" s="200"/>
      <c r="P1504" s="200"/>
      <c r="Q1504" s="200"/>
      <c r="R1504" s="200"/>
      <c r="S1504" s="200"/>
      <c r="T1504" s="201"/>
      <c r="U1504" s="341"/>
      <c r="V1504" s="341"/>
      <c r="AS1504" s="202" t="s">
        <v>170</v>
      </c>
      <c r="AT1504" s="202" t="s">
        <v>79</v>
      </c>
      <c r="AU1504" s="12" t="s">
        <v>79</v>
      </c>
      <c r="AV1504" s="12" t="s">
        <v>33</v>
      </c>
      <c r="AW1504" s="12" t="s">
        <v>69</v>
      </c>
      <c r="AX1504" s="202" t="s">
        <v>162</v>
      </c>
    </row>
    <row r="1505" spans="2:50" s="11" customFormat="1">
      <c r="B1505" s="187"/>
      <c r="C1505" s="336"/>
      <c r="D1505" s="337" t="s">
        <v>170</v>
      </c>
      <c r="E1505" s="338" t="s">
        <v>5</v>
      </c>
      <c r="F1505" s="339" t="s">
        <v>1110</v>
      </c>
      <c r="G1505" s="336"/>
      <c r="H1505" s="340" t="s">
        <v>5</v>
      </c>
      <c r="I1505" s="192"/>
      <c r="L1505" s="187"/>
      <c r="M1505" s="193"/>
      <c r="N1505" s="194"/>
      <c r="O1505" s="194"/>
      <c r="P1505" s="194"/>
      <c r="Q1505" s="194"/>
      <c r="R1505" s="194"/>
      <c r="S1505" s="194"/>
      <c r="T1505" s="195"/>
      <c r="U1505" s="336"/>
      <c r="V1505" s="336"/>
      <c r="AS1505" s="191" t="s">
        <v>170</v>
      </c>
      <c r="AT1505" s="191" t="s">
        <v>79</v>
      </c>
      <c r="AU1505" s="11" t="s">
        <v>77</v>
      </c>
      <c r="AV1505" s="11" t="s">
        <v>33</v>
      </c>
      <c r="AW1505" s="11" t="s">
        <v>69</v>
      </c>
      <c r="AX1505" s="191" t="s">
        <v>162</v>
      </c>
    </row>
    <row r="1506" spans="2:50" s="12" customFormat="1">
      <c r="B1506" s="196"/>
      <c r="C1506" s="341"/>
      <c r="D1506" s="337" t="s">
        <v>170</v>
      </c>
      <c r="E1506" s="347" t="s">
        <v>5</v>
      </c>
      <c r="F1506" s="348" t="s">
        <v>1210</v>
      </c>
      <c r="G1506" s="341"/>
      <c r="H1506" s="349">
        <v>32.595999999999997</v>
      </c>
      <c r="I1506" s="198"/>
      <c r="L1506" s="196"/>
      <c r="M1506" s="199"/>
      <c r="N1506" s="200"/>
      <c r="O1506" s="200"/>
      <c r="P1506" s="200"/>
      <c r="Q1506" s="200"/>
      <c r="R1506" s="200"/>
      <c r="S1506" s="200"/>
      <c r="T1506" s="201"/>
      <c r="U1506" s="341"/>
      <c r="V1506" s="341"/>
      <c r="AS1506" s="202" t="s">
        <v>170</v>
      </c>
      <c r="AT1506" s="202" t="s">
        <v>79</v>
      </c>
      <c r="AU1506" s="12" t="s">
        <v>79</v>
      </c>
      <c r="AV1506" s="12" t="s">
        <v>33</v>
      </c>
      <c r="AW1506" s="12" t="s">
        <v>69</v>
      </c>
      <c r="AX1506" s="202" t="s">
        <v>162</v>
      </c>
    </row>
    <row r="1507" spans="2:50" s="12" customFormat="1">
      <c r="B1507" s="196"/>
      <c r="C1507" s="341"/>
      <c r="D1507" s="337" t="s">
        <v>170</v>
      </c>
      <c r="E1507" s="347" t="s">
        <v>5</v>
      </c>
      <c r="F1507" s="348" t="s">
        <v>1211</v>
      </c>
      <c r="G1507" s="341"/>
      <c r="H1507" s="349">
        <v>15.64</v>
      </c>
      <c r="I1507" s="198"/>
      <c r="L1507" s="196"/>
      <c r="M1507" s="199"/>
      <c r="N1507" s="200"/>
      <c r="O1507" s="200"/>
      <c r="P1507" s="200"/>
      <c r="Q1507" s="200"/>
      <c r="R1507" s="200"/>
      <c r="S1507" s="200"/>
      <c r="T1507" s="201"/>
      <c r="U1507" s="341"/>
      <c r="V1507" s="341"/>
      <c r="AS1507" s="202" t="s">
        <v>170</v>
      </c>
      <c r="AT1507" s="202" t="s">
        <v>79</v>
      </c>
      <c r="AU1507" s="12" t="s">
        <v>79</v>
      </c>
      <c r="AV1507" s="12" t="s">
        <v>33</v>
      </c>
      <c r="AW1507" s="12" t="s">
        <v>69</v>
      </c>
      <c r="AX1507" s="202" t="s">
        <v>162</v>
      </c>
    </row>
    <row r="1508" spans="2:50" s="12" customFormat="1">
      <c r="B1508" s="196"/>
      <c r="C1508" s="341"/>
      <c r="D1508" s="337" t="s">
        <v>170</v>
      </c>
      <c r="E1508" s="347" t="s">
        <v>5</v>
      </c>
      <c r="F1508" s="348" t="s">
        <v>1212</v>
      </c>
      <c r="G1508" s="341"/>
      <c r="H1508" s="349">
        <v>0</v>
      </c>
      <c r="I1508" s="198"/>
      <c r="L1508" s="196"/>
      <c r="M1508" s="199"/>
      <c r="N1508" s="200"/>
      <c r="O1508" s="200"/>
      <c r="P1508" s="200"/>
      <c r="Q1508" s="200"/>
      <c r="R1508" s="200"/>
      <c r="S1508" s="200"/>
      <c r="T1508" s="201"/>
      <c r="U1508" s="341"/>
      <c r="V1508" s="341"/>
      <c r="AS1508" s="202" t="s">
        <v>170</v>
      </c>
      <c r="AT1508" s="202" t="s">
        <v>79</v>
      </c>
      <c r="AU1508" s="12" t="s">
        <v>79</v>
      </c>
      <c r="AV1508" s="12" t="s">
        <v>33</v>
      </c>
      <c r="AW1508" s="12" t="s">
        <v>69</v>
      </c>
      <c r="AX1508" s="202" t="s">
        <v>162</v>
      </c>
    </row>
    <row r="1509" spans="2:50" s="12" customFormat="1">
      <c r="B1509" s="196"/>
      <c r="C1509" s="341"/>
      <c r="D1509" s="337" t="s">
        <v>170</v>
      </c>
      <c r="E1509" s="347" t="s">
        <v>5</v>
      </c>
      <c r="F1509" s="348" t="s">
        <v>1213</v>
      </c>
      <c r="G1509" s="341"/>
      <c r="H1509" s="349">
        <v>48.4</v>
      </c>
      <c r="I1509" s="198"/>
      <c r="L1509" s="196"/>
      <c r="M1509" s="199"/>
      <c r="N1509" s="200"/>
      <c r="O1509" s="200"/>
      <c r="P1509" s="200"/>
      <c r="Q1509" s="200"/>
      <c r="R1509" s="200"/>
      <c r="S1509" s="200"/>
      <c r="T1509" s="201"/>
      <c r="U1509" s="341"/>
      <c r="V1509" s="341"/>
      <c r="AS1509" s="202" t="s">
        <v>170</v>
      </c>
      <c r="AT1509" s="202" t="s">
        <v>79</v>
      </c>
      <c r="AU1509" s="12" t="s">
        <v>79</v>
      </c>
      <c r="AV1509" s="12" t="s">
        <v>33</v>
      </c>
      <c r="AW1509" s="12" t="s">
        <v>69</v>
      </c>
      <c r="AX1509" s="202" t="s">
        <v>162</v>
      </c>
    </row>
    <row r="1510" spans="2:50" s="12" customFormat="1">
      <c r="B1510" s="196"/>
      <c r="C1510" s="341"/>
      <c r="D1510" s="337" t="s">
        <v>170</v>
      </c>
      <c r="E1510" s="347" t="s">
        <v>5</v>
      </c>
      <c r="F1510" s="348" t="s">
        <v>1214</v>
      </c>
      <c r="G1510" s="341"/>
      <c r="H1510" s="349">
        <v>0</v>
      </c>
      <c r="I1510" s="198"/>
      <c r="L1510" s="196"/>
      <c r="M1510" s="199"/>
      <c r="N1510" s="200"/>
      <c r="O1510" s="200"/>
      <c r="P1510" s="200"/>
      <c r="Q1510" s="200"/>
      <c r="R1510" s="200"/>
      <c r="S1510" s="200"/>
      <c r="T1510" s="201"/>
      <c r="U1510" s="341"/>
      <c r="V1510" s="341"/>
      <c r="AS1510" s="202" t="s">
        <v>170</v>
      </c>
      <c r="AT1510" s="202" t="s">
        <v>79</v>
      </c>
      <c r="AU1510" s="12" t="s">
        <v>79</v>
      </c>
      <c r="AV1510" s="12" t="s">
        <v>33</v>
      </c>
      <c r="AW1510" s="12" t="s">
        <v>69</v>
      </c>
      <c r="AX1510" s="202" t="s">
        <v>162</v>
      </c>
    </row>
    <row r="1511" spans="2:50" s="12" customFormat="1">
      <c r="B1511" s="196"/>
      <c r="C1511" s="341"/>
      <c r="D1511" s="337" t="s">
        <v>170</v>
      </c>
      <c r="E1511" s="347" t="s">
        <v>5</v>
      </c>
      <c r="F1511" s="348" t="s">
        <v>1215</v>
      </c>
      <c r="G1511" s="341"/>
      <c r="H1511" s="349">
        <v>0</v>
      </c>
      <c r="I1511" s="198"/>
      <c r="L1511" s="196"/>
      <c r="M1511" s="199"/>
      <c r="N1511" s="200"/>
      <c r="O1511" s="200"/>
      <c r="P1511" s="200"/>
      <c r="Q1511" s="200"/>
      <c r="R1511" s="200"/>
      <c r="S1511" s="200"/>
      <c r="T1511" s="201"/>
      <c r="U1511" s="341"/>
      <c r="V1511" s="341"/>
      <c r="AS1511" s="202" t="s">
        <v>170</v>
      </c>
      <c r="AT1511" s="202" t="s">
        <v>79</v>
      </c>
      <c r="AU1511" s="12" t="s">
        <v>79</v>
      </c>
      <c r="AV1511" s="12" t="s">
        <v>33</v>
      </c>
      <c r="AW1511" s="12" t="s">
        <v>69</v>
      </c>
      <c r="AX1511" s="202" t="s">
        <v>162</v>
      </c>
    </row>
    <row r="1512" spans="2:50" s="12" customFormat="1">
      <c r="B1512" s="196"/>
      <c r="C1512" s="341"/>
      <c r="D1512" s="337" t="s">
        <v>170</v>
      </c>
      <c r="E1512" s="347" t="s">
        <v>5</v>
      </c>
      <c r="F1512" s="348" t="s">
        <v>1216</v>
      </c>
      <c r="G1512" s="341"/>
      <c r="H1512" s="349">
        <v>0</v>
      </c>
      <c r="I1512" s="198"/>
      <c r="L1512" s="196"/>
      <c r="M1512" s="199"/>
      <c r="N1512" s="200"/>
      <c r="O1512" s="200"/>
      <c r="P1512" s="200"/>
      <c r="Q1512" s="200"/>
      <c r="R1512" s="200"/>
      <c r="S1512" s="200"/>
      <c r="T1512" s="201"/>
      <c r="U1512" s="341"/>
      <c r="V1512" s="341"/>
      <c r="AS1512" s="202" t="s">
        <v>170</v>
      </c>
      <c r="AT1512" s="202" t="s">
        <v>79</v>
      </c>
      <c r="AU1512" s="12" t="s">
        <v>79</v>
      </c>
      <c r="AV1512" s="12" t="s">
        <v>33</v>
      </c>
      <c r="AW1512" s="12" t="s">
        <v>69</v>
      </c>
      <c r="AX1512" s="202" t="s">
        <v>162</v>
      </c>
    </row>
    <row r="1513" spans="2:50" s="12" customFormat="1">
      <c r="B1513" s="196"/>
      <c r="C1513" s="341"/>
      <c r="D1513" s="337" t="s">
        <v>170</v>
      </c>
      <c r="E1513" s="347" t="s">
        <v>5</v>
      </c>
      <c r="F1513" s="348" t="s">
        <v>1217</v>
      </c>
      <c r="G1513" s="341"/>
      <c r="H1513" s="349">
        <v>0</v>
      </c>
      <c r="I1513" s="198"/>
      <c r="L1513" s="196"/>
      <c r="M1513" s="199"/>
      <c r="N1513" s="200"/>
      <c r="O1513" s="200"/>
      <c r="P1513" s="200"/>
      <c r="Q1513" s="200"/>
      <c r="R1513" s="200"/>
      <c r="S1513" s="200"/>
      <c r="T1513" s="201"/>
      <c r="U1513" s="341"/>
      <c r="V1513" s="341"/>
      <c r="AS1513" s="202" t="s">
        <v>170</v>
      </c>
      <c r="AT1513" s="202" t="s">
        <v>79</v>
      </c>
      <c r="AU1513" s="12" t="s">
        <v>79</v>
      </c>
      <c r="AV1513" s="12" t="s">
        <v>33</v>
      </c>
      <c r="AW1513" s="12" t="s">
        <v>69</v>
      </c>
      <c r="AX1513" s="202" t="s">
        <v>162</v>
      </c>
    </row>
    <row r="1514" spans="2:50" s="12" customFormat="1">
      <c r="B1514" s="196"/>
      <c r="C1514" s="341"/>
      <c r="D1514" s="337" t="s">
        <v>170</v>
      </c>
      <c r="E1514" s="347" t="s">
        <v>5</v>
      </c>
      <c r="F1514" s="348" t="s">
        <v>1218</v>
      </c>
      <c r="G1514" s="341"/>
      <c r="H1514" s="349">
        <v>25.411000000000001</v>
      </c>
      <c r="I1514" s="198"/>
      <c r="L1514" s="196"/>
      <c r="M1514" s="199"/>
      <c r="N1514" s="200"/>
      <c r="O1514" s="200"/>
      <c r="P1514" s="200"/>
      <c r="Q1514" s="200"/>
      <c r="R1514" s="200"/>
      <c r="S1514" s="200"/>
      <c r="T1514" s="201"/>
      <c r="U1514" s="341"/>
      <c r="V1514" s="341"/>
      <c r="AS1514" s="202" t="s">
        <v>170</v>
      </c>
      <c r="AT1514" s="202" t="s">
        <v>79</v>
      </c>
      <c r="AU1514" s="12" t="s">
        <v>79</v>
      </c>
      <c r="AV1514" s="12" t="s">
        <v>33</v>
      </c>
      <c r="AW1514" s="12" t="s">
        <v>69</v>
      </c>
      <c r="AX1514" s="202" t="s">
        <v>162</v>
      </c>
    </row>
    <row r="1515" spans="2:50" s="11" customFormat="1">
      <c r="B1515" s="187"/>
      <c r="C1515" s="336"/>
      <c r="D1515" s="337" t="s">
        <v>170</v>
      </c>
      <c r="E1515" s="338" t="s">
        <v>5</v>
      </c>
      <c r="F1515" s="339" t="s">
        <v>1120</v>
      </c>
      <c r="G1515" s="336"/>
      <c r="H1515" s="340" t="s">
        <v>5</v>
      </c>
      <c r="I1515" s="192"/>
      <c r="L1515" s="187"/>
      <c r="M1515" s="193"/>
      <c r="N1515" s="194"/>
      <c r="O1515" s="194"/>
      <c r="P1515" s="194"/>
      <c r="Q1515" s="194"/>
      <c r="R1515" s="194"/>
      <c r="S1515" s="194"/>
      <c r="T1515" s="195"/>
      <c r="U1515" s="336"/>
      <c r="V1515" s="336"/>
      <c r="AS1515" s="191" t="s">
        <v>170</v>
      </c>
      <c r="AT1515" s="191" t="s">
        <v>79</v>
      </c>
      <c r="AU1515" s="11" t="s">
        <v>77</v>
      </c>
      <c r="AV1515" s="11" t="s">
        <v>33</v>
      </c>
      <c r="AW1515" s="11" t="s">
        <v>69</v>
      </c>
      <c r="AX1515" s="191" t="s">
        <v>162</v>
      </c>
    </row>
    <row r="1516" spans="2:50" s="12" customFormat="1">
      <c r="B1516" s="196"/>
      <c r="C1516" s="341"/>
      <c r="D1516" s="337" t="s">
        <v>170</v>
      </c>
      <c r="E1516" s="347" t="s">
        <v>5</v>
      </c>
      <c r="F1516" s="348" t="s">
        <v>1219</v>
      </c>
      <c r="G1516" s="341"/>
      <c r="H1516" s="349">
        <v>8.4</v>
      </c>
      <c r="I1516" s="198"/>
      <c r="L1516" s="196"/>
      <c r="M1516" s="199"/>
      <c r="N1516" s="200"/>
      <c r="O1516" s="200"/>
      <c r="P1516" s="200"/>
      <c r="Q1516" s="200"/>
      <c r="R1516" s="200"/>
      <c r="S1516" s="200"/>
      <c r="T1516" s="201"/>
      <c r="U1516" s="341"/>
      <c r="V1516" s="341"/>
      <c r="AS1516" s="202" t="s">
        <v>170</v>
      </c>
      <c r="AT1516" s="202" t="s">
        <v>79</v>
      </c>
      <c r="AU1516" s="12" t="s">
        <v>79</v>
      </c>
      <c r="AV1516" s="12" t="s">
        <v>33</v>
      </c>
      <c r="AW1516" s="12" t="s">
        <v>69</v>
      </c>
      <c r="AX1516" s="202" t="s">
        <v>162</v>
      </c>
    </row>
    <row r="1517" spans="2:50" s="11" customFormat="1">
      <c r="B1517" s="187"/>
      <c r="C1517" s="336"/>
      <c r="D1517" s="337" t="s">
        <v>170</v>
      </c>
      <c r="E1517" s="338" t="s">
        <v>5</v>
      </c>
      <c r="F1517" s="339" t="s">
        <v>1122</v>
      </c>
      <c r="G1517" s="336"/>
      <c r="H1517" s="340" t="s">
        <v>5</v>
      </c>
      <c r="I1517" s="192"/>
      <c r="L1517" s="187"/>
      <c r="M1517" s="193"/>
      <c r="N1517" s="194"/>
      <c r="O1517" s="194"/>
      <c r="P1517" s="194"/>
      <c r="Q1517" s="194"/>
      <c r="R1517" s="194"/>
      <c r="S1517" s="194"/>
      <c r="T1517" s="195"/>
      <c r="U1517" s="336"/>
      <c r="V1517" s="336"/>
      <c r="AS1517" s="191" t="s">
        <v>170</v>
      </c>
      <c r="AT1517" s="191" t="s">
        <v>79</v>
      </c>
      <c r="AU1517" s="11" t="s">
        <v>77</v>
      </c>
      <c r="AV1517" s="11" t="s">
        <v>33</v>
      </c>
      <c r="AW1517" s="11" t="s">
        <v>69</v>
      </c>
      <c r="AX1517" s="191" t="s">
        <v>162</v>
      </c>
    </row>
    <row r="1518" spans="2:50" s="12" customFormat="1">
      <c r="B1518" s="196"/>
      <c r="C1518" s="341"/>
      <c r="D1518" s="337" t="s">
        <v>170</v>
      </c>
      <c r="E1518" s="347" t="s">
        <v>5</v>
      </c>
      <c r="F1518" s="348" t="s">
        <v>1538</v>
      </c>
      <c r="G1518" s="341"/>
      <c r="H1518" s="349">
        <v>3.84</v>
      </c>
      <c r="I1518" s="198"/>
      <c r="L1518" s="196"/>
      <c r="M1518" s="199"/>
      <c r="N1518" s="200"/>
      <c r="O1518" s="200"/>
      <c r="P1518" s="200"/>
      <c r="Q1518" s="200"/>
      <c r="R1518" s="200"/>
      <c r="S1518" s="200"/>
      <c r="T1518" s="201"/>
      <c r="U1518" s="341"/>
      <c r="V1518" s="341"/>
      <c r="AS1518" s="202" t="s">
        <v>170</v>
      </c>
      <c r="AT1518" s="202" t="s">
        <v>79</v>
      </c>
      <c r="AU1518" s="12" t="s">
        <v>79</v>
      </c>
      <c r="AV1518" s="12" t="s">
        <v>33</v>
      </c>
      <c r="AW1518" s="12" t="s">
        <v>69</v>
      </c>
      <c r="AX1518" s="202" t="s">
        <v>162</v>
      </c>
    </row>
    <row r="1519" spans="2:50" s="11" customFormat="1">
      <c r="B1519" s="187"/>
      <c r="C1519" s="336"/>
      <c r="D1519" s="337" t="s">
        <v>170</v>
      </c>
      <c r="E1519" s="338" t="s">
        <v>5</v>
      </c>
      <c r="F1519" s="339" t="s">
        <v>1124</v>
      </c>
      <c r="G1519" s="336"/>
      <c r="H1519" s="340" t="s">
        <v>5</v>
      </c>
      <c r="I1519" s="192"/>
      <c r="L1519" s="187"/>
      <c r="M1519" s="193"/>
      <c r="N1519" s="194"/>
      <c r="O1519" s="194"/>
      <c r="P1519" s="194"/>
      <c r="Q1519" s="194"/>
      <c r="R1519" s="194"/>
      <c r="S1519" s="194"/>
      <c r="T1519" s="195"/>
      <c r="U1519" s="336"/>
      <c r="V1519" s="336"/>
      <c r="AS1519" s="191" t="s">
        <v>170</v>
      </c>
      <c r="AT1519" s="191" t="s">
        <v>79</v>
      </c>
      <c r="AU1519" s="11" t="s">
        <v>77</v>
      </c>
      <c r="AV1519" s="11" t="s">
        <v>33</v>
      </c>
      <c r="AW1519" s="11" t="s">
        <v>69</v>
      </c>
      <c r="AX1519" s="191" t="s">
        <v>162</v>
      </c>
    </row>
    <row r="1520" spans="2:50" s="12" customFormat="1">
      <c r="B1520" s="196"/>
      <c r="C1520" s="341"/>
      <c r="D1520" s="337" t="s">
        <v>170</v>
      </c>
      <c r="E1520" s="347" t="s">
        <v>5</v>
      </c>
      <c r="F1520" s="348" t="s">
        <v>1539</v>
      </c>
      <c r="G1520" s="341"/>
      <c r="H1520" s="349">
        <v>68.400000000000006</v>
      </c>
      <c r="I1520" s="198"/>
      <c r="L1520" s="196"/>
      <c r="M1520" s="199"/>
      <c r="N1520" s="200"/>
      <c r="O1520" s="200"/>
      <c r="P1520" s="200"/>
      <c r="Q1520" s="200"/>
      <c r="R1520" s="200"/>
      <c r="S1520" s="200"/>
      <c r="T1520" s="201"/>
      <c r="U1520" s="341"/>
      <c r="V1520" s="341"/>
      <c r="AS1520" s="202" t="s">
        <v>170</v>
      </c>
      <c r="AT1520" s="202" t="s">
        <v>79</v>
      </c>
      <c r="AU1520" s="12" t="s">
        <v>79</v>
      </c>
      <c r="AV1520" s="12" t="s">
        <v>33</v>
      </c>
      <c r="AW1520" s="12" t="s">
        <v>69</v>
      </c>
      <c r="AX1520" s="202" t="s">
        <v>162</v>
      </c>
    </row>
    <row r="1521" spans="2:50" s="12" customFormat="1">
      <c r="B1521" s="196"/>
      <c r="C1521" s="341"/>
      <c r="D1521" s="337" t="s">
        <v>170</v>
      </c>
      <c r="E1521" s="347" t="s">
        <v>5</v>
      </c>
      <c r="F1521" s="348" t="s">
        <v>1540</v>
      </c>
      <c r="G1521" s="341"/>
      <c r="H1521" s="349">
        <v>47.6</v>
      </c>
      <c r="I1521" s="198"/>
      <c r="L1521" s="196"/>
      <c r="M1521" s="199"/>
      <c r="N1521" s="200"/>
      <c r="O1521" s="200"/>
      <c r="P1521" s="200"/>
      <c r="Q1521" s="200"/>
      <c r="R1521" s="200"/>
      <c r="S1521" s="200"/>
      <c r="T1521" s="201"/>
      <c r="U1521" s="341"/>
      <c r="V1521" s="341"/>
      <c r="AS1521" s="202" t="s">
        <v>170</v>
      </c>
      <c r="AT1521" s="202" t="s">
        <v>79</v>
      </c>
      <c r="AU1521" s="12" t="s">
        <v>79</v>
      </c>
      <c r="AV1521" s="12" t="s">
        <v>33</v>
      </c>
      <c r="AW1521" s="12" t="s">
        <v>69</v>
      </c>
      <c r="AX1521" s="202" t="s">
        <v>162</v>
      </c>
    </row>
    <row r="1522" spans="2:50" s="12" customFormat="1">
      <c r="B1522" s="196"/>
      <c r="C1522" s="341"/>
      <c r="D1522" s="337" t="s">
        <v>170</v>
      </c>
      <c r="E1522" s="347" t="s">
        <v>5</v>
      </c>
      <c r="F1522" s="348" t="s">
        <v>1541</v>
      </c>
      <c r="G1522" s="341"/>
      <c r="H1522" s="349">
        <v>40.799999999999997</v>
      </c>
      <c r="I1522" s="198"/>
      <c r="L1522" s="196"/>
      <c r="M1522" s="199"/>
      <c r="N1522" s="200"/>
      <c r="O1522" s="200"/>
      <c r="P1522" s="200"/>
      <c r="Q1522" s="200"/>
      <c r="R1522" s="200"/>
      <c r="S1522" s="200"/>
      <c r="T1522" s="201"/>
      <c r="U1522" s="341"/>
      <c r="V1522" s="341"/>
      <c r="AS1522" s="202" t="s">
        <v>170</v>
      </c>
      <c r="AT1522" s="202" t="s">
        <v>79</v>
      </c>
      <c r="AU1522" s="12" t="s">
        <v>79</v>
      </c>
      <c r="AV1522" s="12" t="s">
        <v>33</v>
      </c>
      <c r="AW1522" s="12" t="s">
        <v>69</v>
      </c>
      <c r="AX1522" s="202" t="s">
        <v>162</v>
      </c>
    </row>
    <row r="1523" spans="2:50" s="12" customFormat="1">
      <c r="B1523" s="196"/>
      <c r="C1523" s="341"/>
      <c r="D1523" s="337" t="s">
        <v>170</v>
      </c>
      <c r="E1523" s="347" t="s">
        <v>5</v>
      </c>
      <c r="F1523" s="348" t="s">
        <v>1542</v>
      </c>
      <c r="G1523" s="341"/>
      <c r="H1523" s="349">
        <v>39.6</v>
      </c>
      <c r="I1523" s="198"/>
      <c r="L1523" s="196"/>
      <c r="M1523" s="199"/>
      <c r="N1523" s="200"/>
      <c r="O1523" s="200"/>
      <c r="P1523" s="200"/>
      <c r="Q1523" s="200"/>
      <c r="R1523" s="200"/>
      <c r="S1523" s="200"/>
      <c r="T1523" s="201"/>
      <c r="U1523" s="341"/>
      <c r="V1523" s="341"/>
      <c r="AS1523" s="202" t="s">
        <v>170</v>
      </c>
      <c r="AT1523" s="202" t="s">
        <v>79</v>
      </c>
      <c r="AU1523" s="12" t="s">
        <v>79</v>
      </c>
      <c r="AV1523" s="12" t="s">
        <v>33</v>
      </c>
      <c r="AW1523" s="12" t="s">
        <v>69</v>
      </c>
      <c r="AX1523" s="202" t="s">
        <v>162</v>
      </c>
    </row>
    <row r="1524" spans="2:50" s="12" customFormat="1">
      <c r="B1524" s="196"/>
      <c r="C1524" s="341"/>
      <c r="D1524" s="337" t="s">
        <v>170</v>
      </c>
      <c r="E1524" s="347" t="s">
        <v>5</v>
      </c>
      <c r="F1524" s="348" t="s">
        <v>1543</v>
      </c>
      <c r="G1524" s="341"/>
      <c r="H1524" s="349">
        <v>23.6</v>
      </c>
      <c r="I1524" s="198"/>
      <c r="L1524" s="196"/>
      <c r="M1524" s="199"/>
      <c r="N1524" s="200"/>
      <c r="O1524" s="200"/>
      <c r="P1524" s="200"/>
      <c r="Q1524" s="200"/>
      <c r="R1524" s="200"/>
      <c r="S1524" s="200"/>
      <c r="T1524" s="201"/>
      <c r="U1524" s="341"/>
      <c r="V1524" s="341"/>
      <c r="AS1524" s="202" t="s">
        <v>170</v>
      </c>
      <c r="AT1524" s="202" t="s">
        <v>79</v>
      </c>
      <c r="AU1524" s="12" t="s">
        <v>79</v>
      </c>
      <c r="AV1524" s="12" t="s">
        <v>33</v>
      </c>
      <c r="AW1524" s="12" t="s">
        <v>69</v>
      </c>
      <c r="AX1524" s="202" t="s">
        <v>162</v>
      </c>
    </row>
    <row r="1525" spans="2:50" s="11" customFormat="1">
      <c r="B1525" s="187"/>
      <c r="C1525" s="336"/>
      <c r="D1525" s="337" t="s">
        <v>170</v>
      </c>
      <c r="E1525" s="338" t="s">
        <v>5</v>
      </c>
      <c r="F1525" s="339" t="s">
        <v>1544</v>
      </c>
      <c r="G1525" s="336"/>
      <c r="H1525" s="340" t="s">
        <v>5</v>
      </c>
      <c r="I1525" s="192"/>
      <c r="L1525" s="187"/>
      <c r="M1525" s="193"/>
      <c r="N1525" s="194"/>
      <c r="O1525" s="194"/>
      <c r="P1525" s="194"/>
      <c r="Q1525" s="194"/>
      <c r="R1525" s="194"/>
      <c r="S1525" s="194"/>
      <c r="T1525" s="195"/>
      <c r="U1525" s="336"/>
      <c r="V1525" s="336"/>
      <c r="AS1525" s="191" t="s">
        <v>170</v>
      </c>
      <c r="AT1525" s="191" t="s">
        <v>79</v>
      </c>
      <c r="AU1525" s="11" t="s">
        <v>77</v>
      </c>
      <c r="AV1525" s="11" t="s">
        <v>33</v>
      </c>
      <c r="AW1525" s="11" t="s">
        <v>69</v>
      </c>
      <c r="AX1525" s="191" t="s">
        <v>162</v>
      </c>
    </row>
    <row r="1526" spans="2:50" s="11" customFormat="1">
      <c r="B1526" s="187"/>
      <c r="C1526" s="336"/>
      <c r="D1526" s="337" t="s">
        <v>170</v>
      </c>
      <c r="E1526" s="338" t="s">
        <v>5</v>
      </c>
      <c r="F1526" s="339" t="s">
        <v>1068</v>
      </c>
      <c r="G1526" s="336"/>
      <c r="H1526" s="340" t="s">
        <v>5</v>
      </c>
      <c r="I1526" s="192"/>
      <c r="L1526" s="187"/>
      <c r="M1526" s="193"/>
      <c r="N1526" s="194"/>
      <c r="O1526" s="194"/>
      <c r="P1526" s="194"/>
      <c r="Q1526" s="194"/>
      <c r="R1526" s="194"/>
      <c r="S1526" s="194"/>
      <c r="T1526" s="195"/>
      <c r="U1526" s="336"/>
      <c r="V1526" s="336"/>
      <c r="AS1526" s="191" t="s">
        <v>170</v>
      </c>
      <c r="AT1526" s="191" t="s">
        <v>79</v>
      </c>
      <c r="AU1526" s="11" t="s">
        <v>77</v>
      </c>
      <c r="AV1526" s="11" t="s">
        <v>33</v>
      </c>
      <c r="AW1526" s="11" t="s">
        <v>69</v>
      </c>
      <c r="AX1526" s="191" t="s">
        <v>162</v>
      </c>
    </row>
    <row r="1527" spans="2:50" s="12" customFormat="1">
      <c r="B1527" s="196"/>
      <c r="C1527" s="341"/>
      <c r="D1527" s="337" t="s">
        <v>170</v>
      </c>
      <c r="E1527" s="347" t="s">
        <v>5</v>
      </c>
      <c r="F1527" s="348" t="s">
        <v>1545</v>
      </c>
      <c r="G1527" s="341"/>
      <c r="H1527" s="349">
        <v>31</v>
      </c>
      <c r="I1527" s="198"/>
      <c r="L1527" s="196"/>
      <c r="M1527" s="199"/>
      <c r="N1527" s="200"/>
      <c r="O1527" s="200"/>
      <c r="P1527" s="200"/>
      <c r="Q1527" s="200"/>
      <c r="R1527" s="200"/>
      <c r="S1527" s="200"/>
      <c r="T1527" s="201"/>
      <c r="U1527" s="341"/>
      <c r="V1527" s="341"/>
      <c r="AS1527" s="202" t="s">
        <v>170</v>
      </c>
      <c r="AT1527" s="202" t="s">
        <v>79</v>
      </c>
      <c r="AU1527" s="12" t="s">
        <v>79</v>
      </c>
      <c r="AV1527" s="12" t="s">
        <v>33</v>
      </c>
      <c r="AW1527" s="12" t="s">
        <v>69</v>
      </c>
      <c r="AX1527" s="202" t="s">
        <v>162</v>
      </c>
    </row>
    <row r="1528" spans="2:50" s="12" customFormat="1">
      <c r="B1528" s="196"/>
      <c r="C1528" s="341"/>
      <c r="D1528" s="337" t="s">
        <v>170</v>
      </c>
      <c r="E1528" s="347" t="s">
        <v>5</v>
      </c>
      <c r="F1528" s="348" t="s">
        <v>1546</v>
      </c>
      <c r="G1528" s="341"/>
      <c r="H1528" s="349">
        <v>33.4</v>
      </c>
      <c r="I1528" s="198"/>
      <c r="L1528" s="196"/>
      <c r="M1528" s="199"/>
      <c r="N1528" s="200"/>
      <c r="O1528" s="200"/>
      <c r="P1528" s="200"/>
      <c r="Q1528" s="200"/>
      <c r="R1528" s="200"/>
      <c r="S1528" s="200"/>
      <c r="T1528" s="201"/>
      <c r="U1528" s="341"/>
      <c r="V1528" s="341"/>
      <c r="AS1528" s="202" t="s">
        <v>170</v>
      </c>
      <c r="AT1528" s="202" t="s">
        <v>79</v>
      </c>
      <c r="AU1528" s="12" t="s">
        <v>79</v>
      </c>
      <c r="AV1528" s="12" t="s">
        <v>33</v>
      </c>
      <c r="AW1528" s="12" t="s">
        <v>69</v>
      </c>
      <c r="AX1528" s="202" t="s">
        <v>162</v>
      </c>
    </row>
    <row r="1529" spans="2:50" s="12" customFormat="1">
      <c r="B1529" s="196"/>
      <c r="C1529" s="341"/>
      <c r="D1529" s="337" t="s">
        <v>170</v>
      </c>
      <c r="E1529" s="347" t="s">
        <v>5</v>
      </c>
      <c r="F1529" s="348" t="s">
        <v>1547</v>
      </c>
      <c r="G1529" s="341"/>
      <c r="H1529" s="349">
        <v>62.6</v>
      </c>
      <c r="I1529" s="198"/>
      <c r="L1529" s="196"/>
      <c r="M1529" s="199"/>
      <c r="N1529" s="200"/>
      <c r="O1529" s="200"/>
      <c r="P1529" s="200"/>
      <c r="Q1529" s="200"/>
      <c r="R1529" s="200"/>
      <c r="S1529" s="200"/>
      <c r="T1529" s="201"/>
      <c r="U1529" s="341"/>
      <c r="V1529" s="341"/>
      <c r="AS1529" s="202" t="s">
        <v>170</v>
      </c>
      <c r="AT1529" s="202" t="s">
        <v>79</v>
      </c>
      <c r="AU1529" s="12" t="s">
        <v>79</v>
      </c>
      <c r="AV1529" s="12" t="s">
        <v>33</v>
      </c>
      <c r="AW1529" s="12" t="s">
        <v>69</v>
      </c>
      <c r="AX1529" s="202" t="s">
        <v>162</v>
      </c>
    </row>
    <row r="1530" spans="2:50" s="12" customFormat="1">
      <c r="B1530" s="196"/>
      <c r="C1530" s="341"/>
      <c r="D1530" s="337" t="s">
        <v>170</v>
      </c>
      <c r="E1530" s="347" t="s">
        <v>5</v>
      </c>
      <c r="F1530" s="348" t="s">
        <v>1548</v>
      </c>
      <c r="G1530" s="341"/>
      <c r="H1530" s="349">
        <v>60.4</v>
      </c>
      <c r="I1530" s="198"/>
      <c r="L1530" s="196"/>
      <c r="M1530" s="199"/>
      <c r="N1530" s="200"/>
      <c r="O1530" s="200"/>
      <c r="P1530" s="200"/>
      <c r="Q1530" s="200"/>
      <c r="R1530" s="200"/>
      <c r="S1530" s="200"/>
      <c r="T1530" s="201"/>
      <c r="U1530" s="341"/>
      <c r="V1530" s="341"/>
      <c r="AS1530" s="202" t="s">
        <v>170</v>
      </c>
      <c r="AT1530" s="202" t="s">
        <v>79</v>
      </c>
      <c r="AU1530" s="12" t="s">
        <v>79</v>
      </c>
      <c r="AV1530" s="12" t="s">
        <v>33</v>
      </c>
      <c r="AW1530" s="12" t="s">
        <v>69</v>
      </c>
      <c r="AX1530" s="202" t="s">
        <v>162</v>
      </c>
    </row>
    <row r="1531" spans="2:50" s="12" customFormat="1">
      <c r="B1531" s="196"/>
      <c r="C1531" s="341"/>
      <c r="D1531" s="337" t="s">
        <v>170</v>
      </c>
      <c r="E1531" s="347" t="s">
        <v>5</v>
      </c>
      <c r="F1531" s="348" t="s">
        <v>1549</v>
      </c>
      <c r="G1531" s="341"/>
      <c r="H1531" s="349">
        <v>0</v>
      </c>
      <c r="I1531" s="198"/>
      <c r="L1531" s="196"/>
      <c r="M1531" s="199"/>
      <c r="N1531" s="200"/>
      <c r="O1531" s="200"/>
      <c r="P1531" s="200"/>
      <c r="Q1531" s="200"/>
      <c r="R1531" s="200"/>
      <c r="S1531" s="200"/>
      <c r="T1531" s="201"/>
      <c r="U1531" s="341"/>
      <c r="V1531" s="341"/>
      <c r="AS1531" s="202" t="s">
        <v>170</v>
      </c>
      <c r="AT1531" s="202" t="s">
        <v>79</v>
      </c>
      <c r="AU1531" s="12" t="s">
        <v>79</v>
      </c>
      <c r="AV1531" s="12" t="s">
        <v>33</v>
      </c>
      <c r="AW1531" s="12" t="s">
        <v>69</v>
      </c>
      <c r="AX1531" s="202" t="s">
        <v>162</v>
      </c>
    </row>
    <row r="1532" spans="2:50" s="12" customFormat="1">
      <c r="B1532" s="196"/>
      <c r="C1532" s="341"/>
      <c r="D1532" s="337" t="s">
        <v>170</v>
      </c>
      <c r="E1532" s="347" t="s">
        <v>5</v>
      </c>
      <c r="F1532" s="348" t="s">
        <v>1550</v>
      </c>
      <c r="G1532" s="341"/>
      <c r="H1532" s="349">
        <v>0</v>
      </c>
      <c r="I1532" s="198"/>
      <c r="L1532" s="196"/>
      <c r="M1532" s="199"/>
      <c r="N1532" s="200"/>
      <c r="O1532" s="200"/>
      <c r="P1532" s="200"/>
      <c r="Q1532" s="200"/>
      <c r="R1532" s="200"/>
      <c r="S1532" s="200"/>
      <c r="T1532" s="201"/>
      <c r="U1532" s="341"/>
      <c r="V1532" s="341"/>
      <c r="AS1532" s="202" t="s">
        <v>170</v>
      </c>
      <c r="AT1532" s="202" t="s">
        <v>79</v>
      </c>
      <c r="AU1532" s="12" t="s">
        <v>79</v>
      </c>
      <c r="AV1532" s="12" t="s">
        <v>33</v>
      </c>
      <c r="AW1532" s="12" t="s">
        <v>69</v>
      </c>
      <c r="AX1532" s="202" t="s">
        <v>162</v>
      </c>
    </row>
    <row r="1533" spans="2:50" s="12" customFormat="1">
      <c r="B1533" s="196"/>
      <c r="C1533" s="341"/>
      <c r="D1533" s="337" t="s">
        <v>170</v>
      </c>
      <c r="E1533" s="347" t="s">
        <v>5</v>
      </c>
      <c r="F1533" s="348" t="s">
        <v>1551</v>
      </c>
      <c r="G1533" s="341"/>
      <c r="H1533" s="349">
        <v>0</v>
      </c>
      <c r="I1533" s="198"/>
      <c r="L1533" s="196"/>
      <c r="M1533" s="199"/>
      <c r="N1533" s="200"/>
      <c r="O1533" s="200"/>
      <c r="P1533" s="200"/>
      <c r="Q1533" s="200"/>
      <c r="R1533" s="200"/>
      <c r="S1533" s="200"/>
      <c r="T1533" s="201"/>
      <c r="U1533" s="341"/>
      <c r="V1533" s="341"/>
      <c r="AS1533" s="202" t="s">
        <v>170</v>
      </c>
      <c r="AT1533" s="202" t="s">
        <v>79</v>
      </c>
      <c r="AU1533" s="12" t="s">
        <v>79</v>
      </c>
      <c r="AV1533" s="12" t="s">
        <v>33</v>
      </c>
      <c r="AW1533" s="12" t="s">
        <v>69</v>
      </c>
      <c r="AX1533" s="202" t="s">
        <v>162</v>
      </c>
    </row>
    <row r="1534" spans="2:50" s="12" customFormat="1">
      <c r="B1534" s="196"/>
      <c r="C1534" s="341"/>
      <c r="D1534" s="337" t="s">
        <v>170</v>
      </c>
      <c r="E1534" s="347" t="s">
        <v>5</v>
      </c>
      <c r="F1534" s="348" t="s">
        <v>1552</v>
      </c>
      <c r="G1534" s="341"/>
      <c r="H1534" s="349">
        <v>0</v>
      </c>
      <c r="I1534" s="198"/>
      <c r="L1534" s="196"/>
      <c r="M1534" s="199"/>
      <c r="N1534" s="200"/>
      <c r="O1534" s="200"/>
      <c r="P1534" s="200"/>
      <c r="Q1534" s="200"/>
      <c r="R1534" s="200"/>
      <c r="S1534" s="200"/>
      <c r="T1534" s="201"/>
      <c r="U1534" s="341"/>
      <c r="V1534" s="341"/>
      <c r="AS1534" s="202" t="s">
        <v>170</v>
      </c>
      <c r="AT1534" s="202" t="s">
        <v>79</v>
      </c>
      <c r="AU1534" s="12" t="s">
        <v>79</v>
      </c>
      <c r="AV1534" s="12" t="s">
        <v>33</v>
      </c>
      <c r="AW1534" s="12" t="s">
        <v>69</v>
      </c>
      <c r="AX1534" s="202" t="s">
        <v>162</v>
      </c>
    </row>
    <row r="1535" spans="2:50" s="12" customFormat="1">
      <c r="B1535" s="196"/>
      <c r="C1535" s="341"/>
      <c r="D1535" s="337" t="s">
        <v>170</v>
      </c>
      <c r="E1535" s="347" t="s">
        <v>5</v>
      </c>
      <c r="F1535" s="348" t="s">
        <v>1553</v>
      </c>
      <c r="G1535" s="341"/>
      <c r="H1535" s="349">
        <v>75.599999999999994</v>
      </c>
      <c r="I1535" s="198"/>
      <c r="L1535" s="196"/>
      <c r="M1535" s="199"/>
      <c r="N1535" s="200"/>
      <c r="O1535" s="200"/>
      <c r="P1535" s="200"/>
      <c r="Q1535" s="200"/>
      <c r="R1535" s="200"/>
      <c r="S1535" s="200"/>
      <c r="T1535" s="201"/>
      <c r="U1535" s="341"/>
      <c r="V1535" s="341"/>
      <c r="AS1535" s="202" t="s">
        <v>170</v>
      </c>
      <c r="AT1535" s="202" t="s">
        <v>79</v>
      </c>
      <c r="AU1535" s="12" t="s">
        <v>79</v>
      </c>
      <c r="AV1535" s="12" t="s">
        <v>33</v>
      </c>
      <c r="AW1535" s="12" t="s">
        <v>69</v>
      </c>
      <c r="AX1535" s="202" t="s">
        <v>162</v>
      </c>
    </row>
    <row r="1536" spans="2:50" s="12" customFormat="1">
      <c r="B1536" s="196"/>
      <c r="C1536" s="341"/>
      <c r="D1536" s="337" t="s">
        <v>170</v>
      </c>
      <c r="E1536" s="347" t="s">
        <v>5</v>
      </c>
      <c r="F1536" s="348" t="s">
        <v>1554</v>
      </c>
      <c r="G1536" s="341"/>
      <c r="H1536" s="349">
        <v>9.1999999999999993</v>
      </c>
      <c r="I1536" s="198"/>
      <c r="L1536" s="196"/>
      <c r="M1536" s="199"/>
      <c r="N1536" s="200"/>
      <c r="O1536" s="200"/>
      <c r="P1536" s="200"/>
      <c r="Q1536" s="200"/>
      <c r="R1536" s="200"/>
      <c r="S1536" s="200"/>
      <c r="T1536" s="201"/>
      <c r="U1536" s="341"/>
      <c r="V1536" s="341"/>
      <c r="AS1536" s="202" t="s">
        <v>170</v>
      </c>
      <c r="AT1536" s="202" t="s">
        <v>79</v>
      </c>
      <c r="AU1536" s="12" t="s">
        <v>79</v>
      </c>
      <c r="AV1536" s="12" t="s">
        <v>33</v>
      </c>
      <c r="AW1536" s="12" t="s">
        <v>69</v>
      </c>
      <c r="AX1536" s="202" t="s">
        <v>162</v>
      </c>
    </row>
    <row r="1537" spans="2:50" s="12" customFormat="1">
      <c r="B1537" s="196"/>
      <c r="C1537" s="341"/>
      <c r="D1537" s="337" t="s">
        <v>170</v>
      </c>
      <c r="E1537" s="347" t="s">
        <v>5</v>
      </c>
      <c r="F1537" s="348" t="s">
        <v>1555</v>
      </c>
      <c r="G1537" s="341"/>
      <c r="H1537" s="349">
        <v>27.8</v>
      </c>
      <c r="I1537" s="198"/>
      <c r="L1537" s="196"/>
      <c r="M1537" s="199"/>
      <c r="N1537" s="200"/>
      <c r="O1537" s="200"/>
      <c r="P1537" s="200"/>
      <c r="Q1537" s="200"/>
      <c r="R1537" s="200"/>
      <c r="S1537" s="200"/>
      <c r="T1537" s="201"/>
      <c r="U1537" s="341"/>
      <c r="V1537" s="341"/>
      <c r="AS1537" s="202" t="s">
        <v>170</v>
      </c>
      <c r="AT1537" s="202" t="s">
        <v>79</v>
      </c>
      <c r="AU1537" s="12" t="s">
        <v>79</v>
      </c>
      <c r="AV1537" s="12" t="s">
        <v>33</v>
      </c>
      <c r="AW1537" s="12" t="s">
        <v>69</v>
      </c>
      <c r="AX1537" s="202" t="s">
        <v>162</v>
      </c>
    </row>
    <row r="1538" spans="2:50" s="12" customFormat="1">
      <c r="B1538" s="196"/>
      <c r="C1538" s="341"/>
      <c r="D1538" s="337" t="s">
        <v>170</v>
      </c>
      <c r="E1538" s="347" t="s">
        <v>5</v>
      </c>
      <c r="F1538" s="348" t="s">
        <v>1556</v>
      </c>
      <c r="G1538" s="341"/>
      <c r="H1538" s="349">
        <v>11.8</v>
      </c>
      <c r="I1538" s="198"/>
      <c r="L1538" s="196"/>
      <c r="M1538" s="199"/>
      <c r="N1538" s="200"/>
      <c r="O1538" s="200"/>
      <c r="P1538" s="200"/>
      <c r="Q1538" s="200"/>
      <c r="R1538" s="200"/>
      <c r="S1538" s="200"/>
      <c r="T1538" s="201"/>
      <c r="U1538" s="341"/>
      <c r="V1538" s="341"/>
      <c r="AS1538" s="202" t="s">
        <v>170</v>
      </c>
      <c r="AT1538" s="202" t="s">
        <v>79</v>
      </c>
      <c r="AU1538" s="12" t="s">
        <v>79</v>
      </c>
      <c r="AV1538" s="12" t="s">
        <v>33</v>
      </c>
      <c r="AW1538" s="12" t="s">
        <v>69</v>
      </c>
      <c r="AX1538" s="202" t="s">
        <v>162</v>
      </c>
    </row>
    <row r="1539" spans="2:50" s="12" customFormat="1">
      <c r="B1539" s="196"/>
      <c r="C1539" s="341"/>
      <c r="D1539" s="337" t="s">
        <v>170</v>
      </c>
      <c r="E1539" s="347" t="s">
        <v>5</v>
      </c>
      <c r="F1539" s="348" t="s">
        <v>1557</v>
      </c>
      <c r="G1539" s="341"/>
      <c r="H1539" s="349">
        <v>0</v>
      </c>
      <c r="I1539" s="198"/>
      <c r="L1539" s="196"/>
      <c r="M1539" s="199"/>
      <c r="N1539" s="200"/>
      <c r="O1539" s="200"/>
      <c r="P1539" s="200"/>
      <c r="Q1539" s="200"/>
      <c r="R1539" s="200"/>
      <c r="S1539" s="200"/>
      <c r="T1539" s="201"/>
      <c r="U1539" s="341"/>
      <c r="V1539" s="341"/>
      <c r="AS1539" s="202" t="s">
        <v>170</v>
      </c>
      <c r="AT1539" s="202" t="s">
        <v>79</v>
      </c>
      <c r="AU1539" s="12" t="s">
        <v>79</v>
      </c>
      <c r="AV1539" s="12" t="s">
        <v>33</v>
      </c>
      <c r="AW1539" s="12" t="s">
        <v>69</v>
      </c>
      <c r="AX1539" s="202" t="s">
        <v>162</v>
      </c>
    </row>
    <row r="1540" spans="2:50" s="12" customFormat="1">
      <c r="B1540" s="196"/>
      <c r="C1540" s="341"/>
      <c r="D1540" s="337" t="s">
        <v>170</v>
      </c>
      <c r="E1540" s="347" t="s">
        <v>5</v>
      </c>
      <c r="F1540" s="348" t="s">
        <v>1558</v>
      </c>
      <c r="G1540" s="341"/>
      <c r="H1540" s="349">
        <v>0</v>
      </c>
      <c r="I1540" s="198"/>
      <c r="L1540" s="196"/>
      <c r="M1540" s="199"/>
      <c r="N1540" s="200"/>
      <c r="O1540" s="200"/>
      <c r="P1540" s="200"/>
      <c r="Q1540" s="200"/>
      <c r="R1540" s="200"/>
      <c r="S1540" s="200"/>
      <c r="T1540" s="201"/>
      <c r="U1540" s="341"/>
      <c r="V1540" s="341"/>
      <c r="AS1540" s="202" t="s">
        <v>170</v>
      </c>
      <c r="AT1540" s="202" t="s">
        <v>79</v>
      </c>
      <c r="AU1540" s="12" t="s">
        <v>79</v>
      </c>
      <c r="AV1540" s="12" t="s">
        <v>33</v>
      </c>
      <c r="AW1540" s="12" t="s">
        <v>69</v>
      </c>
      <c r="AX1540" s="202" t="s">
        <v>162</v>
      </c>
    </row>
    <row r="1541" spans="2:50" s="12" customFormat="1">
      <c r="B1541" s="196"/>
      <c r="C1541" s="341"/>
      <c r="D1541" s="337" t="s">
        <v>170</v>
      </c>
      <c r="E1541" s="347" t="s">
        <v>5</v>
      </c>
      <c r="F1541" s="348" t="s">
        <v>1559</v>
      </c>
      <c r="G1541" s="341"/>
      <c r="H1541" s="349">
        <v>300.18</v>
      </c>
      <c r="I1541" s="198"/>
      <c r="L1541" s="196"/>
      <c r="M1541" s="199"/>
      <c r="N1541" s="200"/>
      <c r="O1541" s="200"/>
      <c r="P1541" s="200"/>
      <c r="Q1541" s="200"/>
      <c r="R1541" s="200"/>
      <c r="S1541" s="200"/>
      <c r="T1541" s="201"/>
      <c r="U1541" s="341"/>
      <c r="V1541" s="341"/>
      <c r="AS1541" s="202" t="s">
        <v>170</v>
      </c>
      <c r="AT1541" s="202" t="s">
        <v>79</v>
      </c>
      <c r="AU1541" s="12" t="s">
        <v>79</v>
      </c>
      <c r="AV1541" s="12" t="s">
        <v>33</v>
      </c>
      <c r="AW1541" s="12" t="s">
        <v>69</v>
      </c>
      <c r="AX1541" s="202" t="s">
        <v>162</v>
      </c>
    </row>
    <row r="1542" spans="2:50" s="12" customFormat="1">
      <c r="B1542" s="196"/>
      <c r="C1542" s="341"/>
      <c r="D1542" s="337" t="s">
        <v>170</v>
      </c>
      <c r="E1542" s="347" t="s">
        <v>5</v>
      </c>
      <c r="F1542" s="348" t="s">
        <v>1560</v>
      </c>
      <c r="G1542" s="341"/>
      <c r="H1542" s="349">
        <v>45.4</v>
      </c>
      <c r="I1542" s="198"/>
      <c r="L1542" s="196"/>
      <c r="M1542" s="199"/>
      <c r="N1542" s="200"/>
      <c r="O1542" s="200"/>
      <c r="P1542" s="200"/>
      <c r="Q1542" s="200"/>
      <c r="R1542" s="200"/>
      <c r="S1542" s="200"/>
      <c r="T1542" s="201"/>
      <c r="U1542" s="341"/>
      <c r="V1542" s="341"/>
      <c r="AS1542" s="202" t="s">
        <v>170</v>
      </c>
      <c r="AT1542" s="202" t="s">
        <v>79</v>
      </c>
      <c r="AU1542" s="12" t="s">
        <v>79</v>
      </c>
      <c r="AV1542" s="12" t="s">
        <v>33</v>
      </c>
      <c r="AW1542" s="12" t="s">
        <v>69</v>
      </c>
      <c r="AX1542" s="202" t="s">
        <v>162</v>
      </c>
    </row>
    <row r="1543" spans="2:50" s="12" customFormat="1">
      <c r="B1543" s="196"/>
      <c r="C1543" s="341"/>
      <c r="D1543" s="337" t="s">
        <v>170</v>
      </c>
      <c r="E1543" s="347" t="s">
        <v>5</v>
      </c>
      <c r="F1543" s="348" t="s">
        <v>1561</v>
      </c>
      <c r="G1543" s="341"/>
      <c r="H1543" s="349">
        <v>56</v>
      </c>
      <c r="I1543" s="198"/>
      <c r="L1543" s="196"/>
      <c r="M1543" s="199"/>
      <c r="N1543" s="200"/>
      <c r="O1543" s="200"/>
      <c r="P1543" s="200"/>
      <c r="Q1543" s="200"/>
      <c r="R1543" s="200"/>
      <c r="S1543" s="200"/>
      <c r="T1543" s="201"/>
      <c r="U1543" s="341"/>
      <c r="V1543" s="341"/>
      <c r="AS1543" s="202" t="s">
        <v>170</v>
      </c>
      <c r="AT1543" s="202" t="s">
        <v>79</v>
      </c>
      <c r="AU1543" s="12" t="s">
        <v>79</v>
      </c>
      <c r="AV1543" s="12" t="s">
        <v>33</v>
      </c>
      <c r="AW1543" s="12" t="s">
        <v>69</v>
      </c>
      <c r="AX1543" s="202" t="s">
        <v>162</v>
      </c>
    </row>
    <row r="1544" spans="2:50" s="12" customFormat="1">
      <c r="B1544" s="196"/>
      <c r="C1544" s="341"/>
      <c r="D1544" s="337" t="s">
        <v>170</v>
      </c>
      <c r="E1544" s="347" t="s">
        <v>5</v>
      </c>
      <c r="F1544" s="348" t="s">
        <v>1562</v>
      </c>
      <c r="G1544" s="341"/>
      <c r="H1544" s="349">
        <v>2.56</v>
      </c>
      <c r="I1544" s="198"/>
      <c r="L1544" s="196"/>
      <c r="M1544" s="199"/>
      <c r="N1544" s="200"/>
      <c r="O1544" s="200"/>
      <c r="P1544" s="200"/>
      <c r="Q1544" s="200"/>
      <c r="R1544" s="200"/>
      <c r="S1544" s="200"/>
      <c r="T1544" s="201"/>
      <c r="U1544" s="341"/>
      <c r="V1544" s="341"/>
      <c r="AS1544" s="202" t="s">
        <v>170</v>
      </c>
      <c r="AT1544" s="202" t="s">
        <v>79</v>
      </c>
      <c r="AU1544" s="12" t="s">
        <v>79</v>
      </c>
      <c r="AV1544" s="12" t="s">
        <v>33</v>
      </c>
      <c r="AW1544" s="12" t="s">
        <v>69</v>
      </c>
      <c r="AX1544" s="202" t="s">
        <v>162</v>
      </c>
    </row>
    <row r="1545" spans="2:50" s="12" customFormat="1">
      <c r="B1545" s="196"/>
      <c r="C1545" s="341"/>
      <c r="D1545" s="337" t="s">
        <v>170</v>
      </c>
      <c r="E1545" s="347" t="s">
        <v>5</v>
      </c>
      <c r="F1545" s="348" t="s">
        <v>1563</v>
      </c>
      <c r="G1545" s="341"/>
      <c r="H1545" s="349">
        <v>11.515000000000001</v>
      </c>
      <c r="I1545" s="198"/>
      <c r="L1545" s="196"/>
      <c r="M1545" s="199"/>
      <c r="N1545" s="200"/>
      <c r="O1545" s="200"/>
      <c r="P1545" s="200"/>
      <c r="Q1545" s="200"/>
      <c r="R1545" s="200"/>
      <c r="S1545" s="200"/>
      <c r="T1545" s="201"/>
      <c r="U1545" s="341"/>
      <c r="V1545" s="341"/>
      <c r="AS1545" s="202" t="s">
        <v>170</v>
      </c>
      <c r="AT1545" s="202" t="s">
        <v>79</v>
      </c>
      <c r="AU1545" s="12" t="s">
        <v>79</v>
      </c>
      <c r="AV1545" s="12" t="s">
        <v>33</v>
      </c>
      <c r="AW1545" s="12" t="s">
        <v>69</v>
      </c>
      <c r="AX1545" s="202" t="s">
        <v>162</v>
      </c>
    </row>
    <row r="1546" spans="2:50" s="11" customFormat="1">
      <c r="B1546" s="187"/>
      <c r="C1546" s="336"/>
      <c r="D1546" s="337" t="s">
        <v>170</v>
      </c>
      <c r="E1546" s="338" t="s">
        <v>5</v>
      </c>
      <c r="F1546" s="339" t="s">
        <v>1110</v>
      </c>
      <c r="G1546" s="336"/>
      <c r="H1546" s="340" t="s">
        <v>5</v>
      </c>
      <c r="I1546" s="192"/>
      <c r="L1546" s="187"/>
      <c r="M1546" s="193"/>
      <c r="N1546" s="194"/>
      <c r="O1546" s="194"/>
      <c r="P1546" s="194"/>
      <c r="Q1546" s="194"/>
      <c r="R1546" s="194"/>
      <c r="S1546" s="194"/>
      <c r="T1546" s="195"/>
      <c r="U1546" s="336"/>
      <c r="V1546" s="336"/>
      <c r="AS1546" s="191" t="s">
        <v>170</v>
      </c>
      <c r="AT1546" s="191" t="s">
        <v>79</v>
      </c>
      <c r="AU1546" s="11" t="s">
        <v>77</v>
      </c>
      <c r="AV1546" s="11" t="s">
        <v>33</v>
      </c>
      <c r="AW1546" s="11" t="s">
        <v>69</v>
      </c>
      <c r="AX1546" s="191" t="s">
        <v>162</v>
      </c>
    </row>
    <row r="1547" spans="2:50" s="12" customFormat="1">
      <c r="B1547" s="196"/>
      <c r="C1547" s="341"/>
      <c r="D1547" s="337" t="s">
        <v>170</v>
      </c>
      <c r="E1547" s="347" t="s">
        <v>5</v>
      </c>
      <c r="F1547" s="348" t="s">
        <v>1564</v>
      </c>
      <c r="G1547" s="341"/>
      <c r="H1547" s="349">
        <v>65.191999999999993</v>
      </c>
      <c r="I1547" s="198"/>
      <c r="L1547" s="196"/>
      <c r="M1547" s="199"/>
      <c r="N1547" s="200"/>
      <c r="O1547" s="200"/>
      <c r="P1547" s="200"/>
      <c r="Q1547" s="200"/>
      <c r="R1547" s="200"/>
      <c r="S1547" s="200"/>
      <c r="T1547" s="201"/>
      <c r="U1547" s="341"/>
      <c r="V1547" s="341"/>
      <c r="AS1547" s="202" t="s">
        <v>170</v>
      </c>
      <c r="AT1547" s="202" t="s">
        <v>79</v>
      </c>
      <c r="AU1547" s="12" t="s">
        <v>79</v>
      </c>
      <c r="AV1547" s="12" t="s">
        <v>33</v>
      </c>
      <c r="AW1547" s="12" t="s">
        <v>69</v>
      </c>
      <c r="AX1547" s="202" t="s">
        <v>162</v>
      </c>
    </row>
    <row r="1548" spans="2:50" s="12" customFormat="1">
      <c r="B1548" s="196"/>
      <c r="C1548" s="341"/>
      <c r="D1548" s="337" t="s">
        <v>170</v>
      </c>
      <c r="E1548" s="347" t="s">
        <v>5</v>
      </c>
      <c r="F1548" s="348" t="s">
        <v>1565</v>
      </c>
      <c r="G1548" s="341"/>
      <c r="H1548" s="349">
        <v>31.28</v>
      </c>
      <c r="I1548" s="198"/>
      <c r="L1548" s="196"/>
      <c r="M1548" s="199"/>
      <c r="N1548" s="200"/>
      <c r="O1548" s="200"/>
      <c r="P1548" s="200"/>
      <c r="Q1548" s="200"/>
      <c r="R1548" s="200"/>
      <c r="S1548" s="200"/>
      <c r="T1548" s="201"/>
      <c r="U1548" s="341"/>
      <c r="V1548" s="341"/>
      <c r="AS1548" s="202" t="s">
        <v>170</v>
      </c>
      <c r="AT1548" s="202" t="s">
        <v>79</v>
      </c>
      <c r="AU1548" s="12" t="s">
        <v>79</v>
      </c>
      <c r="AV1548" s="12" t="s">
        <v>33</v>
      </c>
      <c r="AW1548" s="12" t="s">
        <v>69</v>
      </c>
      <c r="AX1548" s="202" t="s">
        <v>162</v>
      </c>
    </row>
    <row r="1549" spans="2:50" s="12" customFormat="1">
      <c r="B1549" s="196"/>
      <c r="C1549" s="341"/>
      <c r="D1549" s="337" t="s">
        <v>170</v>
      </c>
      <c r="E1549" s="347" t="s">
        <v>5</v>
      </c>
      <c r="F1549" s="348" t="s">
        <v>1566</v>
      </c>
      <c r="G1549" s="341"/>
      <c r="H1549" s="349">
        <v>0</v>
      </c>
      <c r="I1549" s="198"/>
      <c r="L1549" s="196"/>
      <c r="M1549" s="199"/>
      <c r="N1549" s="200"/>
      <c r="O1549" s="200"/>
      <c r="P1549" s="200"/>
      <c r="Q1549" s="200"/>
      <c r="R1549" s="200"/>
      <c r="S1549" s="200"/>
      <c r="T1549" s="201"/>
      <c r="U1549" s="341"/>
      <c r="V1549" s="341"/>
      <c r="AS1549" s="202" t="s">
        <v>170</v>
      </c>
      <c r="AT1549" s="202" t="s">
        <v>79</v>
      </c>
      <c r="AU1549" s="12" t="s">
        <v>79</v>
      </c>
      <c r="AV1549" s="12" t="s">
        <v>33</v>
      </c>
      <c r="AW1549" s="12" t="s">
        <v>69</v>
      </c>
      <c r="AX1549" s="202" t="s">
        <v>162</v>
      </c>
    </row>
    <row r="1550" spans="2:50" s="12" customFormat="1">
      <c r="B1550" s="196"/>
      <c r="C1550" s="341"/>
      <c r="D1550" s="337" t="s">
        <v>170</v>
      </c>
      <c r="E1550" s="347" t="s">
        <v>5</v>
      </c>
      <c r="F1550" s="348" t="s">
        <v>1567</v>
      </c>
      <c r="G1550" s="341"/>
      <c r="H1550" s="349">
        <v>96.8</v>
      </c>
      <c r="I1550" s="198"/>
      <c r="L1550" s="196"/>
      <c r="M1550" s="199"/>
      <c r="N1550" s="200"/>
      <c r="O1550" s="200"/>
      <c r="P1550" s="200"/>
      <c r="Q1550" s="200"/>
      <c r="R1550" s="200"/>
      <c r="S1550" s="200"/>
      <c r="T1550" s="201"/>
      <c r="U1550" s="341"/>
      <c r="V1550" s="341"/>
      <c r="AS1550" s="202" t="s">
        <v>170</v>
      </c>
      <c r="AT1550" s="202" t="s">
        <v>79</v>
      </c>
      <c r="AU1550" s="12" t="s">
        <v>79</v>
      </c>
      <c r="AV1550" s="12" t="s">
        <v>33</v>
      </c>
      <c r="AW1550" s="12" t="s">
        <v>69</v>
      </c>
      <c r="AX1550" s="202" t="s">
        <v>162</v>
      </c>
    </row>
    <row r="1551" spans="2:50" s="12" customFormat="1">
      <c r="B1551" s="196"/>
      <c r="C1551" s="341"/>
      <c r="D1551" s="337" t="s">
        <v>170</v>
      </c>
      <c r="E1551" s="347" t="s">
        <v>5</v>
      </c>
      <c r="F1551" s="348" t="s">
        <v>1568</v>
      </c>
      <c r="G1551" s="341"/>
      <c r="H1551" s="349">
        <v>0</v>
      </c>
      <c r="I1551" s="198"/>
      <c r="L1551" s="196"/>
      <c r="M1551" s="199"/>
      <c r="N1551" s="200"/>
      <c r="O1551" s="200"/>
      <c r="P1551" s="200"/>
      <c r="Q1551" s="200"/>
      <c r="R1551" s="200"/>
      <c r="S1551" s="200"/>
      <c r="T1551" s="201"/>
      <c r="U1551" s="341"/>
      <c r="V1551" s="341"/>
      <c r="AS1551" s="202" t="s">
        <v>170</v>
      </c>
      <c r="AT1551" s="202" t="s">
        <v>79</v>
      </c>
      <c r="AU1551" s="12" t="s">
        <v>79</v>
      </c>
      <c r="AV1551" s="12" t="s">
        <v>33</v>
      </c>
      <c r="AW1551" s="12" t="s">
        <v>69</v>
      </c>
      <c r="AX1551" s="202" t="s">
        <v>162</v>
      </c>
    </row>
    <row r="1552" spans="2:50" s="12" customFormat="1">
      <c r="B1552" s="196"/>
      <c r="C1552" s="341"/>
      <c r="D1552" s="337" t="s">
        <v>170</v>
      </c>
      <c r="E1552" s="347" t="s">
        <v>5</v>
      </c>
      <c r="F1552" s="348" t="s">
        <v>1569</v>
      </c>
      <c r="G1552" s="341"/>
      <c r="H1552" s="349">
        <v>0</v>
      </c>
      <c r="I1552" s="198"/>
      <c r="L1552" s="196"/>
      <c r="M1552" s="199"/>
      <c r="N1552" s="200"/>
      <c r="O1552" s="200"/>
      <c r="P1552" s="200"/>
      <c r="Q1552" s="200"/>
      <c r="R1552" s="200"/>
      <c r="S1552" s="200"/>
      <c r="T1552" s="201"/>
      <c r="U1552" s="341"/>
      <c r="V1552" s="341"/>
      <c r="AS1552" s="202" t="s">
        <v>170</v>
      </c>
      <c r="AT1552" s="202" t="s">
        <v>79</v>
      </c>
      <c r="AU1552" s="12" t="s">
        <v>79</v>
      </c>
      <c r="AV1552" s="12" t="s">
        <v>33</v>
      </c>
      <c r="AW1552" s="12" t="s">
        <v>69</v>
      </c>
      <c r="AX1552" s="202" t="s">
        <v>162</v>
      </c>
    </row>
    <row r="1553" spans="2:50" s="12" customFormat="1">
      <c r="B1553" s="196"/>
      <c r="C1553" s="341"/>
      <c r="D1553" s="337" t="s">
        <v>170</v>
      </c>
      <c r="E1553" s="347" t="s">
        <v>5</v>
      </c>
      <c r="F1553" s="348" t="s">
        <v>1570</v>
      </c>
      <c r="G1553" s="341"/>
      <c r="H1553" s="349">
        <v>0</v>
      </c>
      <c r="I1553" s="198"/>
      <c r="L1553" s="196"/>
      <c r="M1553" s="199"/>
      <c r="N1553" s="200"/>
      <c r="O1553" s="200"/>
      <c r="P1553" s="200"/>
      <c r="Q1553" s="200"/>
      <c r="R1553" s="200"/>
      <c r="S1553" s="200"/>
      <c r="T1553" s="201"/>
      <c r="U1553" s="341"/>
      <c r="V1553" s="341"/>
      <c r="AS1553" s="202" t="s">
        <v>170</v>
      </c>
      <c r="AT1553" s="202" t="s">
        <v>79</v>
      </c>
      <c r="AU1553" s="12" t="s">
        <v>79</v>
      </c>
      <c r="AV1553" s="12" t="s">
        <v>33</v>
      </c>
      <c r="AW1553" s="12" t="s">
        <v>69</v>
      </c>
      <c r="AX1553" s="202" t="s">
        <v>162</v>
      </c>
    </row>
    <row r="1554" spans="2:50" s="12" customFormat="1">
      <c r="B1554" s="196"/>
      <c r="C1554" s="341"/>
      <c r="D1554" s="337" t="s">
        <v>170</v>
      </c>
      <c r="E1554" s="347" t="s">
        <v>5</v>
      </c>
      <c r="F1554" s="348" t="s">
        <v>1571</v>
      </c>
      <c r="G1554" s="341"/>
      <c r="H1554" s="349">
        <v>12</v>
      </c>
      <c r="I1554" s="198"/>
      <c r="L1554" s="196"/>
      <c r="M1554" s="199"/>
      <c r="N1554" s="200"/>
      <c r="O1554" s="200"/>
      <c r="P1554" s="200"/>
      <c r="Q1554" s="200"/>
      <c r="R1554" s="200"/>
      <c r="S1554" s="200"/>
      <c r="T1554" s="201"/>
      <c r="U1554" s="341"/>
      <c r="V1554" s="341"/>
      <c r="AS1554" s="202" t="s">
        <v>170</v>
      </c>
      <c r="AT1554" s="202" t="s">
        <v>79</v>
      </c>
      <c r="AU1554" s="12" t="s">
        <v>79</v>
      </c>
      <c r="AV1554" s="12" t="s">
        <v>33</v>
      </c>
      <c r="AW1554" s="12" t="s">
        <v>69</v>
      </c>
      <c r="AX1554" s="202" t="s">
        <v>162</v>
      </c>
    </row>
    <row r="1555" spans="2:50" s="12" customFormat="1">
      <c r="B1555" s="196"/>
      <c r="C1555" s="341"/>
      <c r="D1555" s="337" t="s">
        <v>170</v>
      </c>
      <c r="E1555" s="347" t="s">
        <v>5</v>
      </c>
      <c r="F1555" s="348" t="s">
        <v>1572</v>
      </c>
      <c r="G1555" s="341"/>
      <c r="H1555" s="349">
        <v>50.823</v>
      </c>
      <c r="I1555" s="198"/>
      <c r="L1555" s="196"/>
      <c r="M1555" s="199"/>
      <c r="N1555" s="200"/>
      <c r="O1555" s="200"/>
      <c r="P1555" s="200"/>
      <c r="Q1555" s="200"/>
      <c r="R1555" s="200"/>
      <c r="S1555" s="200"/>
      <c r="T1555" s="201"/>
      <c r="U1555" s="341"/>
      <c r="V1555" s="341"/>
      <c r="AS1555" s="202" t="s">
        <v>170</v>
      </c>
      <c r="AT1555" s="202" t="s">
        <v>79</v>
      </c>
      <c r="AU1555" s="12" t="s">
        <v>79</v>
      </c>
      <c r="AV1555" s="12" t="s">
        <v>33</v>
      </c>
      <c r="AW1555" s="12" t="s">
        <v>69</v>
      </c>
      <c r="AX1555" s="202" t="s">
        <v>162</v>
      </c>
    </row>
    <row r="1556" spans="2:50" s="11" customFormat="1">
      <c r="B1556" s="187"/>
      <c r="C1556" s="336"/>
      <c r="D1556" s="337" t="s">
        <v>170</v>
      </c>
      <c r="E1556" s="338" t="s">
        <v>5</v>
      </c>
      <c r="F1556" s="339" t="s">
        <v>1120</v>
      </c>
      <c r="G1556" s="336"/>
      <c r="H1556" s="340" t="s">
        <v>5</v>
      </c>
      <c r="I1556" s="192"/>
      <c r="L1556" s="187"/>
      <c r="M1556" s="193"/>
      <c r="N1556" s="194"/>
      <c r="O1556" s="194"/>
      <c r="P1556" s="194"/>
      <c r="Q1556" s="194"/>
      <c r="R1556" s="194"/>
      <c r="S1556" s="194"/>
      <c r="T1556" s="195"/>
      <c r="U1556" s="336"/>
      <c r="V1556" s="336"/>
      <c r="AS1556" s="191" t="s">
        <v>170</v>
      </c>
      <c r="AT1556" s="191" t="s">
        <v>79</v>
      </c>
      <c r="AU1556" s="11" t="s">
        <v>77</v>
      </c>
      <c r="AV1556" s="11" t="s">
        <v>33</v>
      </c>
      <c r="AW1556" s="11" t="s">
        <v>69</v>
      </c>
      <c r="AX1556" s="191" t="s">
        <v>162</v>
      </c>
    </row>
    <row r="1557" spans="2:50" s="12" customFormat="1">
      <c r="B1557" s="196"/>
      <c r="C1557" s="341"/>
      <c r="D1557" s="337" t="s">
        <v>170</v>
      </c>
      <c r="E1557" s="347" t="s">
        <v>5</v>
      </c>
      <c r="F1557" s="348" t="s">
        <v>1573</v>
      </c>
      <c r="G1557" s="341"/>
      <c r="H1557" s="349">
        <v>16.8</v>
      </c>
      <c r="I1557" s="198"/>
      <c r="L1557" s="196"/>
      <c r="M1557" s="199"/>
      <c r="N1557" s="200"/>
      <c r="O1557" s="200"/>
      <c r="P1557" s="200"/>
      <c r="Q1557" s="200"/>
      <c r="R1557" s="200"/>
      <c r="S1557" s="200"/>
      <c r="T1557" s="201"/>
      <c r="U1557" s="341"/>
      <c r="V1557" s="341"/>
      <c r="AS1557" s="202" t="s">
        <v>170</v>
      </c>
      <c r="AT1557" s="202" t="s">
        <v>79</v>
      </c>
      <c r="AU1557" s="12" t="s">
        <v>79</v>
      </c>
      <c r="AV1557" s="12" t="s">
        <v>33</v>
      </c>
      <c r="AW1557" s="12" t="s">
        <v>69</v>
      </c>
      <c r="AX1557" s="202" t="s">
        <v>162</v>
      </c>
    </row>
    <row r="1558" spans="2:50" s="11" customFormat="1">
      <c r="B1558" s="187"/>
      <c r="C1558" s="336"/>
      <c r="D1558" s="337" t="s">
        <v>170</v>
      </c>
      <c r="E1558" s="338" t="s">
        <v>5</v>
      </c>
      <c r="F1558" s="339" t="s">
        <v>1122</v>
      </c>
      <c r="G1558" s="336"/>
      <c r="H1558" s="340" t="s">
        <v>5</v>
      </c>
      <c r="I1558" s="192"/>
      <c r="L1558" s="187"/>
      <c r="M1558" s="193"/>
      <c r="N1558" s="194"/>
      <c r="O1558" s="194"/>
      <c r="P1558" s="194"/>
      <c r="Q1558" s="194"/>
      <c r="R1558" s="194"/>
      <c r="S1558" s="194"/>
      <c r="T1558" s="195"/>
      <c r="U1558" s="336"/>
      <c r="V1558" s="336"/>
      <c r="AS1558" s="191" t="s">
        <v>170</v>
      </c>
      <c r="AT1558" s="191" t="s">
        <v>79</v>
      </c>
      <c r="AU1558" s="11" t="s">
        <v>77</v>
      </c>
      <c r="AV1558" s="11" t="s">
        <v>33</v>
      </c>
      <c r="AW1558" s="11" t="s">
        <v>69</v>
      </c>
      <c r="AX1558" s="191" t="s">
        <v>162</v>
      </c>
    </row>
    <row r="1559" spans="2:50" s="12" customFormat="1">
      <c r="B1559" s="196"/>
      <c r="C1559" s="341"/>
      <c r="D1559" s="337" t="s">
        <v>170</v>
      </c>
      <c r="E1559" s="347" t="s">
        <v>5</v>
      </c>
      <c r="F1559" s="348" t="s">
        <v>1574</v>
      </c>
      <c r="G1559" s="341"/>
      <c r="H1559" s="349">
        <v>7.681</v>
      </c>
      <c r="I1559" s="198"/>
      <c r="L1559" s="196"/>
      <c r="M1559" s="199"/>
      <c r="N1559" s="200"/>
      <c r="O1559" s="200"/>
      <c r="P1559" s="200"/>
      <c r="Q1559" s="200"/>
      <c r="R1559" s="200"/>
      <c r="S1559" s="200"/>
      <c r="T1559" s="201"/>
      <c r="U1559" s="341"/>
      <c r="V1559" s="341"/>
      <c r="AS1559" s="202" t="s">
        <v>170</v>
      </c>
      <c r="AT1559" s="202" t="s">
        <v>79</v>
      </c>
      <c r="AU1559" s="12" t="s">
        <v>79</v>
      </c>
      <c r="AV1559" s="12" t="s">
        <v>33</v>
      </c>
      <c r="AW1559" s="12" t="s">
        <v>69</v>
      </c>
      <c r="AX1559" s="202" t="s">
        <v>162</v>
      </c>
    </row>
    <row r="1560" spans="2:50" s="11" customFormat="1">
      <c r="B1560" s="187"/>
      <c r="C1560" s="336"/>
      <c r="D1560" s="337" t="s">
        <v>170</v>
      </c>
      <c r="E1560" s="338" t="s">
        <v>5</v>
      </c>
      <c r="F1560" s="339" t="s">
        <v>1091</v>
      </c>
      <c r="G1560" s="336"/>
      <c r="H1560" s="340" t="s">
        <v>5</v>
      </c>
      <c r="I1560" s="192"/>
      <c r="L1560" s="187"/>
      <c r="M1560" s="193"/>
      <c r="N1560" s="194"/>
      <c r="O1560" s="194"/>
      <c r="P1560" s="194"/>
      <c r="Q1560" s="194"/>
      <c r="R1560" s="194"/>
      <c r="S1560" s="194"/>
      <c r="T1560" s="195"/>
      <c r="U1560" s="336"/>
      <c r="V1560" s="336"/>
      <c r="AS1560" s="191" t="s">
        <v>170</v>
      </c>
      <c r="AT1560" s="191" t="s">
        <v>79</v>
      </c>
      <c r="AU1560" s="11" t="s">
        <v>77</v>
      </c>
      <c r="AV1560" s="11" t="s">
        <v>33</v>
      </c>
      <c r="AW1560" s="11" t="s">
        <v>69</v>
      </c>
      <c r="AX1560" s="191" t="s">
        <v>162</v>
      </c>
    </row>
    <row r="1561" spans="2:50" s="12" customFormat="1">
      <c r="B1561" s="196"/>
      <c r="C1561" s="341"/>
      <c r="D1561" s="337" t="s">
        <v>170</v>
      </c>
      <c r="E1561" s="347" t="s">
        <v>5</v>
      </c>
      <c r="F1561" s="348" t="s">
        <v>1575</v>
      </c>
      <c r="G1561" s="341"/>
      <c r="H1561" s="349">
        <v>367.8</v>
      </c>
      <c r="I1561" s="198"/>
      <c r="L1561" s="196"/>
      <c r="M1561" s="199"/>
      <c r="N1561" s="200"/>
      <c r="O1561" s="200"/>
      <c r="P1561" s="200"/>
      <c r="Q1561" s="200"/>
      <c r="R1561" s="200"/>
      <c r="S1561" s="200"/>
      <c r="T1561" s="201"/>
      <c r="U1561" s="341"/>
      <c r="V1561" s="341"/>
      <c r="AS1561" s="202" t="s">
        <v>170</v>
      </c>
      <c r="AT1561" s="202" t="s">
        <v>79</v>
      </c>
      <c r="AU1561" s="12" t="s">
        <v>79</v>
      </c>
      <c r="AV1561" s="12" t="s">
        <v>33</v>
      </c>
      <c r="AW1561" s="12" t="s">
        <v>69</v>
      </c>
      <c r="AX1561" s="202" t="s">
        <v>162</v>
      </c>
    </row>
    <row r="1562" spans="2:50" s="12" customFormat="1">
      <c r="B1562" s="196"/>
      <c r="C1562" s="341"/>
      <c r="D1562" s="337" t="s">
        <v>170</v>
      </c>
      <c r="E1562" s="347" t="s">
        <v>5</v>
      </c>
      <c r="F1562" s="348" t="s">
        <v>1576</v>
      </c>
      <c r="G1562" s="341"/>
      <c r="H1562" s="349">
        <v>104.304</v>
      </c>
      <c r="I1562" s="198"/>
      <c r="L1562" s="196"/>
      <c r="M1562" s="199"/>
      <c r="N1562" s="200"/>
      <c r="O1562" s="200"/>
      <c r="P1562" s="200"/>
      <c r="Q1562" s="200"/>
      <c r="R1562" s="200"/>
      <c r="S1562" s="200"/>
      <c r="T1562" s="201"/>
      <c r="U1562" s="341"/>
      <c r="V1562" s="341"/>
      <c r="AS1562" s="202" t="s">
        <v>170</v>
      </c>
      <c r="AT1562" s="202" t="s">
        <v>79</v>
      </c>
      <c r="AU1562" s="12" t="s">
        <v>79</v>
      </c>
      <c r="AV1562" s="12" t="s">
        <v>33</v>
      </c>
      <c r="AW1562" s="12" t="s">
        <v>69</v>
      </c>
      <c r="AX1562" s="202" t="s">
        <v>162</v>
      </c>
    </row>
    <row r="1563" spans="2:50" s="12" customFormat="1">
      <c r="B1563" s="196"/>
      <c r="C1563" s="341"/>
      <c r="D1563" s="337" t="s">
        <v>170</v>
      </c>
      <c r="E1563" s="347" t="s">
        <v>5</v>
      </c>
      <c r="F1563" s="348" t="s">
        <v>1577</v>
      </c>
      <c r="G1563" s="341"/>
      <c r="H1563" s="349">
        <v>58</v>
      </c>
      <c r="I1563" s="198"/>
      <c r="L1563" s="196"/>
      <c r="M1563" s="199"/>
      <c r="N1563" s="200"/>
      <c r="O1563" s="200"/>
      <c r="P1563" s="200"/>
      <c r="Q1563" s="200"/>
      <c r="R1563" s="200"/>
      <c r="S1563" s="200"/>
      <c r="T1563" s="201"/>
      <c r="U1563" s="341"/>
      <c r="V1563" s="341"/>
      <c r="AS1563" s="202" t="s">
        <v>170</v>
      </c>
      <c r="AT1563" s="202" t="s">
        <v>79</v>
      </c>
      <c r="AU1563" s="12" t="s">
        <v>79</v>
      </c>
      <c r="AV1563" s="12" t="s">
        <v>33</v>
      </c>
      <c r="AW1563" s="12" t="s">
        <v>69</v>
      </c>
      <c r="AX1563" s="202" t="s">
        <v>162</v>
      </c>
    </row>
    <row r="1564" spans="2:50" s="12" customFormat="1">
      <c r="B1564" s="196"/>
      <c r="C1564" s="341"/>
      <c r="D1564" s="337" t="s">
        <v>170</v>
      </c>
      <c r="E1564" s="347" t="s">
        <v>5</v>
      </c>
      <c r="F1564" s="348" t="s">
        <v>1578</v>
      </c>
      <c r="G1564" s="341"/>
      <c r="H1564" s="349">
        <v>59.8</v>
      </c>
      <c r="I1564" s="198"/>
      <c r="L1564" s="196"/>
      <c r="M1564" s="199"/>
      <c r="N1564" s="200"/>
      <c r="O1564" s="200"/>
      <c r="P1564" s="200"/>
      <c r="Q1564" s="200"/>
      <c r="R1564" s="200"/>
      <c r="S1564" s="200"/>
      <c r="T1564" s="201"/>
      <c r="U1564" s="341"/>
      <c r="V1564" s="341"/>
      <c r="AS1564" s="202" t="s">
        <v>170</v>
      </c>
      <c r="AT1564" s="202" t="s">
        <v>79</v>
      </c>
      <c r="AU1564" s="12" t="s">
        <v>79</v>
      </c>
      <c r="AV1564" s="12" t="s">
        <v>33</v>
      </c>
      <c r="AW1564" s="12" t="s">
        <v>69</v>
      </c>
      <c r="AX1564" s="202" t="s">
        <v>162</v>
      </c>
    </row>
    <row r="1565" spans="2:50" s="12" customFormat="1">
      <c r="B1565" s="196"/>
      <c r="C1565" s="341"/>
      <c r="D1565" s="337" t="s">
        <v>170</v>
      </c>
      <c r="E1565" s="347" t="s">
        <v>5</v>
      </c>
      <c r="F1565" s="348" t="s">
        <v>1579</v>
      </c>
      <c r="G1565" s="341"/>
      <c r="H1565" s="349">
        <v>34.6</v>
      </c>
      <c r="I1565" s="198"/>
      <c r="L1565" s="196"/>
      <c r="M1565" s="199"/>
      <c r="N1565" s="200"/>
      <c r="O1565" s="200"/>
      <c r="P1565" s="200"/>
      <c r="Q1565" s="200"/>
      <c r="R1565" s="200"/>
      <c r="S1565" s="200"/>
      <c r="T1565" s="201"/>
      <c r="U1565" s="341"/>
      <c r="V1565" s="341"/>
      <c r="AS1565" s="202" t="s">
        <v>170</v>
      </c>
      <c r="AT1565" s="202" t="s">
        <v>79</v>
      </c>
      <c r="AU1565" s="12" t="s">
        <v>79</v>
      </c>
      <c r="AV1565" s="12" t="s">
        <v>33</v>
      </c>
      <c r="AW1565" s="12" t="s">
        <v>69</v>
      </c>
      <c r="AX1565" s="202" t="s">
        <v>162</v>
      </c>
    </row>
    <row r="1566" spans="2:50" s="12" customFormat="1">
      <c r="B1566" s="196"/>
      <c r="C1566" s="341"/>
      <c r="D1566" s="337" t="s">
        <v>170</v>
      </c>
      <c r="E1566" s="347" t="s">
        <v>5</v>
      </c>
      <c r="F1566" s="348" t="s">
        <v>1580</v>
      </c>
      <c r="G1566" s="341"/>
      <c r="H1566" s="349">
        <v>37.200000000000003</v>
      </c>
      <c r="I1566" s="198"/>
      <c r="L1566" s="196"/>
      <c r="M1566" s="199"/>
      <c r="N1566" s="200"/>
      <c r="O1566" s="200"/>
      <c r="P1566" s="200"/>
      <c r="Q1566" s="200"/>
      <c r="R1566" s="200"/>
      <c r="S1566" s="200"/>
      <c r="T1566" s="201"/>
      <c r="U1566" s="341"/>
      <c r="V1566" s="341"/>
      <c r="AS1566" s="202" t="s">
        <v>170</v>
      </c>
      <c r="AT1566" s="202" t="s">
        <v>79</v>
      </c>
      <c r="AU1566" s="12" t="s">
        <v>79</v>
      </c>
      <c r="AV1566" s="12" t="s">
        <v>33</v>
      </c>
      <c r="AW1566" s="12" t="s">
        <v>69</v>
      </c>
      <c r="AX1566" s="202" t="s">
        <v>162</v>
      </c>
    </row>
    <row r="1567" spans="2:50" s="12" customFormat="1">
      <c r="B1567" s="196"/>
      <c r="C1567" s="341"/>
      <c r="D1567" s="337" t="s">
        <v>170</v>
      </c>
      <c r="E1567" s="347" t="s">
        <v>5</v>
      </c>
      <c r="F1567" s="348" t="s">
        <v>1581</v>
      </c>
      <c r="G1567" s="341"/>
      <c r="H1567" s="349">
        <v>35.200000000000003</v>
      </c>
      <c r="I1567" s="198"/>
      <c r="L1567" s="196"/>
      <c r="M1567" s="199"/>
      <c r="N1567" s="200"/>
      <c r="O1567" s="200"/>
      <c r="P1567" s="200"/>
      <c r="Q1567" s="200"/>
      <c r="R1567" s="200"/>
      <c r="S1567" s="200"/>
      <c r="T1567" s="201"/>
      <c r="U1567" s="341"/>
      <c r="V1567" s="341"/>
      <c r="AS1567" s="202" t="s">
        <v>170</v>
      </c>
      <c r="AT1567" s="202" t="s">
        <v>79</v>
      </c>
      <c r="AU1567" s="12" t="s">
        <v>79</v>
      </c>
      <c r="AV1567" s="12" t="s">
        <v>33</v>
      </c>
      <c r="AW1567" s="12" t="s">
        <v>69</v>
      </c>
      <c r="AX1567" s="202" t="s">
        <v>162</v>
      </c>
    </row>
    <row r="1568" spans="2:50" s="12" customFormat="1">
      <c r="B1568" s="196"/>
      <c r="C1568" s="341"/>
      <c r="D1568" s="337" t="s">
        <v>170</v>
      </c>
      <c r="E1568" s="347" t="s">
        <v>5</v>
      </c>
      <c r="F1568" s="348" t="s">
        <v>1582</v>
      </c>
      <c r="G1568" s="341"/>
      <c r="H1568" s="349">
        <v>38.200000000000003</v>
      </c>
      <c r="I1568" s="198"/>
      <c r="L1568" s="196"/>
      <c r="M1568" s="199"/>
      <c r="N1568" s="200"/>
      <c r="O1568" s="200"/>
      <c r="P1568" s="200"/>
      <c r="Q1568" s="200"/>
      <c r="R1568" s="200"/>
      <c r="S1568" s="200"/>
      <c r="T1568" s="201"/>
      <c r="U1568" s="341"/>
      <c r="V1568" s="341"/>
      <c r="AS1568" s="202" t="s">
        <v>170</v>
      </c>
      <c r="AT1568" s="202" t="s">
        <v>79</v>
      </c>
      <c r="AU1568" s="12" t="s">
        <v>79</v>
      </c>
      <c r="AV1568" s="12" t="s">
        <v>33</v>
      </c>
      <c r="AW1568" s="12" t="s">
        <v>69</v>
      </c>
      <c r="AX1568" s="202" t="s">
        <v>162</v>
      </c>
    </row>
    <row r="1569" spans="1:64" s="12" customFormat="1">
      <c r="B1569" s="196"/>
      <c r="C1569" s="341"/>
      <c r="D1569" s="337" t="s">
        <v>170</v>
      </c>
      <c r="E1569" s="347" t="s">
        <v>5</v>
      </c>
      <c r="F1569" s="348" t="s">
        <v>1583</v>
      </c>
      <c r="G1569" s="341"/>
      <c r="H1569" s="349">
        <v>34.200000000000003</v>
      </c>
      <c r="I1569" s="198"/>
      <c r="L1569" s="196"/>
      <c r="M1569" s="199"/>
      <c r="N1569" s="200"/>
      <c r="O1569" s="200"/>
      <c r="P1569" s="200"/>
      <c r="Q1569" s="200"/>
      <c r="R1569" s="200"/>
      <c r="S1569" s="200"/>
      <c r="T1569" s="201"/>
      <c r="U1569" s="341"/>
      <c r="V1569" s="341"/>
      <c r="AS1569" s="202" t="s">
        <v>170</v>
      </c>
      <c r="AT1569" s="202" t="s">
        <v>79</v>
      </c>
      <c r="AU1569" s="12" t="s">
        <v>79</v>
      </c>
      <c r="AV1569" s="12" t="s">
        <v>33</v>
      </c>
      <c r="AW1569" s="12" t="s">
        <v>69</v>
      </c>
      <c r="AX1569" s="202" t="s">
        <v>162</v>
      </c>
    </row>
    <row r="1570" spans="1:64" s="12" customFormat="1">
      <c r="B1570" s="196"/>
      <c r="C1570" s="341"/>
      <c r="D1570" s="337" t="s">
        <v>170</v>
      </c>
      <c r="E1570" s="347" t="s">
        <v>5</v>
      </c>
      <c r="F1570" s="348" t="s">
        <v>1584</v>
      </c>
      <c r="G1570" s="341"/>
      <c r="H1570" s="349">
        <v>27.2</v>
      </c>
      <c r="I1570" s="198"/>
      <c r="L1570" s="196"/>
      <c r="M1570" s="199"/>
      <c r="N1570" s="200"/>
      <c r="O1570" s="200"/>
      <c r="P1570" s="200"/>
      <c r="Q1570" s="200"/>
      <c r="R1570" s="200"/>
      <c r="S1570" s="200"/>
      <c r="T1570" s="201"/>
      <c r="U1570" s="341"/>
      <c r="V1570" s="341"/>
      <c r="AS1570" s="202" t="s">
        <v>170</v>
      </c>
      <c r="AT1570" s="202" t="s">
        <v>79</v>
      </c>
      <c r="AU1570" s="12" t="s">
        <v>79</v>
      </c>
      <c r="AV1570" s="12" t="s">
        <v>33</v>
      </c>
      <c r="AW1570" s="12" t="s">
        <v>69</v>
      </c>
      <c r="AX1570" s="202" t="s">
        <v>162</v>
      </c>
    </row>
    <row r="1571" spans="1:64" s="12" customFormat="1">
      <c r="B1571" s="196"/>
      <c r="C1571" s="341"/>
      <c r="D1571" s="337" t="s">
        <v>170</v>
      </c>
      <c r="E1571" s="347" t="s">
        <v>5</v>
      </c>
      <c r="F1571" s="348" t="s">
        <v>1585</v>
      </c>
      <c r="G1571" s="341"/>
      <c r="H1571" s="349">
        <v>0</v>
      </c>
      <c r="I1571" s="198"/>
      <c r="L1571" s="196"/>
      <c r="M1571" s="199"/>
      <c r="N1571" s="200"/>
      <c r="O1571" s="200"/>
      <c r="P1571" s="200"/>
      <c r="Q1571" s="200"/>
      <c r="R1571" s="200"/>
      <c r="S1571" s="200"/>
      <c r="T1571" s="201"/>
      <c r="U1571" s="341"/>
      <c r="V1571" s="341"/>
      <c r="AS1571" s="202" t="s">
        <v>170</v>
      </c>
      <c r="AT1571" s="202" t="s">
        <v>79</v>
      </c>
      <c r="AU1571" s="12" t="s">
        <v>79</v>
      </c>
      <c r="AV1571" s="12" t="s">
        <v>33</v>
      </c>
      <c r="AW1571" s="12" t="s">
        <v>69</v>
      </c>
      <c r="AX1571" s="202" t="s">
        <v>162</v>
      </c>
    </row>
    <row r="1572" spans="1:64" s="12" customFormat="1">
      <c r="B1572" s="196"/>
      <c r="C1572" s="341"/>
      <c r="D1572" s="337" t="s">
        <v>170</v>
      </c>
      <c r="E1572" s="347" t="s">
        <v>5</v>
      </c>
      <c r="F1572" s="348" t="s">
        <v>1586</v>
      </c>
      <c r="G1572" s="341"/>
      <c r="H1572" s="349">
        <v>0</v>
      </c>
      <c r="I1572" s="198"/>
      <c r="L1572" s="196"/>
      <c r="M1572" s="199"/>
      <c r="N1572" s="200"/>
      <c r="O1572" s="200"/>
      <c r="P1572" s="200"/>
      <c r="Q1572" s="200"/>
      <c r="R1572" s="200"/>
      <c r="S1572" s="200"/>
      <c r="T1572" s="201"/>
      <c r="U1572" s="341"/>
      <c r="V1572" s="341"/>
      <c r="AS1572" s="202" t="s">
        <v>170</v>
      </c>
      <c r="AT1572" s="202" t="s">
        <v>79</v>
      </c>
      <c r="AU1572" s="12" t="s">
        <v>79</v>
      </c>
      <c r="AV1572" s="12" t="s">
        <v>33</v>
      </c>
      <c r="AW1572" s="12" t="s">
        <v>69</v>
      </c>
      <c r="AX1572" s="202" t="s">
        <v>162</v>
      </c>
    </row>
    <row r="1573" spans="1:64" s="12" customFormat="1">
      <c r="B1573" s="196"/>
      <c r="C1573" s="341"/>
      <c r="D1573" s="337" t="s">
        <v>170</v>
      </c>
      <c r="E1573" s="347" t="s">
        <v>5</v>
      </c>
      <c r="F1573" s="348" t="s">
        <v>1587</v>
      </c>
      <c r="G1573" s="341"/>
      <c r="H1573" s="349">
        <v>0</v>
      </c>
      <c r="I1573" s="198"/>
      <c r="L1573" s="196"/>
      <c r="M1573" s="199"/>
      <c r="N1573" s="200"/>
      <c r="O1573" s="200"/>
      <c r="P1573" s="200"/>
      <c r="Q1573" s="200"/>
      <c r="R1573" s="200"/>
      <c r="S1573" s="200"/>
      <c r="T1573" s="201"/>
      <c r="U1573" s="341"/>
      <c r="V1573" s="341"/>
      <c r="AS1573" s="202" t="s">
        <v>170</v>
      </c>
      <c r="AT1573" s="202" t="s">
        <v>79</v>
      </c>
      <c r="AU1573" s="12" t="s">
        <v>79</v>
      </c>
      <c r="AV1573" s="12" t="s">
        <v>33</v>
      </c>
      <c r="AW1573" s="12" t="s">
        <v>69</v>
      </c>
      <c r="AX1573" s="202" t="s">
        <v>162</v>
      </c>
    </row>
    <row r="1574" spans="1:64" s="12" customFormat="1">
      <c r="B1574" s="196"/>
      <c r="C1574" s="341"/>
      <c r="D1574" s="337" t="s">
        <v>170</v>
      </c>
      <c r="E1574" s="347" t="s">
        <v>5</v>
      </c>
      <c r="F1574" s="348" t="s">
        <v>1588</v>
      </c>
      <c r="G1574" s="341"/>
      <c r="H1574" s="349">
        <v>0</v>
      </c>
      <c r="I1574" s="198"/>
      <c r="L1574" s="196"/>
      <c r="M1574" s="199"/>
      <c r="N1574" s="200"/>
      <c r="O1574" s="200"/>
      <c r="P1574" s="200"/>
      <c r="Q1574" s="200"/>
      <c r="R1574" s="200"/>
      <c r="S1574" s="200"/>
      <c r="T1574" s="201"/>
      <c r="U1574" s="341"/>
      <c r="V1574" s="341"/>
      <c r="AS1574" s="202" t="s">
        <v>170</v>
      </c>
      <c r="AT1574" s="202" t="s">
        <v>79</v>
      </c>
      <c r="AU1574" s="12" t="s">
        <v>79</v>
      </c>
      <c r="AV1574" s="12" t="s">
        <v>33</v>
      </c>
      <c r="AW1574" s="12" t="s">
        <v>69</v>
      </c>
      <c r="AX1574" s="202" t="s">
        <v>162</v>
      </c>
    </row>
    <row r="1575" spans="1:64" s="11" customFormat="1">
      <c r="B1575" s="187"/>
      <c r="C1575" s="336"/>
      <c r="D1575" s="337" t="s">
        <v>170</v>
      </c>
      <c r="E1575" s="338" t="s">
        <v>5</v>
      </c>
      <c r="F1575" s="339" t="s">
        <v>1124</v>
      </c>
      <c r="G1575" s="336"/>
      <c r="H1575" s="340" t="s">
        <v>5</v>
      </c>
      <c r="I1575" s="192"/>
      <c r="L1575" s="187"/>
      <c r="M1575" s="193"/>
      <c r="N1575" s="194"/>
      <c r="O1575" s="194"/>
      <c r="P1575" s="194"/>
      <c r="Q1575" s="194"/>
      <c r="R1575" s="194"/>
      <c r="S1575" s="194"/>
      <c r="T1575" s="195"/>
      <c r="U1575" s="336"/>
      <c r="V1575" s="336"/>
      <c r="AS1575" s="191" t="s">
        <v>170</v>
      </c>
      <c r="AT1575" s="191" t="s">
        <v>79</v>
      </c>
      <c r="AU1575" s="11" t="s">
        <v>77</v>
      </c>
      <c r="AV1575" s="11" t="s">
        <v>33</v>
      </c>
      <c r="AW1575" s="11" t="s">
        <v>69</v>
      </c>
      <c r="AX1575" s="191" t="s">
        <v>162</v>
      </c>
    </row>
    <row r="1576" spans="1:64" s="12" customFormat="1">
      <c r="B1576" s="196"/>
      <c r="C1576" s="341"/>
      <c r="D1576" s="337" t="s">
        <v>170</v>
      </c>
      <c r="E1576" s="347" t="s">
        <v>5</v>
      </c>
      <c r="F1576" s="348" t="s">
        <v>1589</v>
      </c>
      <c r="G1576" s="341"/>
      <c r="H1576" s="349">
        <v>34.200000000000003</v>
      </c>
      <c r="I1576" s="198"/>
      <c r="L1576" s="196"/>
      <c r="M1576" s="199"/>
      <c r="N1576" s="200"/>
      <c r="O1576" s="200"/>
      <c r="P1576" s="200"/>
      <c r="Q1576" s="200"/>
      <c r="R1576" s="200"/>
      <c r="S1576" s="200"/>
      <c r="T1576" s="201"/>
      <c r="U1576" s="341"/>
      <c r="V1576" s="341"/>
      <c r="AS1576" s="202" t="s">
        <v>170</v>
      </c>
      <c r="AT1576" s="202" t="s">
        <v>79</v>
      </c>
      <c r="AU1576" s="12" t="s">
        <v>79</v>
      </c>
      <c r="AV1576" s="12" t="s">
        <v>33</v>
      </c>
      <c r="AW1576" s="12" t="s">
        <v>69</v>
      </c>
      <c r="AX1576" s="202" t="s">
        <v>162</v>
      </c>
    </row>
    <row r="1577" spans="1:64" s="12" customFormat="1">
      <c r="B1577" s="196"/>
      <c r="C1577" s="341"/>
      <c r="D1577" s="337" t="s">
        <v>170</v>
      </c>
      <c r="E1577" s="347" t="s">
        <v>5</v>
      </c>
      <c r="F1577" s="348" t="s">
        <v>1590</v>
      </c>
      <c r="G1577" s="341"/>
      <c r="H1577" s="349">
        <v>23.8</v>
      </c>
      <c r="I1577" s="198"/>
      <c r="L1577" s="196"/>
      <c r="M1577" s="199"/>
      <c r="N1577" s="200"/>
      <c r="O1577" s="200"/>
      <c r="P1577" s="200"/>
      <c r="Q1577" s="200"/>
      <c r="R1577" s="200"/>
      <c r="S1577" s="200"/>
      <c r="T1577" s="201"/>
      <c r="U1577" s="341"/>
      <c r="V1577" s="341"/>
      <c r="AS1577" s="202" t="s">
        <v>170</v>
      </c>
      <c r="AT1577" s="202" t="s">
        <v>79</v>
      </c>
      <c r="AU1577" s="12" t="s">
        <v>79</v>
      </c>
      <c r="AV1577" s="12" t="s">
        <v>33</v>
      </c>
      <c r="AW1577" s="12" t="s">
        <v>69</v>
      </c>
      <c r="AX1577" s="202" t="s">
        <v>162</v>
      </c>
    </row>
    <row r="1578" spans="1:64" s="12" customFormat="1">
      <c r="B1578" s="196"/>
      <c r="C1578" s="341"/>
      <c r="D1578" s="337" t="s">
        <v>170</v>
      </c>
      <c r="E1578" s="347" t="s">
        <v>5</v>
      </c>
      <c r="F1578" s="348" t="s">
        <v>1591</v>
      </c>
      <c r="G1578" s="341"/>
      <c r="H1578" s="349">
        <v>20.399999999999999</v>
      </c>
      <c r="I1578" s="198"/>
      <c r="L1578" s="196"/>
      <c r="M1578" s="199"/>
      <c r="N1578" s="200"/>
      <c r="O1578" s="200"/>
      <c r="P1578" s="200"/>
      <c r="Q1578" s="200"/>
      <c r="R1578" s="200"/>
      <c r="S1578" s="200"/>
      <c r="T1578" s="201"/>
      <c r="U1578" s="341"/>
      <c r="V1578" s="341"/>
      <c r="AS1578" s="202" t="s">
        <v>170</v>
      </c>
      <c r="AT1578" s="202" t="s">
        <v>79</v>
      </c>
      <c r="AU1578" s="12" t="s">
        <v>79</v>
      </c>
      <c r="AV1578" s="12" t="s">
        <v>33</v>
      </c>
      <c r="AW1578" s="12" t="s">
        <v>69</v>
      </c>
      <c r="AX1578" s="202" t="s">
        <v>162</v>
      </c>
    </row>
    <row r="1579" spans="1:64" s="12" customFormat="1">
      <c r="B1579" s="196"/>
      <c r="C1579" s="341"/>
      <c r="D1579" s="337" t="s">
        <v>170</v>
      </c>
      <c r="E1579" s="347" t="s">
        <v>5</v>
      </c>
      <c r="F1579" s="348" t="s">
        <v>1592</v>
      </c>
      <c r="G1579" s="341"/>
      <c r="H1579" s="349">
        <v>19.8</v>
      </c>
      <c r="I1579" s="198"/>
      <c r="L1579" s="196"/>
      <c r="M1579" s="199"/>
      <c r="N1579" s="200"/>
      <c r="O1579" s="200"/>
      <c r="P1579" s="200"/>
      <c r="Q1579" s="200"/>
      <c r="R1579" s="200"/>
      <c r="S1579" s="200"/>
      <c r="T1579" s="201"/>
      <c r="U1579" s="341"/>
      <c r="V1579" s="341"/>
      <c r="AS1579" s="202" t="s">
        <v>170</v>
      </c>
      <c r="AT1579" s="202" t="s">
        <v>79</v>
      </c>
      <c r="AU1579" s="12" t="s">
        <v>79</v>
      </c>
      <c r="AV1579" s="12" t="s">
        <v>33</v>
      </c>
      <c r="AW1579" s="12" t="s">
        <v>69</v>
      </c>
      <c r="AX1579" s="202" t="s">
        <v>162</v>
      </c>
    </row>
    <row r="1580" spans="1:64" s="12" customFormat="1">
      <c r="B1580" s="196"/>
      <c r="C1580" s="341"/>
      <c r="D1580" s="337" t="s">
        <v>170</v>
      </c>
      <c r="E1580" s="347" t="s">
        <v>5</v>
      </c>
      <c r="F1580" s="348" t="s">
        <v>1593</v>
      </c>
      <c r="G1580" s="341"/>
      <c r="H1580" s="349">
        <v>11.8</v>
      </c>
      <c r="I1580" s="198"/>
      <c r="L1580" s="196"/>
      <c r="M1580" s="199"/>
      <c r="N1580" s="200"/>
      <c r="O1580" s="200"/>
      <c r="P1580" s="200"/>
      <c r="Q1580" s="200"/>
      <c r="R1580" s="200"/>
      <c r="S1580" s="200"/>
      <c r="T1580" s="201"/>
      <c r="U1580" s="341"/>
      <c r="V1580" s="341"/>
      <c r="AS1580" s="202" t="s">
        <v>170</v>
      </c>
      <c r="AT1580" s="202" t="s">
        <v>79</v>
      </c>
      <c r="AU1580" s="12" t="s">
        <v>79</v>
      </c>
      <c r="AV1580" s="12" t="s">
        <v>33</v>
      </c>
      <c r="AW1580" s="12" t="s">
        <v>69</v>
      </c>
      <c r="AX1580" s="202" t="s">
        <v>162</v>
      </c>
    </row>
    <row r="1581" spans="1:64" s="13" customFormat="1">
      <c r="B1581" s="208"/>
      <c r="C1581" s="350"/>
      <c r="D1581" s="342" t="s">
        <v>170</v>
      </c>
      <c r="E1581" s="351" t="s">
        <v>5</v>
      </c>
      <c r="F1581" s="352" t="s">
        <v>192</v>
      </c>
      <c r="G1581" s="350"/>
      <c r="H1581" s="353">
        <f>SUM(H1467:H1580)</f>
        <v>3836.3620000000005</v>
      </c>
      <c r="I1581" s="209"/>
      <c r="L1581" s="208"/>
      <c r="M1581" s="210"/>
      <c r="N1581" s="211"/>
      <c r="O1581" s="211"/>
      <c r="P1581" s="211"/>
      <c r="Q1581" s="211"/>
      <c r="R1581" s="211"/>
      <c r="S1581" s="211"/>
      <c r="T1581" s="212"/>
      <c r="U1581" s="350"/>
      <c r="V1581" s="350"/>
      <c r="AS1581" s="213" t="s">
        <v>170</v>
      </c>
      <c r="AT1581" s="213" t="s">
        <v>79</v>
      </c>
      <c r="AU1581" s="13" t="s">
        <v>168</v>
      </c>
      <c r="AV1581" s="13" t="s">
        <v>33</v>
      </c>
      <c r="AW1581" s="13" t="s">
        <v>77</v>
      </c>
      <c r="AX1581" s="213" t="s">
        <v>162</v>
      </c>
    </row>
    <row r="1582" spans="1:64" s="1" customFormat="1" ht="25.5" customHeight="1">
      <c r="A1582" s="405"/>
      <c r="B1582" s="394"/>
      <c r="C1582" s="389">
        <v>184</v>
      </c>
      <c r="D1582" s="389" t="s">
        <v>164</v>
      </c>
      <c r="E1582" s="390" t="s">
        <v>1595</v>
      </c>
      <c r="F1582" s="391" t="s">
        <v>1596</v>
      </c>
      <c r="G1582" s="392" t="s">
        <v>284</v>
      </c>
      <c r="H1582" s="393">
        <v>1176.72</v>
      </c>
      <c r="I1582" s="180"/>
      <c r="J1582" s="181">
        <f>ROUND(I1582*H1582,2)</f>
        <v>0</v>
      </c>
      <c r="K1582" s="177" t="s">
        <v>5</v>
      </c>
      <c r="L1582" s="41"/>
      <c r="M1582" s="182" t="s">
        <v>5</v>
      </c>
      <c r="N1582" s="183" t="s">
        <v>40</v>
      </c>
      <c r="O1582" s="42"/>
      <c r="P1582" s="184">
        <f>O1582*H1582</f>
        <v>0</v>
      </c>
      <c r="Q1582" s="184">
        <v>4.0000000000000002E-4</v>
      </c>
      <c r="R1582" s="184">
        <f>Q1582*H1582</f>
        <v>0.47068800000000005</v>
      </c>
      <c r="S1582" s="184">
        <v>0</v>
      </c>
      <c r="T1582" s="185">
        <f>S1582*H1582</f>
        <v>0</v>
      </c>
      <c r="U1582" s="329"/>
      <c r="V1582" s="329"/>
      <c r="AQ1582" s="24" t="s">
        <v>270</v>
      </c>
      <c r="AS1582" s="24" t="s">
        <v>164</v>
      </c>
      <c r="AT1582" s="24" t="s">
        <v>79</v>
      </c>
      <c r="AX1582" s="24" t="s">
        <v>162</v>
      </c>
      <c r="BD1582" s="186">
        <f>IF(N1582="základní",J1582,0)</f>
        <v>0</v>
      </c>
      <c r="BE1582" s="186">
        <f>IF(N1582="snížená",J1582,0)</f>
        <v>0</v>
      </c>
      <c r="BF1582" s="186">
        <f>IF(N1582="zákl. přenesená",J1582,0)</f>
        <v>0</v>
      </c>
      <c r="BG1582" s="186">
        <f>IF(N1582="sníž. přenesená",J1582,0)</f>
        <v>0</v>
      </c>
      <c r="BH1582" s="186">
        <f>IF(N1582="nulová",J1582,0)</f>
        <v>0</v>
      </c>
      <c r="BI1582" s="24" t="s">
        <v>77</v>
      </c>
      <c r="BJ1582" s="186">
        <f>ROUND(I1582*H1582,2)</f>
        <v>0</v>
      </c>
      <c r="BK1582" s="24" t="s">
        <v>270</v>
      </c>
      <c r="BL1582" s="24" t="s">
        <v>1597</v>
      </c>
    </row>
    <row r="1583" spans="1:64" s="11" customFormat="1">
      <c r="A1583" s="407"/>
      <c r="B1583" s="408"/>
      <c r="C1583" s="407"/>
      <c r="D1583" s="409" t="s">
        <v>170</v>
      </c>
      <c r="E1583" s="410" t="s">
        <v>5</v>
      </c>
      <c r="F1583" s="411" t="s">
        <v>838</v>
      </c>
      <c r="G1583" s="407"/>
      <c r="H1583" s="412" t="s">
        <v>5</v>
      </c>
      <c r="I1583" s="192"/>
      <c r="L1583" s="187"/>
      <c r="M1583" s="193"/>
      <c r="N1583" s="194"/>
      <c r="O1583" s="194"/>
      <c r="P1583" s="194"/>
      <c r="Q1583" s="194"/>
      <c r="R1583" s="194"/>
      <c r="S1583" s="194"/>
      <c r="T1583" s="195"/>
      <c r="U1583" s="336"/>
      <c r="V1583" s="336"/>
      <c r="AS1583" s="191" t="s">
        <v>170</v>
      </c>
      <c r="AT1583" s="191" t="s">
        <v>79</v>
      </c>
      <c r="AU1583" s="11" t="s">
        <v>77</v>
      </c>
      <c r="AV1583" s="11" t="s">
        <v>33</v>
      </c>
      <c r="AW1583" s="11" t="s">
        <v>69</v>
      </c>
      <c r="AX1583" s="191" t="s">
        <v>162</v>
      </c>
    </row>
    <row r="1584" spans="1:64" s="12" customFormat="1">
      <c r="B1584" s="196"/>
      <c r="C1584" s="341"/>
      <c r="D1584" s="337" t="s">
        <v>170</v>
      </c>
      <c r="E1584" s="347" t="s">
        <v>5</v>
      </c>
      <c r="F1584" s="348" t="s">
        <v>4844</v>
      </c>
      <c r="G1584" s="341"/>
      <c r="H1584" s="349">
        <v>1102.1379999999999</v>
      </c>
      <c r="I1584" s="198"/>
      <c r="L1584" s="196"/>
      <c r="M1584" s="199"/>
      <c r="N1584" s="200"/>
      <c r="O1584" s="200"/>
      <c r="P1584" s="200"/>
      <c r="Q1584" s="200"/>
      <c r="R1584" s="200"/>
      <c r="S1584" s="200"/>
      <c r="T1584" s="201"/>
      <c r="U1584" s="341"/>
      <c r="V1584" s="341"/>
      <c r="AS1584" s="202" t="s">
        <v>170</v>
      </c>
      <c r="AT1584" s="202" t="s">
        <v>79</v>
      </c>
      <c r="AU1584" s="12" t="s">
        <v>79</v>
      </c>
      <c r="AV1584" s="12" t="s">
        <v>33</v>
      </c>
      <c r="AW1584" s="12" t="s">
        <v>69</v>
      </c>
      <c r="AX1584" s="202" t="s">
        <v>162</v>
      </c>
    </row>
    <row r="1585" spans="2:64" s="12" customFormat="1">
      <c r="B1585" s="196"/>
      <c r="C1585" s="341"/>
      <c r="D1585" s="337" t="s">
        <v>170</v>
      </c>
      <c r="E1585" s="347" t="s">
        <v>5</v>
      </c>
      <c r="F1585" s="348" t="s">
        <v>1497</v>
      </c>
      <c r="G1585" s="341"/>
      <c r="H1585" s="349">
        <v>1.413</v>
      </c>
      <c r="I1585" s="198"/>
      <c r="L1585" s="196"/>
      <c r="M1585" s="199"/>
      <c r="N1585" s="200"/>
      <c r="O1585" s="200"/>
      <c r="P1585" s="200"/>
      <c r="Q1585" s="200"/>
      <c r="R1585" s="200"/>
      <c r="S1585" s="200"/>
      <c r="T1585" s="201"/>
      <c r="U1585" s="341"/>
      <c r="V1585" s="341"/>
      <c r="AS1585" s="202" t="s">
        <v>170</v>
      </c>
      <c r="AT1585" s="202" t="s">
        <v>79</v>
      </c>
      <c r="AU1585" s="12" t="s">
        <v>79</v>
      </c>
      <c r="AV1585" s="12" t="s">
        <v>33</v>
      </c>
      <c r="AW1585" s="12" t="s">
        <v>69</v>
      </c>
      <c r="AX1585" s="202" t="s">
        <v>162</v>
      </c>
    </row>
    <row r="1586" spans="2:64" s="12" customFormat="1">
      <c r="B1586" s="196"/>
      <c r="C1586" s="341"/>
      <c r="D1586" s="337" t="s">
        <v>170</v>
      </c>
      <c r="E1586" s="347" t="s">
        <v>5</v>
      </c>
      <c r="F1586" s="348" t="s">
        <v>1498</v>
      </c>
      <c r="G1586" s="341"/>
      <c r="H1586" s="349">
        <v>31.169</v>
      </c>
      <c r="I1586" s="198"/>
      <c r="L1586" s="196"/>
      <c r="M1586" s="199"/>
      <c r="N1586" s="200"/>
      <c r="O1586" s="200"/>
      <c r="P1586" s="200"/>
      <c r="Q1586" s="200"/>
      <c r="R1586" s="200"/>
      <c r="S1586" s="200"/>
      <c r="T1586" s="201"/>
      <c r="U1586" s="341"/>
      <c r="V1586" s="341"/>
      <c r="AS1586" s="202" t="s">
        <v>170</v>
      </c>
      <c r="AT1586" s="202" t="s">
        <v>79</v>
      </c>
      <c r="AU1586" s="12" t="s">
        <v>79</v>
      </c>
      <c r="AV1586" s="12" t="s">
        <v>33</v>
      </c>
      <c r="AW1586" s="12" t="s">
        <v>69</v>
      </c>
      <c r="AX1586" s="202" t="s">
        <v>162</v>
      </c>
    </row>
    <row r="1587" spans="2:64" s="12" customFormat="1">
      <c r="B1587" s="196"/>
      <c r="C1587" s="341"/>
      <c r="D1587" s="337" t="s">
        <v>170</v>
      </c>
      <c r="E1587" s="347" t="s">
        <v>5</v>
      </c>
      <c r="F1587" s="348" t="s">
        <v>1499</v>
      </c>
      <c r="G1587" s="341"/>
      <c r="H1587" s="349">
        <v>42</v>
      </c>
      <c r="I1587" s="198"/>
      <c r="L1587" s="196"/>
      <c r="M1587" s="199"/>
      <c r="N1587" s="200"/>
      <c r="O1587" s="200"/>
      <c r="P1587" s="200"/>
      <c r="Q1587" s="200"/>
      <c r="R1587" s="200"/>
      <c r="S1587" s="200"/>
      <c r="T1587" s="201"/>
      <c r="U1587" s="341"/>
      <c r="V1587" s="341"/>
      <c r="AS1587" s="202" t="s">
        <v>170</v>
      </c>
      <c r="AT1587" s="202" t="s">
        <v>79</v>
      </c>
      <c r="AU1587" s="12" t="s">
        <v>79</v>
      </c>
      <c r="AV1587" s="12" t="s">
        <v>33</v>
      </c>
      <c r="AW1587" s="12" t="s">
        <v>69</v>
      </c>
      <c r="AX1587" s="202" t="s">
        <v>162</v>
      </c>
    </row>
    <row r="1588" spans="2:64" s="13" customFormat="1">
      <c r="B1588" s="208"/>
      <c r="C1588" s="350"/>
      <c r="D1588" s="342" t="s">
        <v>170</v>
      </c>
      <c r="E1588" s="351" t="s">
        <v>5</v>
      </c>
      <c r="F1588" s="352" t="s">
        <v>192</v>
      </c>
      <c r="G1588" s="350"/>
      <c r="H1588" s="353">
        <f>SUM(H1584:H1587)</f>
        <v>1176.72</v>
      </c>
      <c r="I1588" s="209"/>
      <c r="L1588" s="208"/>
      <c r="M1588" s="210"/>
      <c r="N1588" s="211"/>
      <c r="O1588" s="211"/>
      <c r="P1588" s="211"/>
      <c r="Q1588" s="211"/>
      <c r="R1588" s="211"/>
      <c r="S1588" s="211"/>
      <c r="T1588" s="212"/>
      <c r="U1588" s="350"/>
      <c r="V1588" s="350"/>
      <c r="AS1588" s="213" t="s">
        <v>170</v>
      </c>
      <c r="AT1588" s="213" t="s">
        <v>79</v>
      </c>
      <c r="AU1588" s="13" t="s">
        <v>168</v>
      </c>
      <c r="AV1588" s="13" t="s">
        <v>33</v>
      </c>
      <c r="AW1588" s="13" t="s">
        <v>77</v>
      </c>
      <c r="AX1588" s="213" t="s">
        <v>162</v>
      </c>
    </row>
    <row r="1589" spans="2:64" s="1" customFormat="1" ht="25.5" customHeight="1">
      <c r="B1589" s="174"/>
      <c r="C1589" s="400">
        <v>185</v>
      </c>
      <c r="D1589" s="400" t="s">
        <v>262</v>
      </c>
      <c r="E1589" s="401" t="s">
        <v>1599</v>
      </c>
      <c r="F1589" s="402" t="s">
        <v>1600</v>
      </c>
      <c r="G1589" s="403" t="s">
        <v>284</v>
      </c>
      <c r="H1589" s="404">
        <v>1353.2280000000001</v>
      </c>
      <c r="I1589" s="225"/>
      <c r="J1589" s="226">
        <f>ROUND(I1589*H1589,2)</f>
        <v>0</v>
      </c>
      <c r="K1589" s="222" t="s">
        <v>5</v>
      </c>
      <c r="L1589" s="227"/>
      <c r="M1589" s="228" t="s">
        <v>5</v>
      </c>
      <c r="N1589" s="229" t="s">
        <v>40</v>
      </c>
      <c r="O1589" s="42"/>
      <c r="P1589" s="184">
        <f>O1589*H1589</f>
        <v>0</v>
      </c>
      <c r="Q1589" s="184">
        <v>4.4999999999999997E-3</v>
      </c>
      <c r="R1589" s="184">
        <f>Q1589*H1589</f>
        <v>6.0895260000000002</v>
      </c>
      <c r="S1589" s="184">
        <v>0</v>
      </c>
      <c r="T1589" s="185">
        <f>S1589*H1589</f>
        <v>0</v>
      </c>
      <c r="U1589" s="329"/>
      <c r="V1589" s="329"/>
      <c r="AQ1589" s="24" t="s">
        <v>365</v>
      </c>
      <c r="AS1589" s="24" t="s">
        <v>262</v>
      </c>
      <c r="AT1589" s="24" t="s">
        <v>79</v>
      </c>
      <c r="AX1589" s="24" t="s">
        <v>162</v>
      </c>
      <c r="BD1589" s="186">
        <f>IF(N1589="základní",J1589,0)</f>
        <v>0</v>
      </c>
      <c r="BE1589" s="186">
        <f>IF(N1589="snížená",J1589,0)</f>
        <v>0</v>
      </c>
      <c r="BF1589" s="186">
        <f>IF(N1589="zákl. přenesená",J1589,0)</f>
        <v>0</v>
      </c>
      <c r="BG1589" s="186">
        <f>IF(N1589="sníž. přenesená",J1589,0)</f>
        <v>0</v>
      </c>
      <c r="BH1589" s="186">
        <f>IF(N1589="nulová",J1589,0)</f>
        <v>0</v>
      </c>
      <c r="BI1589" s="24" t="s">
        <v>77</v>
      </c>
      <c r="BJ1589" s="186">
        <f>ROUND(I1589*H1589,2)</f>
        <v>0</v>
      </c>
      <c r="BK1589" s="24" t="s">
        <v>270</v>
      </c>
      <c r="BL1589" s="24" t="s">
        <v>1601</v>
      </c>
    </row>
    <row r="1590" spans="2:64" s="12" customFormat="1">
      <c r="B1590" s="196"/>
      <c r="C1590" s="341"/>
      <c r="D1590" s="342" t="s">
        <v>170</v>
      </c>
      <c r="E1590" s="341"/>
      <c r="F1590" s="344" t="s">
        <v>4846</v>
      </c>
      <c r="G1590" s="341"/>
      <c r="H1590" s="345">
        <v>1353.2280000000001</v>
      </c>
      <c r="I1590" s="198"/>
      <c r="L1590" s="196"/>
      <c r="M1590" s="199"/>
      <c r="N1590" s="200"/>
      <c r="O1590" s="200"/>
      <c r="P1590" s="200"/>
      <c r="Q1590" s="200"/>
      <c r="R1590" s="200"/>
      <c r="S1590" s="200"/>
      <c r="T1590" s="201"/>
      <c r="U1590" s="341"/>
      <c r="V1590" s="341"/>
      <c r="AS1590" s="202" t="s">
        <v>170</v>
      </c>
      <c r="AT1590" s="202" t="s">
        <v>79</v>
      </c>
      <c r="AU1590" s="12" t="s">
        <v>79</v>
      </c>
      <c r="AV1590" s="12" t="s">
        <v>6</v>
      </c>
      <c r="AW1590" s="12" t="s">
        <v>77</v>
      </c>
      <c r="AX1590" s="202" t="s">
        <v>162</v>
      </c>
    </row>
    <row r="1591" spans="2:64" s="1" customFormat="1" ht="25.5" customHeight="1">
      <c r="B1591" s="174"/>
      <c r="C1591" s="389">
        <v>186</v>
      </c>
      <c r="D1591" s="389" t="s">
        <v>164</v>
      </c>
      <c r="E1591" s="390" t="s">
        <v>1603</v>
      </c>
      <c r="F1591" s="391" t="s">
        <v>1604</v>
      </c>
      <c r="G1591" s="392" t="s">
        <v>284</v>
      </c>
      <c r="H1591" s="393">
        <v>69.096000000000004</v>
      </c>
      <c r="I1591" s="180"/>
      <c r="J1591" s="181">
        <f>ROUND(I1591*H1591,2)</f>
        <v>0</v>
      </c>
      <c r="K1591" s="177" t="s">
        <v>5</v>
      </c>
      <c r="L1591" s="41"/>
      <c r="M1591" s="182" t="s">
        <v>5</v>
      </c>
      <c r="N1591" s="183" t="s">
        <v>40</v>
      </c>
      <c r="O1591" s="42"/>
      <c r="P1591" s="184">
        <f>O1591*H1591</f>
        <v>0</v>
      </c>
      <c r="Q1591" s="184">
        <v>4.0000000000000002E-4</v>
      </c>
      <c r="R1591" s="184">
        <f>Q1591*H1591</f>
        <v>2.7638400000000004E-2</v>
      </c>
      <c r="S1591" s="184">
        <v>0</v>
      </c>
      <c r="T1591" s="185">
        <f>S1591*H1591</f>
        <v>0</v>
      </c>
      <c r="U1591" s="329"/>
      <c r="V1591" s="329"/>
      <c r="AQ1591" s="24" t="s">
        <v>270</v>
      </c>
      <c r="AS1591" s="24" t="s">
        <v>164</v>
      </c>
      <c r="AT1591" s="24" t="s">
        <v>79</v>
      </c>
      <c r="AX1591" s="24" t="s">
        <v>162</v>
      </c>
      <c r="BD1591" s="186">
        <f>IF(N1591="základní",J1591,0)</f>
        <v>0</v>
      </c>
      <c r="BE1591" s="186">
        <f>IF(N1591="snížená",J1591,0)</f>
        <v>0</v>
      </c>
      <c r="BF1591" s="186">
        <f>IF(N1591="zákl. přenesená",J1591,0)</f>
        <v>0</v>
      </c>
      <c r="BG1591" s="186">
        <f>IF(N1591="sníž. přenesená",J1591,0)</f>
        <v>0</v>
      </c>
      <c r="BH1591" s="186">
        <f>IF(N1591="nulová",J1591,0)</f>
        <v>0</v>
      </c>
      <c r="BI1591" s="24" t="s">
        <v>77</v>
      </c>
      <c r="BJ1591" s="186">
        <f>ROUND(I1591*H1591,2)</f>
        <v>0</v>
      </c>
      <c r="BK1591" s="24" t="s">
        <v>270</v>
      </c>
      <c r="BL1591" s="24" t="s">
        <v>1605</v>
      </c>
    </row>
    <row r="1592" spans="2:64" s="11" customFormat="1">
      <c r="B1592" s="187"/>
      <c r="C1592" s="336"/>
      <c r="D1592" s="337" t="s">
        <v>170</v>
      </c>
      <c r="E1592" s="338" t="s">
        <v>5</v>
      </c>
      <c r="F1592" s="339" t="s">
        <v>254</v>
      </c>
      <c r="G1592" s="336"/>
      <c r="H1592" s="340" t="s">
        <v>5</v>
      </c>
      <c r="I1592" s="192"/>
      <c r="L1592" s="187"/>
      <c r="M1592" s="193"/>
      <c r="N1592" s="194"/>
      <c r="O1592" s="194"/>
      <c r="P1592" s="194"/>
      <c r="Q1592" s="194"/>
      <c r="R1592" s="194"/>
      <c r="S1592" s="194"/>
      <c r="T1592" s="195"/>
      <c r="U1592" s="336"/>
      <c r="V1592" s="336"/>
      <c r="AS1592" s="191" t="s">
        <v>170</v>
      </c>
      <c r="AT1592" s="191" t="s">
        <v>79</v>
      </c>
      <c r="AU1592" s="11" t="s">
        <v>77</v>
      </c>
      <c r="AV1592" s="11" t="s">
        <v>33</v>
      </c>
      <c r="AW1592" s="11" t="s">
        <v>69</v>
      </c>
      <c r="AX1592" s="191" t="s">
        <v>162</v>
      </c>
    </row>
    <row r="1593" spans="2:64" s="11" customFormat="1">
      <c r="B1593" s="187"/>
      <c r="C1593" s="336"/>
      <c r="D1593" s="337" t="s">
        <v>170</v>
      </c>
      <c r="E1593" s="338" t="s">
        <v>5</v>
      </c>
      <c r="F1593" s="339" t="s">
        <v>1509</v>
      </c>
      <c r="G1593" s="336"/>
      <c r="H1593" s="340" t="s">
        <v>5</v>
      </c>
      <c r="I1593" s="192"/>
      <c r="L1593" s="187"/>
      <c r="M1593" s="193"/>
      <c r="N1593" s="194"/>
      <c r="O1593" s="194"/>
      <c r="P1593" s="194"/>
      <c r="Q1593" s="194"/>
      <c r="R1593" s="194"/>
      <c r="S1593" s="194"/>
      <c r="T1593" s="195"/>
      <c r="U1593" s="336"/>
      <c r="V1593" s="336"/>
      <c r="AS1593" s="191" t="s">
        <v>170</v>
      </c>
      <c r="AT1593" s="191" t="s">
        <v>79</v>
      </c>
      <c r="AU1593" s="11" t="s">
        <v>77</v>
      </c>
      <c r="AV1593" s="11" t="s">
        <v>33</v>
      </c>
      <c r="AW1593" s="11" t="s">
        <v>69</v>
      </c>
      <c r="AX1593" s="191" t="s">
        <v>162</v>
      </c>
    </row>
    <row r="1594" spans="2:64" s="12" customFormat="1">
      <c r="B1594" s="196"/>
      <c r="C1594" s="341"/>
      <c r="D1594" s="337" t="s">
        <v>170</v>
      </c>
      <c r="E1594" s="347" t="s">
        <v>5</v>
      </c>
      <c r="F1594" s="348" t="s">
        <v>1510</v>
      </c>
      <c r="G1594" s="341"/>
      <c r="H1594" s="349">
        <v>6.6070000000000002</v>
      </c>
      <c r="I1594" s="198"/>
      <c r="L1594" s="196"/>
      <c r="M1594" s="199"/>
      <c r="N1594" s="200"/>
      <c r="O1594" s="200"/>
      <c r="P1594" s="200"/>
      <c r="Q1594" s="200"/>
      <c r="R1594" s="200"/>
      <c r="S1594" s="200"/>
      <c r="T1594" s="201"/>
      <c r="U1594" s="341"/>
      <c r="V1594" s="341"/>
      <c r="AS1594" s="202" t="s">
        <v>170</v>
      </c>
      <c r="AT1594" s="202" t="s">
        <v>79</v>
      </c>
      <c r="AU1594" s="12" t="s">
        <v>79</v>
      </c>
      <c r="AV1594" s="12" t="s">
        <v>33</v>
      </c>
      <c r="AW1594" s="12" t="s">
        <v>69</v>
      </c>
      <c r="AX1594" s="202" t="s">
        <v>162</v>
      </c>
    </row>
    <row r="1595" spans="2:64" s="12" customFormat="1">
      <c r="B1595" s="196"/>
      <c r="C1595" s="341"/>
      <c r="D1595" s="337" t="s">
        <v>170</v>
      </c>
      <c r="E1595" s="347" t="s">
        <v>5</v>
      </c>
      <c r="F1595" s="348" t="s">
        <v>1511</v>
      </c>
      <c r="G1595" s="341"/>
      <c r="H1595" s="349">
        <v>7.944</v>
      </c>
      <c r="I1595" s="198"/>
      <c r="L1595" s="196"/>
      <c r="M1595" s="199"/>
      <c r="N1595" s="200"/>
      <c r="O1595" s="200"/>
      <c r="P1595" s="200"/>
      <c r="Q1595" s="200"/>
      <c r="R1595" s="200"/>
      <c r="S1595" s="200"/>
      <c r="T1595" s="201"/>
      <c r="U1595" s="341"/>
      <c r="V1595" s="341"/>
      <c r="AS1595" s="202" t="s">
        <v>170</v>
      </c>
      <c r="AT1595" s="202" t="s">
        <v>79</v>
      </c>
      <c r="AU1595" s="12" t="s">
        <v>79</v>
      </c>
      <c r="AV1595" s="12" t="s">
        <v>33</v>
      </c>
      <c r="AW1595" s="12" t="s">
        <v>69</v>
      </c>
      <c r="AX1595" s="202" t="s">
        <v>162</v>
      </c>
    </row>
    <row r="1596" spans="2:64" s="12" customFormat="1">
      <c r="B1596" s="196"/>
      <c r="C1596" s="341"/>
      <c r="D1596" s="337" t="s">
        <v>170</v>
      </c>
      <c r="E1596" s="347" t="s">
        <v>5</v>
      </c>
      <c r="F1596" s="348" t="s">
        <v>1512</v>
      </c>
      <c r="G1596" s="341"/>
      <c r="H1596" s="349">
        <v>27.542000000000002</v>
      </c>
      <c r="I1596" s="198"/>
      <c r="L1596" s="196"/>
      <c r="M1596" s="199"/>
      <c r="N1596" s="200"/>
      <c r="O1596" s="200"/>
      <c r="P1596" s="200"/>
      <c r="Q1596" s="200"/>
      <c r="R1596" s="200"/>
      <c r="S1596" s="200"/>
      <c r="T1596" s="201"/>
      <c r="U1596" s="341"/>
      <c r="V1596" s="341"/>
      <c r="AS1596" s="202" t="s">
        <v>170</v>
      </c>
      <c r="AT1596" s="202" t="s">
        <v>79</v>
      </c>
      <c r="AU1596" s="12" t="s">
        <v>79</v>
      </c>
      <c r="AV1596" s="12" t="s">
        <v>33</v>
      </c>
      <c r="AW1596" s="12" t="s">
        <v>69</v>
      </c>
      <c r="AX1596" s="202" t="s">
        <v>162</v>
      </c>
    </row>
    <row r="1597" spans="2:64" s="12" customFormat="1">
      <c r="B1597" s="196"/>
      <c r="C1597" s="341"/>
      <c r="D1597" s="337" t="s">
        <v>170</v>
      </c>
      <c r="E1597" s="347" t="s">
        <v>5</v>
      </c>
      <c r="F1597" s="348" t="s">
        <v>1513</v>
      </c>
      <c r="G1597" s="341"/>
      <c r="H1597" s="349">
        <v>27.003</v>
      </c>
      <c r="I1597" s="198"/>
      <c r="L1597" s="196"/>
      <c r="M1597" s="199"/>
      <c r="N1597" s="200"/>
      <c r="O1597" s="200"/>
      <c r="P1597" s="200"/>
      <c r="Q1597" s="200"/>
      <c r="R1597" s="200"/>
      <c r="S1597" s="200"/>
      <c r="T1597" s="201"/>
      <c r="U1597" s="341"/>
      <c r="V1597" s="341"/>
      <c r="AS1597" s="202" t="s">
        <v>170</v>
      </c>
      <c r="AT1597" s="202" t="s">
        <v>79</v>
      </c>
      <c r="AU1597" s="12" t="s">
        <v>79</v>
      </c>
      <c r="AV1597" s="12" t="s">
        <v>33</v>
      </c>
      <c r="AW1597" s="12" t="s">
        <v>69</v>
      </c>
      <c r="AX1597" s="202" t="s">
        <v>162</v>
      </c>
    </row>
    <row r="1598" spans="2:64" s="13" customFormat="1">
      <c r="B1598" s="208"/>
      <c r="C1598" s="350"/>
      <c r="D1598" s="342" t="s">
        <v>170</v>
      </c>
      <c r="E1598" s="351" t="s">
        <v>5</v>
      </c>
      <c r="F1598" s="352" t="s">
        <v>192</v>
      </c>
      <c r="G1598" s="350"/>
      <c r="H1598" s="353">
        <v>69.096000000000004</v>
      </c>
      <c r="I1598" s="209"/>
      <c r="L1598" s="208"/>
      <c r="M1598" s="210"/>
      <c r="N1598" s="211"/>
      <c r="O1598" s="211"/>
      <c r="P1598" s="211"/>
      <c r="Q1598" s="211"/>
      <c r="R1598" s="211"/>
      <c r="S1598" s="211"/>
      <c r="T1598" s="212"/>
      <c r="U1598" s="350"/>
      <c r="V1598" s="350"/>
      <c r="AS1598" s="213" t="s">
        <v>170</v>
      </c>
      <c r="AT1598" s="213" t="s">
        <v>79</v>
      </c>
      <c r="AU1598" s="13" t="s">
        <v>168</v>
      </c>
      <c r="AV1598" s="13" t="s">
        <v>33</v>
      </c>
      <c r="AW1598" s="13" t="s">
        <v>77</v>
      </c>
      <c r="AX1598" s="213" t="s">
        <v>162</v>
      </c>
    </row>
    <row r="1599" spans="2:64" s="1" customFormat="1" ht="25.5" customHeight="1">
      <c r="B1599" s="174"/>
      <c r="C1599" s="359">
        <v>187</v>
      </c>
      <c r="D1599" s="359" t="s">
        <v>262</v>
      </c>
      <c r="E1599" s="360" t="s">
        <v>1599</v>
      </c>
      <c r="F1599" s="361" t="s">
        <v>1600</v>
      </c>
      <c r="G1599" s="362" t="s">
        <v>284</v>
      </c>
      <c r="H1599" s="363">
        <v>82.915000000000006</v>
      </c>
      <c r="I1599" s="225"/>
      <c r="J1599" s="226">
        <f>ROUND(I1599*H1599,2)</f>
        <v>0</v>
      </c>
      <c r="K1599" s="222" t="s">
        <v>5</v>
      </c>
      <c r="L1599" s="227"/>
      <c r="M1599" s="228" t="s">
        <v>5</v>
      </c>
      <c r="N1599" s="229" t="s">
        <v>40</v>
      </c>
      <c r="O1599" s="42"/>
      <c r="P1599" s="184">
        <f>O1599*H1599</f>
        <v>0</v>
      </c>
      <c r="Q1599" s="184">
        <v>4.4999999999999997E-3</v>
      </c>
      <c r="R1599" s="184">
        <f>Q1599*H1599</f>
        <v>0.37311749999999999</v>
      </c>
      <c r="S1599" s="184">
        <v>0</v>
      </c>
      <c r="T1599" s="185">
        <f>S1599*H1599</f>
        <v>0</v>
      </c>
      <c r="U1599" s="329"/>
      <c r="V1599" s="329"/>
      <c r="AQ1599" s="24" t="s">
        <v>365</v>
      </c>
      <c r="AS1599" s="24" t="s">
        <v>262</v>
      </c>
      <c r="AT1599" s="24" t="s">
        <v>79</v>
      </c>
      <c r="AX1599" s="24" t="s">
        <v>162</v>
      </c>
      <c r="BD1599" s="186">
        <f>IF(N1599="základní",J1599,0)</f>
        <v>0</v>
      </c>
      <c r="BE1599" s="186">
        <f>IF(N1599="snížená",J1599,0)</f>
        <v>0</v>
      </c>
      <c r="BF1599" s="186">
        <f>IF(N1599="zákl. přenesená",J1599,0)</f>
        <v>0</v>
      </c>
      <c r="BG1599" s="186">
        <f>IF(N1599="sníž. přenesená",J1599,0)</f>
        <v>0</v>
      </c>
      <c r="BH1599" s="186">
        <f>IF(N1599="nulová",J1599,0)</f>
        <v>0</v>
      </c>
      <c r="BI1599" s="24" t="s">
        <v>77</v>
      </c>
      <c r="BJ1599" s="186">
        <f>ROUND(I1599*H1599,2)</f>
        <v>0</v>
      </c>
      <c r="BK1599" s="24" t="s">
        <v>270</v>
      </c>
      <c r="BL1599" s="24" t="s">
        <v>1607</v>
      </c>
    </row>
    <row r="1600" spans="2:64" s="12" customFormat="1">
      <c r="B1600" s="196"/>
      <c r="C1600" s="341"/>
      <c r="D1600" s="342" t="s">
        <v>170</v>
      </c>
      <c r="E1600" s="341"/>
      <c r="F1600" s="344" t="s">
        <v>1608</v>
      </c>
      <c r="G1600" s="341"/>
      <c r="H1600" s="345">
        <v>82.915000000000006</v>
      </c>
      <c r="I1600" s="198"/>
      <c r="L1600" s="196"/>
      <c r="M1600" s="199"/>
      <c r="N1600" s="200"/>
      <c r="O1600" s="200"/>
      <c r="P1600" s="200"/>
      <c r="Q1600" s="200"/>
      <c r="R1600" s="200"/>
      <c r="S1600" s="200"/>
      <c r="T1600" s="201"/>
      <c r="U1600" s="341"/>
      <c r="V1600" s="341"/>
      <c r="AS1600" s="202" t="s">
        <v>170</v>
      </c>
      <c r="AT1600" s="202" t="s">
        <v>79</v>
      </c>
      <c r="AU1600" s="12" t="s">
        <v>79</v>
      </c>
      <c r="AV1600" s="12" t="s">
        <v>6</v>
      </c>
      <c r="AW1600" s="12" t="s">
        <v>77</v>
      </c>
      <c r="AX1600" s="202" t="s">
        <v>162</v>
      </c>
    </row>
    <row r="1601" spans="1:64" s="1" customFormat="1" ht="16.5" customHeight="1">
      <c r="A1601" s="405"/>
      <c r="B1601" s="394"/>
      <c r="C1601" s="389">
        <v>188</v>
      </c>
      <c r="D1601" s="389" t="s">
        <v>164</v>
      </c>
      <c r="E1601" s="390" t="s">
        <v>1610</v>
      </c>
      <c r="F1601" s="391" t="s">
        <v>1611</v>
      </c>
      <c r="G1601" s="392" t="s">
        <v>284</v>
      </c>
      <c r="H1601" s="393">
        <v>25.373000000000001</v>
      </c>
      <c r="I1601" s="180"/>
      <c r="J1601" s="181">
        <f>ROUND(I1601*H1601,2)</f>
        <v>0</v>
      </c>
      <c r="K1601" s="177" t="s">
        <v>5</v>
      </c>
      <c r="L1601" s="41"/>
      <c r="M1601" s="182" t="s">
        <v>5</v>
      </c>
      <c r="N1601" s="183" t="s">
        <v>40</v>
      </c>
      <c r="O1601" s="42"/>
      <c r="P1601" s="184">
        <f>O1601*H1601</f>
        <v>0</v>
      </c>
      <c r="Q1601" s="184">
        <v>4.5799999999999999E-3</v>
      </c>
      <c r="R1601" s="184">
        <f>Q1601*H1601</f>
        <v>0.11620834000000001</v>
      </c>
      <c r="S1601" s="184">
        <v>0</v>
      </c>
      <c r="T1601" s="185">
        <f>S1601*H1601</f>
        <v>0</v>
      </c>
      <c r="U1601" s="329"/>
      <c r="V1601" s="329"/>
      <c r="AQ1601" s="24" t="s">
        <v>270</v>
      </c>
      <c r="AS1601" s="24" t="s">
        <v>164</v>
      </c>
      <c r="AT1601" s="24" t="s">
        <v>79</v>
      </c>
      <c r="AX1601" s="24" t="s">
        <v>162</v>
      </c>
      <c r="BD1601" s="186">
        <f>IF(N1601="základní",J1601,0)</f>
        <v>0</v>
      </c>
      <c r="BE1601" s="186">
        <f>IF(N1601="snížená",J1601,0)</f>
        <v>0</v>
      </c>
      <c r="BF1601" s="186">
        <f>IF(N1601="zákl. přenesená",J1601,0)</f>
        <v>0</v>
      </c>
      <c r="BG1601" s="186">
        <f>IF(N1601="sníž. přenesená",J1601,0)</f>
        <v>0</v>
      </c>
      <c r="BH1601" s="186">
        <f>IF(N1601="nulová",J1601,0)</f>
        <v>0</v>
      </c>
      <c r="BI1601" s="24" t="s">
        <v>77</v>
      </c>
      <c r="BJ1601" s="186">
        <f>ROUND(I1601*H1601,2)</f>
        <v>0</v>
      </c>
      <c r="BK1601" s="24" t="s">
        <v>270</v>
      </c>
      <c r="BL1601" s="24" t="s">
        <v>1612</v>
      </c>
    </row>
    <row r="1602" spans="1:64" s="1" customFormat="1" ht="104.5">
      <c r="B1602" s="41"/>
      <c r="C1602" s="329"/>
      <c r="D1602" s="337" t="s">
        <v>182</v>
      </c>
      <c r="E1602" s="329"/>
      <c r="F1602" s="346" t="s">
        <v>1613</v>
      </c>
      <c r="G1602" s="329"/>
      <c r="H1602" s="329"/>
      <c r="I1602" s="204"/>
      <c r="L1602" s="41"/>
      <c r="M1602" s="205"/>
      <c r="N1602" s="42"/>
      <c r="O1602" s="42"/>
      <c r="P1602" s="42"/>
      <c r="Q1602" s="42"/>
      <c r="R1602" s="42"/>
      <c r="S1602" s="42"/>
      <c r="T1602" s="70"/>
      <c r="U1602" s="329"/>
      <c r="V1602" s="329"/>
      <c r="AS1602" s="24" t="s">
        <v>182</v>
      </c>
      <c r="AT1602" s="24" t="s">
        <v>79</v>
      </c>
    </row>
    <row r="1603" spans="1:64" s="11" customFormat="1">
      <c r="B1603" s="187"/>
      <c r="C1603" s="336"/>
      <c r="D1603" s="337" t="s">
        <v>170</v>
      </c>
      <c r="E1603" s="338" t="s">
        <v>5</v>
      </c>
      <c r="F1603" s="339" t="s">
        <v>1614</v>
      </c>
      <c r="G1603" s="336"/>
      <c r="H1603" s="340" t="s">
        <v>5</v>
      </c>
      <c r="I1603" s="192"/>
      <c r="L1603" s="187"/>
      <c r="M1603" s="193"/>
      <c r="N1603" s="194"/>
      <c r="O1603" s="194"/>
      <c r="P1603" s="194"/>
      <c r="Q1603" s="194"/>
      <c r="R1603" s="194"/>
      <c r="S1603" s="194"/>
      <c r="T1603" s="195"/>
      <c r="U1603" s="336"/>
      <c r="V1603" s="336"/>
      <c r="AS1603" s="191" t="s">
        <v>170</v>
      </c>
      <c r="AT1603" s="191" t="s">
        <v>79</v>
      </c>
      <c r="AU1603" s="11" t="s">
        <v>77</v>
      </c>
      <c r="AV1603" s="11" t="s">
        <v>33</v>
      </c>
      <c r="AW1603" s="11" t="s">
        <v>69</v>
      </c>
      <c r="AX1603" s="191" t="s">
        <v>162</v>
      </c>
    </row>
    <row r="1604" spans="1:64" s="12" customFormat="1">
      <c r="B1604" s="196"/>
      <c r="C1604" s="341"/>
      <c r="D1604" s="337" t="s">
        <v>170</v>
      </c>
      <c r="E1604" s="347" t="s">
        <v>5</v>
      </c>
      <c r="F1604" s="348" t="s">
        <v>1615</v>
      </c>
      <c r="G1604" s="341"/>
      <c r="H1604" s="349">
        <v>18.489999999999998</v>
      </c>
      <c r="I1604" s="198"/>
      <c r="L1604" s="196"/>
      <c r="M1604" s="199"/>
      <c r="N1604" s="200"/>
      <c r="O1604" s="200"/>
      <c r="P1604" s="200"/>
      <c r="Q1604" s="200"/>
      <c r="R1604" s="200"/>
      <c r="S1604" s="200"/>
      <c r="T1604" s="201"/>
      <c r="U1604" s="341"/>
      <c r="V1604" s="341"/>
      <c r="AS1604" s="202" t="s">
        <v>170</v>
      </c>
      <c r="AT1604" s="202" t="s">
        <v>79</v>
      </c>
      <c r="AU1604" s="12" t="s">
        <v>79</v>
      </c>
      <c r="AV1604" s="12" t="s">
        <v>33</v>
      </c>
      <c r="AW1604" s="12" t="s">
        <v>69</v>
      </c>
      <c r="AX1604" s="202" t="s">
        <v>162</v>
      </c>
    </row>
    <row r="1605" spans="1:64" s="12" customFormat="1">
      <c r="B1605" s="196"/>
      <c r="C1605" s="341"/>
      <c r="D1605" s="337" t="s">
        <v>170</v>
      </c>
      <c r="E1605" s="347" t="s">
        <v>5</v>
      </c>
      <c r="F1605" s="348" t="s">
        <v>1616</v>
      </c>
      <c r="G1605" s="341"/>
      <c r="H1605" s="349">
        <v>6.883</v>
      </c>
      <c r="I1605" s="198"/>
      <c r="L1605" s="196"/>
      <c r="M1605" s="199"/>
      <c r="N1605" s="200"/>
      <c r="O1605" s="200"/>
      <c r="P1605" s="200"/>
      <c r="Q1605" s="200"/>
      <c r="R1605" s="200"/>
      <c r="S1605" s="200"/>
      <c r="T1605" s="201"/>
      <c r="U1605" s="341"/>
      <c r="V1605" s="341"/>
      <c r="AS1605" s="202" t="s">
        <v>170</v>
      </c>
      <c r="AT1605" s="202" t="s">
        <v>79</v>
      </c>
      <c r="AU1605" s="12" t="s">
        <v>79</v>
      </c>
      <c r="AV1605" s="12" t="s">
        <v>33</v>
      </c>
      <c r="AW1605" s="12" t="s">
        <v>69</v>
      </c>
      <c r="AX1605" s="202" t="s">
        <v>162</v>
      </c>
    </row>
    <row r="1606" spans="1:64" s="13" customFormat="1">
      <c r="B1606" s="208"/>
      <c r="C1606" s="350"/>
      <c r="D1606" s="342" t="s">
        <v>170</v>
      </c>
      <c r="E1606" s="351" t="s">
        <v>5</v>
      </c>
      <c r="F1606" s="352" t="s">
        <v>192</v>
      </c>
      <c r="G1606" s="350"/>
      <c r="H1606" s="353">
        <v>25.373000000000001</v>
      </c>
      <c r="I1606" s="209"/>
      <c r="L1606" s="208"/>
      <c r="M1606" s="210"/>
      <c r="N1606" s="211"/>
      <c r="O1606" s="211"/>
      <c r="P1606" s="211"/>
      <c r="Q1606" s="211"/>
      <c r="R1606" s="211"/>
      <c r="S1606" s="211"/>
      <c r="T1606" s="212"/>
      <c r="U1606" s="350"/>
      <c r="V1606" s="350"/>
      <c r="AS1606" s="213" t="s">
        <v>170</v>
      </c>
      <c r="AT1606" s="213" t="s">
        <v>79</v>
      </c>
      <c r="AU1606" s="13" t="s">
        <v>168</v>
      </c>
      <c r="AV1606" s="13" t="s">
        <v>33</v>
      </c>
      <c r="AW1606" s="13" t="s">
        <v>77</v>
      </c>
      <c r="AX1606" s="213" t="s">
        <v>162</v>
      </c>
    </row>
    <row r="1607" spans="1:64" s="1" customFormat="1" ht="16.5" customHeight="1">
      <c r="A1607" s="405"/>
      <c r="B1607" s="394"/>
      <c r="C1607" s="389">
        <v>189</v>
      </c>
      <c r="D1607" s="389" t="s">
        <v>164</v>
      </c>
      <c r="E1607" s="390" t="s">
        <v>1618</v>
      </c>
      <c r="F1607" s="391" t="s">
        <v>1619</v>
      </c>
      <c r="G1607" s="392" t="s">
        <v>284</v>
      </c>
      <c r="H1607" s="393">
        <v>704.41</v>
      </c>
      <c r="I1607" s="180"/>
      <c r="J1607" s="181">
        <f>ROUND(I1607*H1607,2)</f>
        <v>0</v>
      </c>
      <c r="K1607" s="177" t="s">
        <v>5</v>
      </c>
      <c r="L1607" s="41"/>
      <c r="M1607" s="182" t="s">
        <v>5</v>
      </c>
      <c r="N1607" s="183" t="s">
        <v>40</v>
      </c>
      <c r="O1607" s="42"/>
      <c r="P1607" s="184">
        <f>O1607*H1607</f>
        <v>0</v>
      </c>
      <c r="Q1607" s="184">
        <v>4.5799999999999999E-3</v>
      </c>
      <c r="R1607" s="184">
        <f>Q1607*H1607</f>
        <v>3.2261977999999996</v>
      </c>
      <c r="S1607" s="184">
        <v>0</v>
      </c>
      <c r="T1607" s="185">
        <f>S1607*H1607</f>
        <v>0</v>
      </c>
      <c r="U1607" s="329"/>
      <c r="V1607" s="329"/>
      <c r="AQ1607" s="24" t="s">
        <v>270</v>
      </c>
      <c r="AS1607" s="24" t="s">
        <v>164</v>
      </c>
      <c r="AT1607" s="24" t="s">
        <v>79</v>
      </c>
      <c r="AX1607" s="24" t="s">
        <v>162</v>
      </c>
      <c r="BD1607" s="186">
        <f>IF(N1607="základní",J1607,0)</f>
        <v>0</v>
      </c>
      <c r="BE1607" s="186">
        <f>IF(N1607="snížená",J1607,0)</f>
        <v>0</v>
      </c>
      <c r="BF1607" s="186">
        <f>IF(N1607="zákl. přenesená",J1607,0)</f>
        <v>0</v>
      </c>
      <c r="BG1607" s="186">
        <f>IF(N1607="sníž. přenesená",J1607,0)</f>
        <v>0</v>
      </c>
      <c r="BH1607" s="186">
        <f>IF(N1607="nulová",J1607,0)</f>
        <v>0</v>
      </c>
      <c r="BI1607" s="24" t="s">
        <v>77</v>
      </c>
      <c r="BJ1607" s="186">
        <f>ROUND(I1607*H1607,2)</f>
        <v>0</v>
      </c>
      <c r="BK1607" s="24" t="s">
        <v>270</v>
      </c>
      <c r="BL1607" s="24" t="s">
        <v>1620</v>
      </c>
    </row>
    <row r="1608" spans="1:64" s="1" customFormat="1" ht="85.5">
      <c r="B1608" s="41"/>
      <c r="C1608" s="329"/>
      <c r="D1608" s="337" t="s">
        <v>182</v>
      </c>
      <c r="E1608" s="329"/>
      <c r="F1608" s="346" t="s">
        <v>4866</v>
      </c>
      <c r="G1608" s="329"/>
      <c r="H1608" s="329"/>
      <c r="I1608" s="204"/>
      <c r="L1608" s="41"/>
      <c r="M1608" s="205"/>
      <c r="N1608" s="42"/>
      <c r="O1608" s="42"/>
      <c r="P1608" s="42"/>
      <c r="Q1608" s="42"/>
      <c r="R1608" s="42"/>
      <c r="S1608" s="42"/>
      <c r="T1608" s="70"/>
      <c r="U1608" s="329"/>
      <c r="V1608" s="329"/>
      <c r="AS1608" s="24" t="s">
        <v>182</v>
      </c>
      <c r="AT1608" s="24" t="s">
        <v>79</v>
      </c>
    </row>
    <row r="1609" spans="1:64" s="11" customFormat="1">
      <c r="B1609" s="187"/>
      <c r="C1609" s="336"/>
      <c r="D1609" s="337" t="s">
        <v>170</v>
      </c>
      <c r="E1609" s="338" t="s">
        <v>5</v>
      </c>
      <c r="F1609" s="339" t="s">
        <v>820</v>
      </c>
      <c r="G1609" s="336"/>
      <c r="H1609" s="340" t="s">
        <v>5</v>
      </c>
      <c r="I1609" s="192"/>
      <c r="L1609" s="187"/>
      <c r="M1609" s="193"/>
      <c r="N1609" s="194"/>
      <c r="O1609" s="194"/>
      <c r="P1609" s="194"/>
      <c r="Q1609" s="194"/>
      <c r="R1609" s="194"/>
      <c r="S1609" s="194"/>
      <c r="T1609" s="195"/>
      <c r="U1609" s="336"/>
      <c r="V1609" s="336"/>
      <c r="AS1609" s="191" t="s">
        <v>170</v>
      </c>
      <c r="AT1609" s="191" t="s">
        <v>79</v>
      </c>
      <c r="AU1609" s="11" t="s">
        <v>77</v>
      </c>
      <c r="AV1609" s="11" t="s">
        <v>33</v>
      </c>
      <c r="AW1609" s="11" t="s">
        <v>69</v>
      </c>
      <c r="AX1609" s="191" t="s">
        <v>162</v>
      </c>
    </row>
    <row r="1610" spans="1:64" s="12" customFormat="1">
      <c r="B1610" s="196"/>
      <c r="C1610" s="341"/>
      <c r="D1610" s="337" t="s">
        <v>170</v>
      </c>
      <c r="E1610" s="347" t="s">
        <v>5</v>
      </c>
      <c r="F1610" s="348" t="s">
        <v>4847</v>
      </c>
      <c r="G1610" s="341"/>
      <c r="H1610" s="349">
        <v>193.11</v>
      </c>
      <c r="I1610" s="198"/>
      <c r="L1610" s="196"/>
      <c r="M1610" s="199"/>
      <c r="N1610" s="200"/>
      <c r="O1610" s="200"/>
      <c r="P1610" s="200"/>
      <c r="Q1610" s="200"/>
      <c r="R1610" s="200"/>
      <c r="S1610" s="200"/>
      <c r="T1610" s="201"/>
      <c r="U1610" s="341"/>
      <c r="V1610" s="341"/>
      <c r="AS1610" s="202" t="s">
        <v>170</v>
      </c>
      <c r="AT1610" s="202" t="s">
        <v>79</v>
      </c>
      <c r="AU1610" s="12" t="s">
        <v>79</v>
      </c>
      <c r="AV1610" s="12" t="s">
        <v>33</v>
      </c>
      <c r="AW1610" s="12" t="s">
        <v>69</v>
      </c>
      <c r="AX1610" s="202" t="s">
        <v>162</v>
      </c>
    </row>
    <row r="1611" spans="1:64" s="12" customFormat="1">
      <c r="B1611" s="196"/>
      <c r="C1611" s="341"/>
      <c r="D1611" s="337" t="s">
        <v>170</v>
      </c>
      <c r="E1611" s="347" t="s">
        <v>5</v>
      </c>
      <c r="F1611" s="348" t="s">
        <v>928</v>
      </c>
      <c r="G1611" s="341"/>
      <c r="H1611" s="349">
        <v>16.190000000000001</v>
      </c>
      <c r="I1611" s="198"/>
      <c r="L1611" s="196"/>
      <c r="M1611" s="199"/>
      <c r="N1611" s="200"/>
      <c r="O1611" s="200"/>
      <c r="P1611" s="200"/>
      <c r="Q1611" s="200"/>
      <c r="R1611" s="200"/>
      <c r="S1611" s="200"/>
      <c r="T1611" s="201"/>
      <c r="U1611" s="341"/>
      <c r="V1611" s="341"/>
      <c r="AS1611" s="202" t="s">
        <v>170</v>
      </c>
      <c r="AT1611" s="202" t="s">
        <v>79</v>
      </c>
      <c r="AU1611" s="12" t="s">
        <v>79</v>
      </c>
      <c r="AV1611" s="12" t="s">
        <v>33</v>
      </c>
      <c r="AW1611" s="12" t="s">
        <v>69</v>
      </c>
      <c r="AX1611" s="202" t="s">
        <v>162</v>
      </c>
    </row>
    <row r="1612" spans="1:64" s="12" customFormat="1">
      <c r="B1612" s="196"/>
      <c r="C1612" s="341"/>
      <c r="D1612" s="337" t="s">
        <v>170</v>
      </c>
      <c r="E1612" s="347" t="s">
        <v>5</v>
      </c>
      <c r="F1612" s="348" t="s">
        <v>902</v>
      </c>
      <c r="G1612" s="341"/>
      <c r="H1612" s="349">
        <v>53.537999999999997</v>
      </c>
      <c r="I1612" s="198"/>
      <c r="L1612" s="196"/>
      <c r="M1612" s="199"/>
      <c r="N1612" s="200"/>
      <c r="O1612" s="200"/>
      <c r="P1612" s="200"/>
      <c r="Q1612" s="200"/>
      <c r="R1612" s="200"/>
      <c r="S1612" s="200"/>
      <c r="T1612" s="201"/>
      <c r="U1612" s="341"/>
      <c r="V1612" s="341"/>
      <c r="AS1612" s="202" t="s">
        <v>170</v>
      </c>
      <c r="AT1612" s="202" t="s">
        <v>79</v>
      </c>
      <c r="AU1612" s="12" t="s">
        <v>79</v>
      </c>
      <c r="AV1612" s="12" t="s">
        <v>33</v>
      </c>
      <c r="AW1612" s="12" t="s">
        <v>69</v>
      </c>
      <c r="AX1612" s="202" t="s">
        <v>162</v>
      </c>
    </row>
    <row r="1613" spans="1:64" s="12" customFormat="1">
      <c r="B1613" s="196"/>
      <c r="C1613" s="341"/>
      <c r="D1613" s="337" t="s">
        <v>170</v>
      </c>
      <c r="E1613" s="347" t="s">
        <v>5</v>
      </c>
      <c r="F1613" s="348" t="s">
        <v>903</v>
      </c>
      <c r="G1613" s="341"/>
      <c r="H1613" s="349">
        <v>1.333</v>
      </c>
      <c r="I1613" s="198"/>
      <c r="L1613" s="196"/>
      <c r="M1613" s="199"/>
      <c r="N1613" s="200"/>
      <c r="O1613" s="200"/>
      <c r="P1613" s="200"/>
      <c r="Q1613" s="200"/>
      <c r="R1613" s="200"/>
      <c r="S1613" s="200"/>
      <c r="T1613" s="201"/>
      <c r="U1613" s="341"/>
      <c r="V1613" s="341"/>
      <c r="AS1613" s="202" t="s">
        <v>170</v>
      </c>
      <c r="AT1613" s="202" t="s">
        <v>79</v>
      </c>
      <c r="AU1613" s="12" t="s">
        <v>79</v>
      </c>
      <c r="AV1613" s="12" t="s">
        <v>33</v>
      </c>
      <c r="AW1613" s="12" t="s">
        <v>69</v>
      </c>
      <c r="AX1613" s="202" t="s">
        <v>162</v>
      </c>
    </row>
    <row r="1614" spans="1:64" s="12" customFormat="1">
      <c r="B1614" s="196"/>
      <c r="C1614" s="341"/>
      <c r="D1614" s="337" t="s">
        <v>170</v>
      </c>
      <c r="E1614" s="347" t="s">
        <v>5</v>
      </c>
      <c r="F1614" s="348" t="s">
        <v>1621</v>
      </c>
      <c r="G1614" s="341"/>
      <c r="H1614" s="349">
        <v>42</v>
      </c>
      <c r="I1614" s="198"/>
      <c r="L1614" s="196"/>
      <c r="M1614" s="199"/>
      <c r="N1614" s="200"/>
      <c r="O1614" s="200"/>
      <c r="P1614" s="200"/>
      <c r="Q1614" s="200"/>
      <c r="R1614" s="200"/>
      <c r="S1614" s="200"/>
      <c r="T1614" s="201"/>
      <c r="U1614" s="341"/>
      <c r="V1614" s="341"/>
      <c r="AS1614" s="202" t="s">
        <v>170</v>
      </c>
      <c r="AT1614" s="202" t="s">
        <v>79</v>
      </c>
      <c r="AU1614" s="12" t="s">
        <v>79</v>
      </c>
      <c r="AV1614" s="12" t="s">
        <v>33</v>
      </c>
      <c r="AW1614" s="12" t="s">
        <v>69</v>
      </c>
      <c r="AX1614" s="202" t="s">
        <v>162</v>
      </c>
    </row>
    <row r="1615" spans="1:64" s="11" customFormat="1">
      <c r="B1615" s="187"/>
      <c r="C1615" s="336"/>
      <c r="D1615" s="337" t="s">
        <v>170</v>
      </c>
      <c r="E1615" s="338" t="s">
        <v>5</v>
      </c>
      <c r="F1615" s="339" t="s">
        <v>1622</v>
      </c>
      <c r="G1615" s="336"/>
      <c r="H1615" s="340" t="s">
        <v>5</v>
      </c>
      <c r="I1615" s="192"/>
      <c r="L1615" s="187"/>
      <c r="M1615" s="193"/>
      <c r="N1615" s="194"/>
      <c r="O1615" s="194"/>
      <c r="P1615" s="194"/>
      <c r="Q1615" s="194"/>
      <c r="R1615" s="194"/>
      <c r="S1615" s="194"/>
      <c r="T1615" s="195"/>
      <c r="U1615" s="336"/>
      <c r="V1615" s="336"/>
      <c r="AS1615" s="191" t="s">
        <v>170</v>
      </c>
      <c r="AT1615" s="191" t="s">
        <v>79</v>
      </c>
      <c r="AU1615" s="11" t="s">
        <v>77</v>
      </c>
      <c r="AV1615" s="11" t="s">
        <v>33</v>
      </c>
      <c r="AW1615" s="11" t="s">
        <v>69</v>
      </c>
      <c r="AX1615" s="191" t="s">
        <v>162</v>
      </c>
    </row>
    <row r="1616" spans="1:64" s="12" customFormat="1">
      <c r="B1616" s="196"/>
      <c r="C1616" s="341"/>
      <c r="D1616" s="337" t="s">
        <v>170</v>
      </c>
      <c r="E1616" s="347" t="s">
        <v>5</v>
      </c>
      <c r="F1616" s="348" t="s">
        <v>1623</v>
      </c>
      <c r="G1616" s="341"/>
      <c r="H1616" s="349">
        <v>394.3</v>
      </c>
      <c r="I1616" s="198"/>
      <c r="L1616" s="196"/>
      <c r="M1616" s="199"/>
      <c r="N1616" s="200"/>
      <c r="O1616" s="200"/>
      <c r="P1616" s="200"/>
      <c r="Q1616" s="200"/>
      <c r="R1616" s="200"/>
      <c r="S1616" s="200"/>
      <c r="T1616" s="201"/>
      <c r="U1616" s="341"/>
      <c r="V1616" s="341"/>
      <c r="AS1616" s="202" t="s">
        <v>170</v>
      </c>
      <c r="AT1616" s="202" t="s">
        <v>79</v>
      </c>
      <c r="AU1616" s="12" t="s">
        <v>79</v>
      </c>
      <c r="AV1616" s="12" t="s">
        <v>33</v>
      </c>
      <c r="AW1616" s="12" t="s">
        <v>69</v>
      </c>
      <c r="AX1616" s="202" t="s">
        <v>162</v>
      </c>
    </row>
    <row r="1617" spans="1:64" s="12" customFormat="1">
      <c r="B1617" s="196"/>
      <c r="C1617" s="341"/>
      <c r="D1617" s="337" t="s">
        <v>170</v>
      </c>
      <c r="E1617" s="347" t="s">
        <v>5</v>
      </c>
      <c r="F1617" s="348" t="s">
        <v>1624</v>
      </c>
      <c r="G1617" s="341"/>
      <c r="H1617" s="349">
        <v>3.93</v>
      </c>
      <c r="I1617" s="198"/>
      <c r="L1617" s="196"/>
      <c r="M1617" s="199"/>
      <c r="N1617" s="200"/>
      <c r="O1617" s="200"/>
      <c r="P1617" s="200"/>
      <c r="Q1617" s="200"/>
      <c r="R1617" s="200"/>
      <c r="S1617" s="200"/>
      <c r="T1617" s="201"/>
      <c r="U1617" s="341"/>
      <c r="V1617" s="341"/>
      <c r="AS1617" s="202" t="s">
        <v>170</v>
      </c>
      <c r="AT1617" s="202" t="s">
        <v>79</v>
      </c>
      <c r="AU1617" s="12" t="s">
        <v>79</v>
      </c>
      <c r="AV1617" s="12" t="s">
        <v>33</v>
      </c>
      <c r="AW1617" s="12" t="s">
        <v>69</v>
      </c>
      <c r="AX1617" s="202" t="s">
        <v>162</v>
      </c>
    </row>
    <row r="1618" spans="1:64" s="13" customFormat="1">
      <c r="B1618" s="208"/>
      <c r="C1618" s="350"/>
      <c r="D1618" s="342" t="s">
        <v>170</v>
      </c>
      <c r="E1618" s="351" t="s">
        <v>5</v>
      </c>
      <c r="F1618" s="352" t="s">
        <v>192</v>
      </c>
      <c r="G1618" s="350"/>
      <c r="H1618" s="353">
        <f>SUM(H1609:H1617)</f>
        <v>704.40099999999995</v>
      </c>
      <c r="I1618" s="209"/>
      <c r="L1618" s="208"/>
      <c r="M1618" s="210"/>
      <c r="N1618" s="211"/>
      <c r="O1618" s="211"/>
      <c r="P1618" s="211"/>
      <c r="Q1618" s="211"/>
      <c r="R1618" s="211"/>
      <c r="S1618" s="211"/>
      <c r="T1618" s="212"/>
      <c r="U1618" s="350"/>
      <c r="V1618" s="350"/>
      <c r="AS1618" s="213" t="s">
        <v>170</v>
      </c>
      <c r="AT1618" s="213" t="s">
        <v>79</v>
      </c>
      <c r="AU1618" s="13" t="s">
        <v>168</v>
      </c>
      <c r="AV1618" s="13" t="s">
        <v>33</v>
      </c>
      <c r="AW1618" s="13" t="s">
        <v>77</v>
      </c>
      <c r="AX1618" s="213" t="s">
        <v>162</v>
      </c>
    </row>
    <row r="1619" spans="1:64" s="327" customFormat="1" ht="24.75" customHeight="1">
      <c r="A1619" s="329"/>
      <c r="B1619" s="174"/>
      <c r="C1619" s="389">
        <v>190</v>
      </c>
      <c r="D1619" s="389" t="s">
        <v>164</v>
      </c>
      <c r="E1619" s="390" t="s">
        <v>4779</v>
      </c>
      <c r="F1619" s="391" t="s">
        <v>4780</v>
      </c>
      <c r="G1619" s="392" t="s">
        <v>284</v>
      </c>
      <c r="H1619" s="393">
        <v>1368.3489999999999</v>
      </c>
      <c r="I1619" s="180"/>
      <c r="J1619" s="181">
        <f>ROUND(I1619*H1619,2)</f>
        <v>0</v>
      </c>
      <c r="K1619" s="177" t="s">
        <v>5</v>
      </c>
      <c r="L1619" s="41"/>
      <c r="M1619" s="182" t="s">
        <v>5</v>
      </c>
      <c r="N1619" s="183" t="s">
        <v>40</v>
      </c>
      <c r="O1619" s="328"/>
      <c r="P1619" s="184">
        <f>O1619*H1619</f>
        <v>0</v>
      </c>
      <c r="Q1619" s="184">
        <v>4.5799999999999999E-3</v>
      </c>
      <c r="R1619" s="184">
        <f>Q1619*H1619</f>
        <v>6.2670384199999996</v>
      </c>
      <c r="S1619" s="184">
        <v>0</v>
      </c>
      <c r="T1619" s="185">
        <f>S1619*H1619</f>
        <v>0</v>
      </c>
      <c r="U1619" s="329"/>
      <c r="V1619" s="329"/>
      <c r="AQ1619" s="24" t="s">
        <v>270</v>
      </c>
      <c r="AS1619" s="24" t="s">
        <v>164</v>
      </c>
      <c r="AT1619" s="24" t="s">
        <v>79</v>
      </c>
      <c r="AX1619" s="24" t="s">
        <v>162</v>
      </c>
      <c r="BD1619" s="186">
        <f>IF(N1619="základní",J1619,0)</f>
        <v>0</v>
      </c>
      <c r="BE1619" s="186">
        <f>IF(N1619="snížená",J1619,0)</f>
        <v>0</v>
      </c>
      <c r="BF1619" s="186">
        <f>IF(N1619="zákl. přenesená",J1619,0)</f>
        <v>0</v>
      </c>
      <c r="BG1619" s="186">
        <f>IF(N1619="sníž. přenesená",J1619,0)</f>
        <v>0</v>
      </c>
      <c r="BH1619" s="186">
        <f>IF(N1619="nulová",J1619,0)</f>
        <v>0</v>
      </c>
      <c r="BI1619" s="24" t="s">
        <v>77</v>
      </c>
      <c r="BJ1619" s="186">
        <f>ROUND(I1619*H1619,2)</f>
        <v>0</v>
      </c>
      <c r="BK1619" s="24" t="s">
        <v>270</v>
      </c>
      <c r="BL1619" s="24" t="s">
        <v>1620</v>
      </c>
    </row>
    <row r="1620" spans="1:64" s="12" customFormat="1">
      <c r="B1620" s="196"/>
      <c r="C1620" s="341"/>
      <c r="D1620" s="337" t="s">
        <v>170</v>
      </c>
      <c r="E1620" s="347" t="s">
        <v>5</v>
      </c>
      <c r="F1620" s="348" t="s">
        <v>4848</v>
      </c>
      <c r="G1620" s="341"/>
      <c r="H1620" s="349">
        <v>1368.3489999999999</v>
      </c>
      <c r="I1620" s="198"/>
      <c r="L1620" s="196"/>
      <c r="M1620" s="199"/>
      <c r="N1620" s="200"/>
      <c r="O1620" s="200"/>
      <c r="P1620" s="200"/>
      <c r="Q1620" s="200"/>
      <c r="R1620" s="200"/>
      <c r="S1620" s="200"/>
      <c r="T1620" s="201"/>
      <c r="U1620" s="341"/>
      <c r="V1620" s="341"/>
      <c r="AS1620" s="202" t="s">
        <v>170</v>
      </c>
      <c r="AT1620" s="202" t="s">
        <v>79</v>
      </c>
      <c r="AU1620" s="12" t="s">
        <v>79</v>
      </c>
      <c r="AV1620" s="12" t="s">
        <v>33</v>
      </c>
      <c r="AW1620" s="12" t="s">
        <v>69</v>
      </c>
      <c r="AX1620" s="202" t="s">
        <v>162</v>
      </c>
    </row>
    <row r="1621" spans="1:64" s="1" customFormat="1" ht="38.25" customHeight="1">
      <c r="B1621" s="174"/>
      <c r="C1621" s="378">
        <v>191</v>
      </c>
      <c r="D1621" s="378" t="s">
        <v>164</v>
      </c>
      <c r="E1621" s="379" t="s">
        <v>1626</v>
      </c>
      <c r="F1621" s="380" t="s">
        <v>1627</v>
      </c>
      <c r="G1621" s="381" t="s">
        <v>1628</v>
      </c>
      <c r="H1621" s="180">
        <v>0</v>
      </c>
      <c r="I1621" s="180"/>
      <c r="J1621" s="181">
        <f>ROUND(I1621*H1621,2)</f>
        <v>0</v>
      </c>
      <c r="K1621" s="177" t="s">
        <v>5</v>
      </c>
      <c r="L1621" s="41"/>
      <c r="M1621" s="182" t="s">
        <v>5</v>
      </c>
      <c r="N1621" s="183" t="s">
        <v>40</v>
      </c>
      <c r="O1621" s="42"/>
      <c r="P1621" s="184">
        <f>O1621*H1621</f>
        <v>0</v>
      </c>
      <c r="Q1621" s="184">
        <v>0</v>
      </c>
      <c r="R1621" s="184">
        <f>Q1621*H1621</f>
        <v>0</v>
      </c>
      <c r="S1621" s="184">
        <v>0</v>
      </c>
      <c r="T1621" s="185">
        <f>S1621*H1621</f>
        <v>0</v>
      </c>
      <c r="U1621" s="329"/>
      <c r="V1621" s="329"/>
      <c r="AQ1621" s="24" t="s">
        <v>270</v>
      </c>
      <c r="AS1621" s="24" t="s">
        <v>164</v>
      </c>
      <c r="AT1621" s="24" t="s">
        <v>79</v>
      </c>
      <c r="AX1621" s="24" t="s">
        <v>162</v>
      </c>
      <c r="BD1621" s="186">
        <f>IF(N1621="základní",J1621,0)</f>
        <v>0</v>
      </c>
      <c r="BE1621" s="186">
        <f>IF(N1621="snížená",J1621,0)</f>
        <v>0</v>
      </c>
      <c r="BF1621" s="186">
        <f>IF(N1621="zákl. přenesená",J1621,0)</f>
        <v>0</v>
      </c>
      <c r="BG1621" s="186">
        <f>IF(N1621="sníž. přenesená",J1621,0)</f>
        <v>0</v>
      </c>
      <c r="BH1621" s="186">
        <f>IF(N1621="nulová",J1621,0)</f>
        <v>0</v>
      </c>
      <c r="BI1621" s="24" t="s">
        <v>77</v>
      </c>
      <c r="BJ1621" s="186">
        <f>ROUND(I1621*H1621,2)</f>
        <v>0</v>
      </c>
      <c r="BK1621" s="24" t="s">
        <v>270</v>
      </c>
      <c r="BL1621" s="24" t="s">
        <v>1629</v>
      </c>
    </row>
    <row r="1622" spans="1:64" s="10" customFormat="1" ht="29.9" customHeight="1">
      <c r="B1622" s="160"/>
      <c r="C1622" s="364"/>
      <c r="D1622" s="365" t="s">
        <v>68</v>
      </c>
      <c r="E1622" s="366" t="s">
        <v>1630</v>
      </c>
      <c r="F1622" s="366" t="s">
        <v>1631</v>
      </c>
      <c r="G1622" s="364"/>
      <c r="H1622" s="364"/>
      <c r="I1622" s="163"/>
      <c r="J1622" s="173">
        <f>BJ1622</f>
        <v>0</v>
      </c>
      <c r="L1622" s="160"/>
      <c r="M1622" s="165"/>
      <c r="N1622" s="166"/>
      <c r="O1622" s="166"/>
      <c r="P1622" s="167">
        <f>SUM(P1623:P1635)</f>
        <v>0</v>
      </c>
      <c r="Q1622" s="166"/>
      <c r="R1622" s="167">
        <f>SUM(R1623:R1635)</f>
        <v>0.10206</v>
      </c>
      <c r="S1622" s="166"/>
      <c r="T1622" s="168">
        <f>SUM(T1623:T1635)</f>
        <v>0</v>
      </c>
      <c r="U1622" s="364"/>
      <c r="V1622" s="364"/>
      <c r="AQ1622" s="161" t="s">
        <v>79</v>
      </c>
      <c r="AS1622" s="169" t="s">
        <v>68</v>
      </c>
      <c r="AT1622" s="169" t="s">
        <v>77</v>
      </c>
      <c r="AX1622" s="161" t="s">
        <v>162</v>
      </c>
      <c r="BJ1622" s="170">
        <f>SUM(BJ1623:BJ1635)</f>
        <v>0</v>
      </c>
    </row>
    <row r="1623" spans="1:64" s="1" customFormat="1" ht="16.5" customHeight="1">
      <c r="B1623" s="174"/>
      <c r="C1623" s="331">
        <v>192</v>
      </c>
      <c r="D1623" s="331" t="s">
        <v>164</v>
      </c>
      <c r="E1623" s="332" t="s">
        <v>1633</v>
      </c>
      <c r="F1623" s="333" t="s">
        <v>1634</v>
      </c>
      <c r="G1623" s="334" t="s">
        <v>284</v>
      </c>
      <c r="H1623" s="335">
        <v>10</v>
      </c>
      <c r="I1623" s="180"/>
      <c r="J1623" s="181">
        <f>ROUND(I1623*H1623,2)</f>
        <v>0</v>
      </c>
      <c r="K1623" s="177" t="s">
        <v>5</v>
      </c>
      <c r="L1623" s="41"/>
      <c r="M1623" s="182" t="s">
        <v>5</v>
      </c>
      <c r="N1623" s="183" t="s">
        <v>40</v>
      </c>
      <c r="O1623" s="42"/>
      <c r="P1623" s="184">
        <f>O1623*H1623</f>
        <v>0</v>
      </c>
      <c r="Q1623" s="184">
        <v>8.8000000000000003E-4</v>
      </c>
      <c r="R1623" s="184">
        <f>Q1623*H1623</f>
        <v>8.8000000000000005E-3</v>
      </c>
      <c r="S1623" s="184">
        <v>0</v>
      </c>
      <c r="T1623" s="185">
        <f>S1623*H1623</f>
        <v>0</v>
      </c>
      <c r="U1623" s="329"/>
      <c r="V1623" s="329"/>
      <c r="AQ1623" s="24" t="s">
        <v>270</v>
      </c>
      <c r="AS1623" s="24" t="s">
        <v>164</v>
      </c>
      <c r="AT1623" s="24" t="s">
        <v>79</v>
      </c>
      <c r="AX1623" s="24" t="s">
        <v>162</v>
      </c>
      <c r="BD1623" s="186">
        <f>IF(N1623="základní",J1623,0)</f>
        <v>0</v>
      </c>
      <c r="BE1623" s="186">
        <f>IF(N1623="snížená",J1623,0)</f>
        <v>0</v>
      </c>
      <c r="BF1623" s="186">
        <f>IF(N1623="zákl. přenesená",J1623,0)</f>
        <v>0</v>
      </c>
      <c r="BG1623" s="186">
        <f>IF(N1623="sníž. přenesená",J1623,0)</f>
        <v>0</v>
      </c>
      <c r="BH1623" s="186">
        <f>IF(N1623="nulová",J1623,0)</f>
        <v>0</v>
      </c>
      <c r="BI1623" s="24" t="s">
        <v>77</v>
      </c>
      <c r="BJ1623" s="186">
        <f>ROUND(I1623*H1623,2)</f>
        <v>0</v>
      </c>
      <c r="BK1623" s="24" t="s">
        <v>270</v>
      </c>
      <c r="BL1623" s="24" t="s">
        <v>1635</v>
      </c>
    </row>
    <row r="1624" spans="1:64" s="12" customFormat="1">
      <c r="B1624" s="196"/>
      <c r="C1624" s="341"/>
      <c r="D1624" s="342" t="s">
        <v>170</v>
      </c>
      <c r="E1624" s="343" t="s">
        <v>5</v>
      </c>
      <c r="F1624" s="344" t="s">
        <v>4793</v>
      </c>
      <c r="G1624" s="341"/>
      <c r="H1624" s="345">
        <v>10</v>
      </c>
      <c r="I1624" s="198"/>
      <c r="L1624" s="196"/>
      <c r="M1624" s="199"/>
      <c r="N1624" s="200"/>
      <c r="O1624" s="200"/>
      <c r="P1624" s="200"/>
      <c r="Q1624" s="200"/>
      <c r="R1624" s="200"/>
      <c r="S1624" s="200"/>
      <c r="T1624" s="201"/>
      <c r="U1624" s="341"/>
      <c r="V1624" s="341"/>
      <c r="AS1624" s="202" t="s">
        <v>170</v>
      </c>
      <c r="AT1624" s="202" t="s">
        <v>79</v>
      </c>
      <c r="AU1624" s="12" t="s">
        <v>79</v>
      </c>
      <c r="AV1624" s="12" t="s">
        <v>33</v>
      </c>
      <c r="AW1624" s="12" t="s">
        <v>77</v>
      </c>
      <c r="AX1624" s="202" t="s">
        <v>162</v>
      </c>
    </row>
    <row r="1625" spans="1:64" s="1" customFormat="1" ht="16.5" customHeight="1">
      <c r="B1625" s="174"/>
      <c r="C1625" s="359">
        <v>193</v>
      </c>
      <c r="D1625" s="359" t="s">
        <v>262</v>
      </c>
      <c r="E1625" s="360" t="s">
        <v>1637</v>
      </c>
      <c r="F1625" s="361" t="s">
        <v>1638</v>
      </c>
      <c r="G1625" s="362" t="s">
        <v>284</v>
      </c>
      <c r="H1625" s="363">
        <f>H1626</f>
        <v>11.5</v>
      </c>
      <c r="I1625" s="225"/>
      <c r="J1625" s="226">
        <f>ROUND(I1625*H1625,2)</f>
        <v>0</v>
      </c>
      <c r="K1625" s="222" t="s">
        <v>5</v>
      </c>
      <c r="L1625" s="227"/>
      <c r="M1625" s="228" t="s">
        <v>5</v>
      </c>
      <c r="N1625" s="229" t="s">
        <v>40</v>
      </c>
      <c r="O1625" s="42"/>
      <c r="P1625" s="184">
        <f>O1625*H1625</f>
        <v>0</v>
      </c>
      <c r="Q1625" s="184">
        <v>4.4999999999999997E-3</v>
      </c>
      <c r="R1625" s="184">
        <f>Q1625*H1625</f>
        <v>5.1749999999999997E-2</v>
      </c>
      <c r="S1625" s="184">
        <v>0</v>
      </c>
      <c r="T1625" s="185">
        <f>S1625*H1625</f>
        <v>0</v>
      </c>
      <c r="U1625" s="329"/>
      <c r="V1625" s="329"/>
      <c r="AQ1625" s="24" t="s">
        <v>365</v>
      </c>
      <c r="AS1625" s="24" t="s">
        <v>262</v>
      </c>
      <c r="AT1625" s="24" t="s">
        <v>79</v>
      </c>
      <c r="AX1625" s="24" t="s">
        <v>162</v>
      </c>
      <c r="BD1625" s="186">
        <f>IF(N1625="základní",J1625,0)</f>
        <v>0</v>
      </c>
      <c r="BE1625" s="186">
        <f>IF(N1625="snížená",J1625,0)</f>
        <v>0</v>
      </c>
      <c r="BF1625" s="186">
        <f>IF(N1625="zákl. přenesená",J1625,0)</f>
        <v>0</v>
      </c>
      <c r="BG1625" s="186">
        <f>IF(N1625="sníž. přenesená",J1625,0)</f>
        <v>0</v>
      </c>
      <c r="BH1625" s="186">
        <f>IF(N1625="nulová",J1625,0)</f>
        <v>0</v>
      </c>
      <c r="BI1625" s="24" t="s">
        <v>77</v>
      </c>
      <c r="BJ1625" s="186">
        <f>ROUND(I1625*H1625,2)</f>
        <v>0</v>
      </c>
      <c r="BK1625" s="24" t="s">
        <v>270</v>
      </c>
      <c r="BL1625" s="24" t="s">
        <v>1639</v>
      </c>
    </row>
    <row r="1626" spans="1:64" s="12" customFormat="1">
      <c r="B1626" s="196"/>
      <c r="C1626" s="341"/>
      <c r="D1626" s="342" t="s">
        <v>170</v>
      </c>
      <c r="E1626" s="341"/>
      <c r="F1626" s="344" t="s">
        <v>4794</v>
      </c>
      <c r="G1626" s="341"/>
      <c r="H1626" s="345">
        <f>10*1.15</f>
        <v>11.5</v>
      </c>
      <c r="I1626" s="198"/>
      <c r="L1626" s="196"/>
      <c r="M1626" s="199"/>
      <c r="N1626" s="200"/>
      <c r="O1626" s="200"/>
      <c r="P1626" s="200"/>
      <c r="Q1626" s="200"/>
      <c r="R1626" s="200"/>
      <c r="S1626" s="200"/>
      <c r="T1626" s="201"/>
      <c r="U1626" s="341"/>
      <c r="V1626" s="341"/>
      <c r="AS1626" s="202" t="s">
        <v>170</v>
      </c>
      <c r="AT1626" s="202" t="s">
        <v>79</v>
      </c>
      <c r="AU1626" s="12" t="s">
        <v>79</v>
      </c>
      <c r="AV1626" s="12" t="s">
        <v>6</v>
      </c>
      <c r="AW1626" s="12" t="s">
        <v>77</v>
      </c>
      <c r="AX1626" s="202" t="s">
        <v>162</v>
      </c>
    </row>
    <row r="1627" spans="1:64" s="1" customFormat="1" ht="25.5" customHeight="1">
      <c r="B1627" s="174"/>
      <c r="C1627" s="331">
        <v>194</v>
      </c>
      <c r="D1627" s="331" t="s">
        <v>164</v>
      </c>
      <c r="E1627" s="332" t="s">
        <v>1642</v>
      </c>
      <c r="F1627" s="333" t="s">
        <v>1643</v>
      </c>
      <c r="G1627" s="334" t="s">
        <v>284</v>
      </c>
      <c r="H1627" s="335">
        <v>20</v>
      </c>
      <c r="I1627" s="180"/>
      <c r="J1627" s="181">
        <f>ROUND(I1627*H1627,2)</f>
        <v>0</v>
      </c>
      <c r="K1627" s="177" t="s">
        <v>5</v>
      </c>
      <c r="L1627" s="41"/>
      <c r="M1627" s="182" t="s">
        <v>5</v>
      </c>
      <c r="N1627" s="183" t="s">
        <v>40</v>
      </c>
      <c r="O1627" s="42"/>
      <c r="P1627" s="184">
        <f>O1627*H1627</f>
        <v>0</v>
      </c>
      <c r="Q1627" s="184">
        <v>2.7E-4</v>
      </c>
      <c r="R1627" s="184">
        <f>Q1627*H1627</f>
        <v>5.4000000000000003E-3</v>
      </c>
      <c r="S1627" s="184">
        <v>0</v>
      </c>
      <c r="T1627" s="185">
        <f>S1627*H1627</f>
        <v>0</v>
      </c>
      <c r="U1627" s="329"/>
      <c r="V1627" s="329"/>
      <c r="AQ1627" s="24" t="s">
        <v>270</v>
      </c>
      <c r="AS1627" s="24" t="s">
        <v>164</v>
      </c>
      <c r="AT1627" s="24" t="s">
        <v>79</v>
      </c>
      <c r="AX1627" s="24" t="s">
        <v>162</v>
      </c>
      <c r="BD1627" s="186">
        <f>IF(N1627="základní",J1627,0)</f>
        <v>0</v>
      </c>
      <c r="BE1627" s="186">
        <f>IF(N1627="snížená",J1627,0)</f>
        <v>0</v>
      </c>
      <c r="BF1627" s="186">
        <f>IF(N1627="zákl. přenesená",J1627,0)</f>
        <v>0</v>
      </c>
      <c r="BG1627" s="186">
        <f>IF(N1627="sníž. přenesená",J1627,0)</f>
        <v>0</v>
      </c>
      <c r="BH1627" s="186">
        <f>IF(N1627="nulová",J1627,0)</f>
        <v>0</v>
      </c>
      <c r="BI1627" s="24" t="s">
        <v>77</v>
      </c>
      <c r="BJ1627" s="186">
        <f>ROUND(I1627*H1627,2)</f>
        <v>0</v>
      </c>
      <c r="BK1627" s="24" t="s">
        <v>270</v>
      </c>
      <c r="BL1627" s="24" t="s">
        <v>1644</v>
      </c>
    </row>
    <row r="1628" spans="1:64" s="1" customFormat="1" ht="19">
      <c r="B1628" s="41"/>
      <c r="C1628" s="329"/>
      <c r="D1628" s="337" t="s">
        <v>182</v>
      </c>
      <c r="E1628" s="329"/>
      <c r="F1628" s="346" t="s">
        <v>1645</v>
      </c>
      <c r="G1628" s="329"/>
      <c r="H1628" s="329"/>
      <c r="I1628" s="204"/>
      <c r="L1628" s="41"/>
      <c r="M1628" s="205"/>
      <c r="N1628" s="42"/>
      <c r="O1628" s="42"/>
      <c r="P1628" s="42"/>
      <c r="Q1628" s="42"/>
      <c r="R1628" s="42"/>
      <c r="S1628" s="42"/>
      <c r="T1628" s="70"/>
      <c r="U1628" s="329"/>
      <c r="V1628" s="329"/>
      <c r="AS1628" s="24" t="s">
        <v>182</v>
      </c>
      <c r="AT1628" s="24" t="s">
        <v>79</v>
      </c>
    </row>
    <row r="1629" spans="1:64" s="12" customFormat="1">
      <c r="B1629" s="196"/>
      <c r="C1629" s="341"/>
      <c r="D1629" s="342" t="s">
        <v>170</v>
      </c>
      <c r="E1629" s="343" t="s">
        <v>5</v>
      </c>
      <c r="F1629" s="344" t="s">
        <v>4790</v>
      </c>
      <c r="G1629" s="341"/>
      <c r="H1629" s="345">
        <v>20</v>
      </c>
      <c r="I1629" s="198"/>
      <c r="L1629" s="196"/>
      <c r="M1629" s="199"/>
      <c r="N1629" s="200"/>
      <c r="O1629" s="200"/>
      <c r="P1629" s="200"/>
      <c r="Q1629" s="200"/>
      <c r="R1629" s="200"/>
      <c r="S1629" s="200"/>
      <c r="T1629" s="201"/>
      <c r="U1629" s="341"/>
      <c r="V1629" s="341"/>
      <c r="AS1629" s="202" t="s">
        <v>170</v>
      </c>
      <c r="AT1629" s="202" t="s">
        <v>79</v>
      </c>
      <c r="AU1629" s="12" t="s">
        <v>79</v>
      </c>
      <c r="AV1629" s="12" t="s">
        <v>33</v>
      </c>
      <c r="AW1629" s="12" t="s">
        <v>77</v>
      </c>
      <c r="AX1629" s="202" t="s">
        <v>162</v>
      </c>
    </row>
    <row r="1630" spans="1:64" s="1" customFormat="1" ht="25.5" customHeight="1">
      <c r="B1630" s="174"/>
      <c r="C1630" s="359">
        <v>195</v>
      </c>
      <c r="D1630" s="359" t="s">
        <v>262</v>
      </c>
      <c r="E1630" s="360" t="s">
        <v>1647</v>
      </c>
      <c r="F1630" s="361" t="s">
        <v>1648</v>
      </c>
      <c r="G1630" s="362" t="s">
        <v>284</v>
      </c>
      <c r="H1630" s="363">
        <v>6.9</v>
      </c>
      <c r="I1630" s="225"/>
      <c r="J1630" s="226">
        <f>ROUND(I1630*H1630,2)</f>
        <v>0</v>
      </c>
      <c r="K1630" s="222" t="s">
        <v>5</v>
      </c>
      <c r="L1630" s="227"/>
      <c r="M1630" s="228" t="s">
        <v>5</v>
      </c>
      <c r="N1630" s="229" t="s">
        <v>40</v>
      </c>
      <c r="O1630" s="42"/>
      <c r="P1630" s="184">
        <f>O1630*H1630</f>
        <v>0</v>
      </c>
      <c r="Q1630" s="184">
        <v>1.9E-3</v>
      </c>
      <c r="R1630" s="184">
        <f>Q1630*H1630</f>
        <v>1.311E-2</v>
      </c>
      <c r="S1630" s="184">
        <v>0</v>
      </c>
      <c r="T1630" s="185">
        <f>S1630*H1630</f>
        <v>0</v>
      </c>
      <c r="U1630" s="329"/>
      <c r="V1630" s="329"/>
      <c r="AQ1630" s="24" t="s">
        <v>365</v>
      </c>
      <c r="AS1630" s="24" t="s">
        <v>262</v>
      </c>
      <c r="AT1630" s="24" t="s">
        <v>79</v>
      </c>
      <c r="AX1630" s="24" t="s">
        <v>162</v>
      </c>
      <c r="BD1630" s="186">
        <f>IF(N1630="základní",J1630,0)</f>
        <v>0</v>
      </c>
      <c r="BE1630" s="186">
        <f>IF(N1630="snížená",J1630,0)</f>
        <v>0</v>
      </c>
      <c r="BF1630" s="186">
        <f>IF(N1630="zákl. přenesená",J1630,0)</f>
        <v>0</v>
      </c>
      <c r="BG1630" s="186">
        <f>IF(N1630="sníž. přenesená",J1630,0)</f>
        <v>0</v>
      </c>
      <c r="BH1630" s="186">
        <f>IF(N1630="nulová",J1630,0)</f>
        <v>0</v>
      </c>
      <c r="BI1630" s="24" t="s">
        <v>77</v>
      </c>
      <c r="BJ1630" s="186">
        <f>ROUND(I1630*H1630,2)</f>
        <v>0</v>
      </c>
      <c r="BK1630" s="24" t="s">
        <v>270</v>
      </c>
      <c r="BL1630" s="24" t="s">
        <v>1649</v>
      </c>
    </row>
    <row r="1631" spans="1:64" s="12" customFormat="1">
      <c r="B1631" s="196"/>
      <c r="C1631" s="341"/>
      <c r="D1631" s="342" t="s">
        <v>170</v>
      </c>
      <c r="E1631" s="341"/>
      <c r="F1631" s="344" t="s">
        <v>1640</v>
      </c>
      <c r="G1631" s="341"/>
      <c r="H1631" s="345">
        <v>6.9</v>
      </c>
      <c r="I1631" s="198"/>
      <c r="L1631" s="196"/>
      <c r="M1631" s="199"/>
      <c r="N1631" s="200"/>
      <c r="O1631" s="200"/>
      <c r="P1631" s="200"/>
      <c r="Q1631" s="200"/>
      <c r="R1631" s="200"/>
      <c r="S1631" s="200"/>
      <c r="T1631" s="201"/>
      <c r="U1631" s="341"/>
      <c r="V1631" s="341"/>
      <c r="AS1631" s="202" t="s">
        <v>170</v>
      </c>
      <c r="AT1631" s="202" t="s">
        <v>79</v>
      </c>
      <c r="AU1631" s="12" t="s">
        <v>79</v>
      </c>
      <c r="AV1631" s="12" t="s">
        <v>6</v>
      </c>
      <c r="AW1631" s="12" t="s">
        <v>77</v>
      </c>
      <c r="AX1631" s="202" t="s">
        <v>162</v>
      </c>
    </row>
    <row r="1632" spans="1:64" s="327" customFormat="1" ht="16.5" customHeight="1">
      <c r="B1632" s="174"/>
      <c r="C1632" s="331">
        <v>196</v>
      </c>
      <c r="D1632" s="331" t="s">
        <v>164</v>
      </c>
      <c r="E1632" s="332" t="s">
        <v>4795</v>
      </c>
      <c r="F1632" s="333" t="s">
        <v>4796</v>
      </c>
      <c r="G1632" s="334" t="s">
        <v>284</v>
      </c>
      <c r="H1632" s="335">
        <v>10</v>
      </c>
      <c r="I1632" s="180"/>
      <c r="J1632" s="181">
        <f>ROUND(I1632*H1632,2)</f>
        <v>0</v>
      </c>
      <c r="K1632" s="177" t="s">
        <v>5</v>
      </c>
      <c r="L1632" s="41"/>
      <c r="M1632" s="182" t="s">
        <v>5</v>
      </c>
      <c r="N1632" s="183" t="s">
        <v>40</v>
      </c>
      <c r="O1632" s="328"/>
      <c r="P1632" s="184">
        <f>O1632*H1632</f>
        <v>0</v>
      </c>
      <c r="Q1632" s="184">
        <v>8.8000000000000003E-4</v>
      </c>
      <c r="R1632" s="184">
        <f>Q1632*H1632</f>
        <v>8.8000000000000005E-3</v>
      </c>
      <c r="S1632" s="184">
        <v>0</v>
      </c>
      <c r="T1632" s="185">
        <f>S1632*H1632</f>
        <v>0</v>
      </c>
      <c r="U1632" s="329"/>
      <c r="V1632" s="329"/>
      <c r="AQ1632" s="24" t="s">
        <v>270</v>
      </c>
      <c r="AS1632" s="24" t="s">
        <v>164</v>
      </c>
      <c r="AT1632" s="24" t="s">
        <v>79</v>
      </c>
      <c r="AX1632" s="24" t="s">
        <v>162</v>
      </c>
      <c r="BD1632" s="186">
        <f>IF(N1632="základní",J1632,0)</f>
        <v>0</v>
      </c>
      <c r="BE1632" s="186">
        <f>IF(N1632="snížená",J1632,0)</f>
        <v>0</v>
      </c>
      <c r="BF1632" s="186">
        <f>IF(N1632="zákl. přenesená",J1632,0)</f>
        <v>0</v>
      </c>
      <c r="BG1632" s="186">
        <f>IF(N1632="sníž. přenesená",J1632,0)</f>
        <v>0</v>
      </c>
      <c r="BH1632" s="186">
        <f>IF(N1632="nulová",J1632,0)</f>
        <v>0</v>
      </c>
      <c r="BI1632" s="24" t="s">
        <v>77</v>
      </c>
      <c r="BJ1632" s="186">
        <f>ROUND(I1632*H1632,2)</f>
        <v>0</v>
      </c>
      <c r="BK1632" s="24" t="s">
        <v>270</v>
      </c>
      <c r="BL1632" s="24" t="s">
        <v>1635</v>
      </c>
    </row>
    <row r="1633" spans="2:64" s="327" customFormat="1" ht="25.5" customHeight="1">
      <c r="B1633" s="174"/>
      <c r="C1633" s="331">
        <v>197</v>
      </c>
      <c r="D1633" s="331" t="s">
        <v>164</v>
      </c>
      <c r="E1633" s="332" t="s">
        <v>4791</v>
      </c>
      <c r="F1633" s="333" t="s">
        <v>4792</v>
      </c>
      <c r="G1633" s="334" t="s">
        <v>284</v>
      </c>
      <c r="H1633" s="335">
        <v>20</v>
      </c>
      <c r="I1633" s="180"/>
      <c r="J1633" s="181">
        <f>ROUND(I1633*H1633,2)</f>
        <v>0</v>
      </c>
      <c r="K1633" s="177" t="s">
        <v>5</v>
      </c>
      <c r="L1633" s="41"/>
      <c r="M1633" s="182" t="s">
        <v>5</v>
      </c>
      <c r="N1633" s="183" t="s">
        <v>40</v>
      </c>
      <c r="O1633" s="328"/>
      <c r="P1633" s="184">
        <f>O1633*H1633</f>
        <v>0</v>
      </c>
      <c r="Q1633" s="184">
        <v>2.7E-4</v>
      </c>
      <c r="R1633" s="184">
        <f>Q1633*H1633</f>
        <v>5.4000000000000003E-3</v>
      </c>
      <c r="S1633" s="184">
        <v>0</v>
      </c>
      <c r="T1633" s="185">
        <f>S1633*H1633</f>
        <v>0</v>
      </c>
      <c r="U1633" s="329"/>
      <c r="V1633" s="329"/>
      <c r="AQ1633" s="24" t="s">
        <v>270</v>
      </c>
      <c r="AS1633" s="24" t="s">
        <v>164</v>
      </c>
      <c r="AT1633" s="24" t="s">
        <v>79</v>
      </c>
      <c r="AX1633" s="24" t="s">
        <v>162</v>
      </c>
      <c r="BD1633" s="186">
        <f>IF(N1633="základní",J1633,0)</f>
        <v>0</v>
      </c>
      <c r="BE1633" s="186">
        <f>IF(N1633="snížená",J1633,0)</f>
        <v>0</v>
      </c>
      <c r="BF1633" s="186">
        <f>IF(N1633="zákl. přenesená",J1633,0)</f>
        <v>0</v>
      </c>
      <c r="BG1633" s="186">
        <f>IF(N1633="sníž. přenesená",J1633,0)</f>
        <v>0</v>
      </c>
      <c r="BH1633" s="186">
        <f>IF(N1633="nulová",J1633,0)</f>
        <v>0</v>
      </c>
      <c r="BI1633" s="24" t="s">
        <v>77</v>
      </c>
      <c r="BJ1633" s="186">
        <f>ROUND(I1633*H1633,2)</f>
        <v>0</v>
      </c>
      <c r="BK1633" s="24" t="s">
        <v>270</v>
      </c>
      <c r="BL1633" s="24" t="s">
        <v>1644</v>
      </c>
    </row>
    <row r="1634" spans="2:64" s="327" customFormat="1" ht="16.5" customHeight="1">
      <c r="B1634" s="174"/>
      <c r="C1634" s="331">
        <v>198</v>
      </c>
      <c r="D1634" s="331" t="s">
        <v>164</v>
      </c>
      <c r="E1634" s="332" t="s">
        <v>4783</v>
      </c>
      <c r="F1634" s="333" t="s">
        <v>4784</v>
      </c>
      <c r="G1634" s="334" t="s">
        <v>284</v>
      </c>
      <c r="H1634" s="335">
        <v>10</v>
      </c>
      <c r="I1634" s="180"/>
      <c r="J1634" s="181">
        <f>ROUND(I1634*H1634,2)</f>
        <v>0</v>
      </c>
      <c r="K1634" s="177" t="s">
        <v>5</v>
      </c>
      <c r="L1634" s="41"/>
      <c r="M1634" s="182" t="s">
        <v>5</v>
      </c>
      <c r="N1634" s="183" t="s">
        <v>40</v>
      </c>
      <c r="O1634" s="328"/>
      <c r="P1634" s="184">
        <f>O1634*H1634</f>
        <v>0</v>
      </c>
      <c r="Q1634" s="184">
        <v>8.8000000000000003E-4</v>
      </c>
      <c r="R1634" s="184">
        <f>Q1634*H1634</f>
        <v>8.8000000000000005E-3</v>
      </c>
      <c r="S1634" s="184">
        <v>0</v>
      </c>
      <c r="T1634" s="185">
        <f>S1634*H1634</f>
        <v>0</v>
      </c>
      <c r="U1634" s="329"/>
      <c r="V1634" s="329"/>
      <c r="AQ1634" s="24" t="s">
        <v>270</v>
      </c>
      <c r="AS1634" s="24" t="s">
        <v>164</v>
      </c>
      <c r="AT1634" s="24" t="s">
        <v>79</v>
      </c>
      <c r="AX1634" s="24" t="s">
        <v>162</v>
      </c>
      <c r="BD1634" s="186">
        <f>IF(N1634="základní",J1634,0)</f>
        <v>0</v>
      </c>
      <c r="BE1634" s="186">
        <f>IF(N1634="snížená",J1634,0)</f>
        <v>0</v>
      </c>
      <c r="BF1634" s="186">
        <f>IF(N1634="zákl. přenesená",J1634,0)</f>
        <v>0</v>
      </c>
      <c r="BG1634" s="186">
        <f>IF(N1634="sníž. přenesená",J1634,0)</f>
        <v>0</v>
      </c>
      <c r="BH1634" s="186">
        <f>IF(N1634="nulová",J1634,0)</f>
        <v>0</v>
      </c>
      <c r="BI1634" s="24" t="s">
        <v>77</v>
      </c>
      <c r="BJ1634" s="186">
        <f>ROUND(I1634*H1634,2)</f>
        <v>0</v>
      </c>
      <c r="BK1634" s="24" t="s">
        <v>270</v>
      </c>
      <c r="BL1634" s="24" t="s">
        <v>1635</v>
      </c>
    </row>
    <row r="1635" spans="2:64" s="1" customFormat="1" ht="38.25" customHeight="1">
      <c r="B1635" s="174"/>
      <c r="C1635" s="331">
        <v>199</v>
      </c>
      <c r="D1635" s="331" t="s">
        <v>164</v>
      </c>
      <c r="E1635" s="332" t="s">
        <v>1651</v>
      </c>
      <c r="F1635" s="333" t="s">
        <v>1652</v>
      </c>
      <c r="G1635" s="334" t="s">
        <v>1628</v>
      </c>
      <c r="H1635" s="335">
        <v>165</v>
      </c>
      <c r="I1635" s="180"/>
      <c r="J1635" s="181">
        <f>ROUND(I1635*H1635,2)</f>
        <v>0</v>
      </c>
      <c r="K1635" s="177" t="s">
        <v>5</v>
      </c>
      <c r="L1635" s="41"/>
      <c r="M1635" s="182" t="s">
        <v>5</v>
      </c>
      <c r="N1635" s="183" t="s">
        <v>40</v>
      </c>
      <c r="O1635" s="42"/>
      <c r="P1635" s="184">
        <f>O1635*H1635</f>
        <v>0</v>
      </c>
      <c r="Q1635" s="184">
        <v>0</v>
      </c>
      <c r="R1635" s="184">
        <f>Q1635*H1635</f>
        <v>0</v>
      </c>
      <c r="S1635" s="184">
        <v>0</v>
      </c>
      <c r="T1635" s="185">
        <f>S1635*H1635</f>
        <v>0</v>
      </c>
      <c r="U1635" s="329"/>
      <c r="V1635" s="329"/>
      <c r="AQ1635" s="24" t="s">
        <v>270</v>
      </c>
      <c r="AS1635" s="24" t="s">
        <v>164</v>
      </c>
      <c r="AT1635" s="24" t="s">
        <v>79</v>
      </c>
      <c r="AX1635" s="24" t="s">
        <v>162</v>
      </c>
      <c r="BD1635" s="186">
        <f>IF(N1635="základní",J1635,0)</f>
        <v>0</v>
      </c>
      <c r="BE1635" s="186">
        <f>IF(N1635="snížená",J1635,0)</f>
        <v>0</v>
      </c>
      <c r="BF1635" s="186">
        <f>IF(N1635="zákl. přenesená",J1635,0)</f>
        <v>0</v>
      </c>
      <c r="BG1635" s="186">
        <f>IF(N1635="sníž. přenesená",J1635,0)</f>
        <v>0</v>
      </c>
      <c r="BH1635" s="186">
        <f>IF(N1635="nulová",J1635,0)</f>
        <v>0</v>
      </c>
      <c r="BI1635" s="24" t="s">
        <v>77</v>
      </c>
      <c r="BJ1635" s="186">
        <f>ROUND(I1635*H1635,2)</f>
        <v>0</v>
      </c>
      <c r="BK1635" s="24" t="s">
        <v>270</v>
      </c>
      <c r="BL1635" s="24" t="s">
        <v>1653</v>
      </c>
    </row>
    <row r="1636" spans="2:64" s="10" customFormat="1" ht="29.9" customHeight="1">
      <c r="B1636" s="160"/>
      <c r="C1636" s="364"/>
      <c r="D1636" s="365" t="s">
        <v>68</v>
      </c>
      <c r="E1636" s="366" t="s">
        <v>1654</v>
      </c>
      <c r="F1636" s="366" t="s">
        <v>1655</v>
      </c>
      <c r="G1636" s="364"/>
      <c r="H1636" s="364"/>
      <c r="I1636" s="163"/>
      <c r="J1636" s="173">
        <f>BJ1636</f>
        <v>0</v>
      </c>
      <c r="L1636" s="160"/>
      <c r="M1636" s="165"/>
      <c r="N1636" s="166"/>
      <c r="O1636" s="166"/>
      <c r="P1636" s="167">
        <f>SUM(P1637:P1763)</f>
        <v>0</v>
      </c>
      <c r="Q1636" s="166"/>
      <c r="R1636" s="167">
        <f>SUM(R1637:R1763)</f>
        <v>4.5859868999999991</v>
      </c>
      <c r="S1636" s="166"/>
      <c r="T1636" s="168">
        <f>SUM(T1637:T1763)</f>
        <v>1.9102622</v>
      </c>
      <c r="U1636" s="364"/>
      <c r="V1636" s="364"/>
      <c r="AQ1636" s="161" t="s">
        <v>79</v>
      </c>
      <c r="AS1636" s="169" t="s">
        <v>68</v>
      </c>
      <c r="AT1636" s="169" t="s">
        <v>77</v>
      </c>
      <c r="AX1636" s="161" t="s">
        <v>162</v>
      </c>
      <c r="BJ1636" s="170">
        <f>SUM(BJ1637:BJ1763)</f>
        <v>0</v>
      </c>
    </row>
    <row r="1637" spans="2:64" s="1" customFormat="1" ht="38.25" customHeight="1">
      <c r="B1637" s="174"/>
      <c r="C1637" s="331">
        <v>200</v>
      </c>
      <c r="D1637" s="331" t="s">
        <v>164</v>
      </c>
      <c r="E1637" s="332" t="s">
        <v>1657</v>
      </c>
      <c r="F1637" s="333" t="s">
        <v>1658</v>
      </c>
      <c r="G1637" s="334" t="s">
        <v>284</v>
      </c>
      <c r="H1637" s="335">
        <v>32</v>
      </c>
      <c r="I1637" s="180"/>
      <c r="J1637" s="181">
        <f>ROUND(I1637*H1637,2)</f>
        <v>0</v>
      </c>
      <c r="K1637" s="177" t="s">
        <v>5</v>
      </c>
      <c r="L1637" s="41"/>
      <c r="M1637" s="182" t="s">
        <v>5</v>
      </c>
      <c r="N1637" s="183" t="s">
        <v>40</v>
      </c>
      <c r="O1637" s="42"/>
      <c r="P1637" s="184">
        <f>O1637*H1637</f>
        <v>0</v>
      </c>
      <c r="Q1637" s="184">
        <v>0</v>
      </c>
      <c r="R1637" s="184">
        <f>Q1637*H1637</f>
        <v>0</v>
      </c>
      <c r="S1637" s="184">
        <v>1.5E-3</v>
      </c>
      <c r="T1637" s="185">
        <f>S1637*H1637</f>
        <v>4.8000000000000001E-2</v>
      </c>
      <c r="U1637" s="329"/>
      <c r="V1637" s="329"/>
      <c r="AQ1637" s="24" t="s">
        <v>270</v>
      </c>
      <c r="AS1637" s="24" t="s">
        <v>164</v>
      </c>
      <c r="AT1637" s="24" t="s">
        <v>79</v>
      </c>
      <c r="AX1637" s="24" t="s">
        <v>162</v>
      </c>
      <c r="BD1637" s="186">
        <f>IF(N1637="základní",J1637,0)</f>
        <v>0</v>
      </c>
      <c r="BE1637" s="186">
        <f>IF(N1637="snížená",J1637,0)</f>
        <v>0</v>
      </c>
      <c r="BF1637" s="186">
        <f>IF(N1637="zákl. přenesená",J1637,0)</f>
        <v>0</v>
      </c>
      <c r="BG1637" s="186">
        <f>IF(N1637="sníž. přenesená",J1637,0)</f>
        <v>0</v>
      </c>
      <c r="BH1637" s="186">
        <f>IF(N1637="nulová",J1637,0)</f>
        <v>0</v>
      </c>
      <c r="BI1637" s="24" t="s">
        <v>77</v>
      </c>
      <c r="BJ1637" s="186">
        <f>ROUND(I1637*H1637,2)</f>
        <v>0</v>
      </c>
      <c r="BK1637" s="24" t="s">
        <v>270</v>
      </c>
      <c r="BL1637" s="24" t="s">
        <v>1659</v>
      </c>
    </row>
    <row r="1638" spans="2:64" s="11" customFormat="1">
      <c r="B1638" s="187"/>
      <c r="C1638" s="336"/>
      <c r="D1638" s="337" t="s">
        <v>170</v>
      </c>
      <c r="E1638" s="338" t="s">
        <v>5</v>
      </c>
      <c r="F1638" s="339" t="s">
        <v>953</v>
      </c>
      <c r="G1638" s="336"/>
      <c r="H1638" s="340" t="s">
        <v>5</v>
      </c>
      <c r="I1638" s="192"/>
      <c r="L1638" s="187"/>
      <c r="M1638" s="193"/>
      <c r="N1638" s="194"/>
      <c r="O1638" s="194"/>
      <c r="P1638" s="194"/>
      <c r="Q1638" s="194"/>
      <c r="R1638" s="194"/>
      <c r="S1638" s="194"/>
      <c r="T1638" s="195"/>
      <c r="U1638" s="336"/>
      <c r="V1638" s="336"/>
      <c r="AS1638" s="191" t="s">
        <v>170</v>
      </c>
      <c r="AT1638" s="191" t="s">
        <v>79</v>
      </c>
      <c r="AU1638" s="11" t="s">
        <v>77</v>
      </c>
      <c r="AV1638" s="11" t="s">
        <v>33</v>
      </c>
      <c r="AW1638" s="11" t="s">
        <v>69</v>
      </c>
      <c r="AX1638" s="191" t="s">
        <v>162</v>
      </c>
    </row>
    <row r="1639" spans="2:64" s="12" customFormat="1">
      <c r="B1639" s="196"/>
      <c r="C1639" s="341"/>
      <c r="D1639" s="342" t="s">
        <v>170</v>
      </c>
      <c r="E1639" s="343" t="s">
        <v>5</v>
      </c>
      <c r="F1639" s="344" t="s">
        <v>958</v>
      </c>
      <c r="G1639" s="341"/>
      <c r="H1639" s="345">
        <v>32</v>
      </c>
      <c r="I1639" s="198"/>
      <c r="L1639" s="196"/>
      <c r="M1639" s="199"/>
      <c r="N1639" s="200"/>
      <c r="O1639" s="200"/>
      <c r="P1639" s="200"/>
      <c r="Q1639" s="200"/>
      <c r="R1639" s="200"/>
      <c r="S1639" s="200"/>
      <c r="T1639" s="201"/>
      <c r="U1639" s="341"/>
      <c r="V1639" s="341"/>
      <c r="AS1639" s="202" t="s">
        <v>170</v>
      </c>
      <c r="AT1639" s="202" t="s">
        <v>79</v>
      </c>
      <c r="AU1639" s="12" t="s">
        <v>79</v>
      </c>
      <c r="AV1639" s="12" t="s">
        <v>33</v>
      </c>
      <c r="AW1639" s="12" t="s">
        <v>77</v>
      </c>
      <c r="AX1639" s="202" t="s">
        <v>162</v>
      </c>
    </row>
    <row r="1640" spans="2:64" s="1" customFormat="1" ht="38.25" customHeight="1">
      <c r="B1640" s="174"/>
      <c r="C1640" s="331">
        <v>201</v>
      </c>
      <c r="D1640" s="331" t="s">
        <v>164</v>
      </c>
      <c r="E1640" s="332" t="s">
        <v>1660</v>
      </c>
      <c r="F1640" s="333" t="s">
        <v>1661</v>
      </c>
      <c r="G1640" s="334" t="s">
        <v>284</v>
      </c>
      <c r="H1640" s="335">
        <v>11</v>
      </c>
      <c r="I1640" s="180"/>
      <c r="J1640" s="181">
        <f>ROUND(I1640*H1640,2)</f>
        <v>0</v>
      </c>
      <c r="K1640" s="177" t="s">
        <v>5</v>
      </c>
      <c r="L1640" s="41"/>
      <c r="M1640" s="182" t="s">
        <v>5</v>
      </c>
      <c r="N1640" s="183" t="s">
        <v>40</v>
      </c>
      <c r="O1640" s="42"/>
      <c r="P1640" s="184">
        <f>O1640*H1640</f>
        <v>0</v>
      </c>
      <c r="Q1640" s="184">
        <v>0</v>
      </c>
      <c r="R1640" s="184">
        <f>Q1640*H1640</f>
        <v>0</v>
      </c>
      <c r="S1640" s="184">
        <v>2.8E-3</v>
      </c>
      <c r="T1640" s="185">
        <f>S1640*H1640</f>
        <v>3.0800000000000001E-2</v>
      </c>
      <c r="U1640" s="329"/>
      <c r="V1640" s="329"/>
      <c r="AQ1640" s="24" t="s">
        <v>270</v>
      </c>
      <c r="AS1640" s="24" t="s">
        <v>164</v>
      </c>
      <c r="AT1640" s="24" t="s">
        <v>79</v>
      </c>
      <c r="AX1640" s="24" t="s">
        <v>162</v>
      </c>
      <c r="BD1640" s="186">
        <f>IF(N1640="základní",J1640,0)</f>
        <v>0</v>
      </c>
      <c r="BE1640" s="186">
        <f>IF(N1640="snížená",J1640,0)</f>
        <v>0</v>
      </c>
      <c r="BF1640" s="186">
        <f>IF(N1640="zákl. přenesená",J1640,0)</f>
        <v>0</v>
      </c>
      <c r="BG1640" s="186">
        <f>IF(N1640="sníž. přenesená",J1640,0)</f>
        <v>0</v>
      </c>
      <c r="BH1640" s="186">
        <f>IF(N1640="nulová",J1640,0)</f>
        <v>0</v>
      </c>
      <c r="BI1640" s="24" t="s">
        <v>77</v>
      </c>
      <c r="BJ1640" s="186">
        <f>ROUND(I1640*H1640,2)</f>
        <v>0</v>
      </c>
      <c r="BK1640" s="24" t="s">
        <v>270</v>
      </c>
      <c r="BL1640" s="24" t="s">
        <v>1662</v>
      </c>
    </row>
    <row r="1641" spans="2:64" s="11" customFormat="1">
      <c r="B1641" s="187"/>
      <c r="C1641" s="336"/>
      <c r="D1641" s="337" t="s">
        <v>170</v>
      </c>
      <c r="E1641" s="338" t="s">
        <v>5</v>
      </c>
      <c r="F1641" s="339" t="s">
        <v>953</v>
      </c>
      <c r="G1641" s="336"/>
      <c r="H1641" s="340" t="s">
        <v>5</v>
      </c>
      <c r="I1641" s="192"/>
      <c r="L1641" s="187"/>
      <c r="M1641" s="193"/>
      <c r="N1641" s="194"/>
      <c r="O1641" s="194"/>
      <c r="P1641" s="194"/>
      <c r="Q1641" s="194"/>
      <c r="R1641" s="194"/>
      <c r="S1641" s="194"/>
      <c r="T1641" s="195"/>
      <c r="U1641" s="336"/>
      <c r="V1641" s="336"/>
      <c r="AS1641" s="191" t="s">
        <v>170</v>
      </c>
      <c r="AT1641" s="191" t="s">
        <v>79</v>
      </c>
      <c r="AU1641" s="11" t="s">
        <v>77</v>
      </c>
      <c r="AV1641" s="11" t="s">
        <v>33</v>
      </c>
      <c r="AW1641" s="11" t="s">
        <v>69</v>
      </c>
      <c r="AX1641" s="191" t="s">
        <v>162</v>
      </c>
    </row>
    <row r="1642" spans="2:64" s="12" customFormat="1">
      <c r="B1642" s="196"/>
      <c r="C1642" s="341"/>
      <c r="D1642" s="342" t="s">
        <v>170</v>
      </c>
      <c r="E1642" s="343" t="s">
        <v>5</v>
      </c>
      <c r="F1642" s="344" t="s">
        <v>959</v>
      </c>
      <c r="G1642" s="341"/>
      <c r="H1642" s="345">
        <v>11</v>
      </c>
      <c r="I1642" s="198"/>
      <c r="L1642" s="196"/>
      <c r="M1642" s="199"/>
      <c r="N1642" s="200"/>
      <c r="O1642" s="200"/>
      <c r="P1642" s="200"/>
      <c r="Q1642" s="200"/>
      <c r="R1642" s="200"/>
      <c r="S1642" s="200"/>
      <c r="T1642" s="201"/>
      <c r="U1642" s="341"/>
      <c r="V1642" s="341"/>
      <c r="AS1642" s="202" t="s">
        <v>170</v>
      </c>
      <c r="AT1642" s="202" t="s">
        <v>79</v>
      </c>
      <c r="AU1642" s="12" t="s">
        <v>79</v>
      </c>
      <c r="AV1642" s="12" t="s">
        <v>33</v>
      </c>
      <c r="AW1642" s="12" t="s">
        <v>77</v>
      </c>
      <c r="AX1642" s="202" t="s">
        <v>162</v>
      </c>
    </row>
    <row r="1643" spans="2:64" s="327" customFormat="1">
      <c r="B1643" s="174"/>
      <c r="C1643" s="331">
        <v>202</v>
      </c>
      <c r="D1643" s="331" t="s">
        <v>164</v>
      </c>
      <c r="E1643" s="332" t="s">
        <v>1660</v>
      </c>
      <c r="F1643" s="333" t="s">
        <v>4781</v>
      </c>
      <c r="G1643" s="334" t="s">
        <v>284</v>
      </c>
      <c r="H1643" s="335">
        <v>10</v>
      </c>
      <c r="I1643" s="180"/>
      <c r="J1643" s="181">
        <f>ROUND(I1643*H1643,2)</f>
        <v>0</v>
      </c>
      <c r="K1643" s="177" t="s">
        <v>5</v>
      </c>
      <c r="L1643" s="41"/>
      <c r="M1643" s="182" t="s">
        <v>5</v>
      </c>
      <c r="N1643" s="183" t="s">
        <v>40</v>
      </c>
      <c r="O1643" s="328"/>
      <c r="P1643" s="184">
        <f>O1643*H1643</f>
        <v>0</v>
      </c>
      <c r="Q1643" s="184">
        <v>0</v>
      </c>
      <c r="R1643" s="184">
        <f>Q1643*H1643</f>
        <v>0</v>
      </c>
      <c r="S1643" s="184">
        <v>2.8E-3</v>
      </c>
      <c r="T1643" s="185">
        <f>S1643*H1643</f>
        <v>2.8000000000000001E-2</v>
      </c>
      <c r="U1643" s="329"/>
      <c r="V1643" s="329"/>
      <c r="AQ1643" s="24" t="s">
        <v>270</v>
      </c>
      <c r="AS1643" s="24" t="s">
        <v>164</v>
      </c>
      <c r="AT1643" s="24" t="s">
        <v>79</v>
      </c>
      <c r="AX1643" s="24" t="s">
        <v>162</v>
      </c>
      <c r="BD1643" s="186">
        <f>IF(N1643="základní",J1643,0)</f>
        <v>0</v>
      </c>
      <c r="BE1643" s="186">
        <f>IF(N1643="snížená",J1643,0)</f>
        <v>0</v>
      </c>
      <c r="BF1643" s="186">
        <f>IF(N1643="zákl. přenesená",J1643,0)</f>
        <v>0</v>
      </c>
      <c r="BG1643" s="186">
        <f>IF(N1643="sníž. přenesená",J1643,0)</f>
        <v>0</v>
      </c>
      <c r="BH1643" s="186">
        <f>IF(N1643="nulová",J1643,0)</f>
        <v>0</v>
      </c>
      <c r="BI1643" s="24" t="s">
        <v>77</v>
      </c>
      <c r="BJ1643" s="186">
        <f>ROUND(I1643*H1643,2)</f>
        <v>0</v>
      </c>
      <c r="BK1643" s="24" t="s">
        <v>270</v>
      </c>
      <c r="BL1643" s="24" t="s">
        <v>1662</v>
      </c>
    </row>
    <row r="1644" spans="2:64" s="11" customFormat="1">
      <c r="B1644" s="187"/>
      <c r="C1644" s="336"/>
      <c r="D1644" s="337" t="s">
        <v>170</v>
      </c>
      <c r="E1644" s="338" t="s">
        <v>5</v>
      </c>
      <c r="F1644" s="370" t="s">
        <v>4782</v>
      </c>
      <c r="G1644" s="336"/>
      <c r="H1644" s="340" t="s">
        <v>5</v>
      </c>
      <c r="I1644" s="192"/>
      <c r="L1644" s="187"/>
      <c r="M1644" s="193"/>
      <c r="N1644" s="194"/>
      <c r="O1644" s="194"/>
      <c r="P1644" s="194"/>
      <c r="Q1644" s="194"/>
      <c r="R1644" s="194"/>
      <c r="S1644" s="194"/>
      <c r="T1644" s="195"/>
      <c r="U1644" s="336"/>
      <c r="V1644" s="336"/>
      <c r="AS1644" s="191" t="s">
        <v>170</v>
      </c>
      <c r="AT1644" s="191" t="s">
        <v>79</v>
      </c>
      <c r="AU1644" s="11" t="s">
        <v>77</v>
      </c>
      <c r="AV1644" s="11" t="s">
        <v>33</v>
      </c>
      <c r="AW1644" s="11" t="s">
        <v>69</v>
      </c>
      <c r="AX1644" s="191" t="s">
        <v>162</v>
      </c>
    </row>
    <row r="1645" spans="2:64" s="12" customFormat="1">
      <c r="B1645" s="196"/>
      <c r="C1645" s="341"/>
      <c r="D1645" s="342" t="s">
        <v>170</v>
      </c>
      <c r="E1645" s="343" t="s">
        <v>5</v>
      </c>
      <c r="F1645" s="344">
        <v>10</v>
      </c>
      <c r="G1645" s="341"/>
      <c r="H1645" s="345">
        <v>10</v>
      </c>
      <c r="I1645" s="198"/>
      <c r="L1645" s="196"/>
      <c r="M1645" s="199"/>
      <c r="N1645" s="200"/>
      <c r="O1645" s="200"/>
      <c r="P1645" s="200"/>
      <c r="Q1645" s="200"/>
      <c r="R1645" s="200"/>
      <c r="S1645" s="200"/>
      <c r="T1645" s="201"/>
      <c r="U1645" s="341"/>
      <c r="V1645" s="341"/>
      <c r="AS1645" s="202" t="s">
        <v>170</v>
      </c>
      <c r="AT1645" s="202" t="s">
        <v>79</v>
      </c>
      <c r="AU1645" s="12" t="s">
        <v>79</v>
      </c>
      <c r="AV1645" s="12" t="s">
        <v>33</v>
      </c>
      <c r="AW1645" s="12" t="s">
        <v>77</v>
      </c>
      <c r="AX1645" s="202" t="s">
        <v>162</v>
      </c>
    </row>
    <row r="1646" spans="2:64" s="1" customFormat="1" ht="38.25" customHeight="1">
      <c r="B1646" s="174"/>
      <c r="C1646" s="389">
        <v>203</v>
      </c>
      <c r="D1646" s="389" t="s">
        <v>164</v>
      </c>
      <c r="E1646" s="390" t="s">
        <v>1664</v>
      </c>
      <c r="F1646" s="391" t="s">
        <v>1665</v>
      </c>
      <c r="G1646" s="392" t="s">
        <v>284</v>
      </c>
      <c r="H1646" s="393">
        <v>1244.97</v>
      </c>
      <c r="I1646" s="180"/>
      <c r="J1646" s="181">
        <f>ROUND(I1646*H1646,2)</f>
        <v>0</v>
      </c>
      <c r="K1646" s="177" t="s">
        <v>5</v>
      </c>
      <c r="L1646" s="41"/>
      <c r="M1646" s="182" t="s">
        <v>5</v>
      </c>
      <c r="N1646" s="183" t="s">
        <v>40</v>
      </c>
      <c r="O1646" s="42"/>
      <c r="P1646" s="184">
        <f>O1646*H1646</f>
        <v>0</v>
      </c>
      <c r="Q1646" s="184">
        <v>0</v>
      </c>
      <c r="R1646" s="184">
        <f>Q1646*H1646</f>
        <v>0</v>
      </c>
      <c r="S1646" s="184">
        <v>4.2000000000000002E-4</v>
      </c>
      <c r="T1646" s="185">
        <f>S1646*H1646</f>
        <v>0.5228874</v>
      </c>
      <c r="U1646" s="441"/>
      <c r="V1646" s="329"/>
      <c r="AQ1646" s="24" t="s">
        <v>270</v>
      </c>
      <c r="AS1646" s="24" t="s">
        <v>164</v>
      </c>
      <c r="AT1646" s="24" t="s">
        <v>79</v>
      </c>
      <c r="AX1646" s="24" t="s">
        <v>162</v>
      </c>
      <c r="BD1646" s="186">
        <f>IF(N1646="základní",J1646,0)</f>
        <v>0</v>
      </c>
      <c r="BE1646" s="186">
        <f>IF(N1646="snížená",J1646,0)</f>
        <v>0</v>
      </c>
      <c r="BF1646" s="186">
        <f>IF(N1646="zákl. přenesená",J1646,0)</f>
        <v>0</v>
      </c>
      <c r="BG1646" s="186">
        <f>IF(N1646="sníž. přenesená",J1646,0)</f>
        <v>0</v>
      </c>
      <c r="BH1646" s="186">
        <f>IF(N1646="nulová",J1646,0)</f>
        <v>0</v>
      </c>
      <c r="BI1646" s="24" t="s">
        <v>77</v>
      </c>
      <c r="BJ1646" s="186">
        <f>ROUND(I1646*H1646,2)</f>
        <v>0</v>
      </c>
      <c r="BK1646" s="24" t="s">
        <v>270</v>
      </c>
      <c r="BL1646" s="24" t="s">
        <v>1666</v>
      </c>
    </row>
    <row r="1647" spans="2:64" s="11" customFormat="1">
      <c r="B1647" s="187"/>
      <c r="C1647" s="336"/>
      <c r="D1647" s="337" t="s">
        <v>170</v>
      </c>
      <c r="E1647" s="338" t="s">
        <v>5</v>
      </c>
      <c r="F1647" s="339" t="s">
        <v>1521</v>
      </c>
      <c r="G1647" s="336"/>
      <c r="H1647" s="340" t="s">
        <v>5</v>
      </c>
      <c r="I1647" s="192"/>
      <c r="L1647" s="187"/>
      <c r="M1647" s="193"/>
      <c r="N1647" s="194"/>
      <c r="O1647" s="194"/>
      <c r="P1647" s="194"/>
      <c r="Q1647" s="194"/>
      <c r="R1647" s="194"/>
      <c r="S1647" s="194"/>
      <c r="T1647" s="195"/>
      <c r="U1647" s="336"/>
      <c r="V1647" s="336"/>
      <c r="AS1647" s="191" t="s">
        <v>170</v>
      </c>
      <c r="AT1647" s="191" t="s">
        <v>79</v>
      </c>
      <c r="AU1647" s="11" t="s">
        <v>77</v>
      </c>
      <c r="AV1647" s="11" t="s">
        <v>33</v>
      </c>
      <c r="AW1647" s="11" t="s">
        <v>69</v>
      </c>
      <c r="AX1647" s="191" t="s">
        <v>162</v>
      </c>
    </row>
    <row r="1648" spans="2:64" s="11" customFormat="1">
      <c r="B1648" s="187"/>
      <c r="C1648" s="336"/>
      <c r="D1648" s="337" t="s">
        <v>170</v>
      </c>
      <c r="E1648" s="338" t="s">
        <v>5</v>
      </c>
      <c r="F1648" s="339" t="s">
        <v>1068</v>
      </c>
      <c r="G1648" s="336"/>
      <c r="H1648" s="340" t="s">
        <v>5</v>
      </c>
      <c r="I1648" s="192"/>
      <c r="L1648" s="187"/>
      <c r="M1648" s="193"/>
      <c r="N1648" s="194"/>
      <c r="O1648" s="194"/>
      <c r="P1648" s="194"/>
      <c r="Q1648" s="194"/>
      <c r="R1648" s="194"/>
      <c r="S1648" s="194"/>
      <c r="T1648" s="195"/>
      <c r="U1648" s="336"/>
      <c r="V1648" s="336"/>
      <c r="AS1648" s="191" t="s">
        <v>170</v>
      </c>
      <c r="AT1648" s="191" t="s">
        <v>79</v>
      </c>
      <c r="AU1648" s="11" t="s">
        <v>77</v>
      </c>
      <c r="AV1648" s="11" t="s">
        <v>33</v>
      </c>
      <c r="AW1648" s="11" t="s">
        <v>69</v>
      </c>
      <c r="AX1648" s="191" t="s">
        <v>162</v>
      </c>
    </row>
    <row r="1649" spans="2:50" s="12" customFormat="1">
      <c r="B1649" s="196"/>
      <c r="C1649" s="341"/>
      <c r="D1649" s="337" t="s">
        <v>170</v>
      </c>
      <c r="E1649" s="347" t="s">
        <v>5</v>
      </c>
      <c r="F1649" s="348" t="s">
        <v>1188</v>
      </c>
      <c r="G1649" s="341"/>
      <c r="H1649" s="349">
        <v>0</v>
      </c>
      <c r="I1649" s="198"/>
      <c r="L1649" s="196"/>
      <c r="M1649" s="199"/>
      <c r="N1649" s="200"/>
      <c r="O1649" s="200"/>
      <c r="P1649" s="200"/>
      <c r="Q1649" s="200"/>
      <c r="R1649" s="200"/>
      <c r="S1649" s="200"/>
      <c r="T1649" s="201"/>
      <c r="U1649" s="341"/>
      <c r="V1649" s="341"/>
      <c r="AS1649" s="202" t="s">
        <v>170</v>
      </c>
      <c r="AT1649" s="202" t="s">
        <v>79</v>
      </c>
      <c r="AU1649" s="12" t="s">
        <v>79</v>
      </c>
      <c r="AV1649" s="12" t="s">
        <v>33</v>
      </c>
      <c r="AW1649" s="12" t="s">
        <v>69</v>
      </c>
      <c r="AX1649" s="202" t="s">
        <v>162</v>
      </c>
    </row>
    <row r="1650" spans="2:50" s="12" customFormat="1">
      <c r="B1650" s="196"/>
      <c r="C1650" s="341"/>
      <c r="D1650" s="337" t="s">
        <v>170</v>
      </c>
      <c r="E1650" s="347" t="s">
        <v>5</v>
      </c>
      <c r="F1650" s="348" t="s">
        <v>1189</v>
      </c>
      <c r="G1650" s="341"/>
      <c r="H1650" s="349">
        <v>0</v>
      </c>
      <c r="I1650" s="198"/>
      <c r="L1650" s="196"/>
      <c r="M1650" s="199"/>
      <c r="N1650" s="200"/>
      <c r="O1650" s="200"/>
      <c r="P1650" s="200"/>
      <c r="Q1650" s="200"/>
      <c r="R1650" s="200"/>
      <c r="S1650" s="200"/>
      <c r="T1650" s="201"/>
      <c r="U1650" s="341"/>
      <c r="V1650" s="341"/>
      <c r="AS1650" s="202" t="s">
        <v>170</v>
      </c>
      <c r="AT1650" s="202" t="s">
        <v>79</v>
      </c>
      <c r="AU1650" s="12" t="s">
        <v>79</v>
      </c>
      <c r="AV1650" s="12" t="s">
        <v>33</v>
      </c>
      <c r="AW1650" s="12" t="s">
        <v>69</v>
      </c>
      <c r="AX1650" s="202" t="s">
        <v>162</v>
      </c>
    </row>
    <row r="1651" spans="2:50" s="12" customFormat="1">
      <c r="B1651" s="196"/>
      <c r="C1651" s="341"/>
      <c r="D1651" s="337" t="s">
        <v>170</v>
      </c>
      <c r="E1651" s="347" t="s">
        <v>5</v>
      </c>
      <c r="F1651" s="348" t="s">
        <v>1190</v>
      </c>
      <c r="G1651" s="341"/>
      <c r="H1651" s="349">
        <v>0</v>
      </c>
      <c r="I1651" s="198"/>
      <c r="L1651" s="196"/>
      <c r="M1651" s="199"/>
      <c r="N1651" s="200"/>
      <c r="O1651" s="200"/>
      <c r="P1651" s="200"/>
      <c r="Q1651" s="200"/>
      <c r="R1651" s="200"/>
      <c r="S1651" s="200"/>
      <c r="T1651" s="201"/>
      <c r="U1651" s="341"/>
      <c r="V1651" s="341"/>
      <c r="AS1651" s="202" t="s">
        <v>170</v>
      </c>
      <c r="AT1651" s="202" t="s">
        <v>79</v>
      </c>
      <c r="AU1651" s="12" t="s">
        <v>79</v>
      </c>
      <c r="AV1651" s="12" t="s">
        <v>33</v>
      </c>
      <c r="AW1651" s="12" t="s">
        <v>69</v>
      </c>
      <c r="AX1651" s="202" t="s">
        <v>162</v>
      </c>
    </row>
    <row r="1652" spans="2:50" s="12" customFormat="1">
      <c r="B1652" s="196"/>
      <c r="C1652" s="341"/>
      <c r="D1652" s="337" t="s">
        <v>170</v>
      </c>
      <c r="E1652" s="347" t="s">
        <v>5</v>
      </c>
      <c r="F1652" s="348" t="s">
        <v>1191</v>
      </c>
      <c r="G1652" s="341"/>
      <c r="H1652" s="349">
        <v>0</v>
      </c>
      <c r="I1652" s="198"/>
      <c r="L1652" s="196"/>
      <c r="M1652" s="199"/>
      <c r="N1652" s="200"/>
      <c r="O1652" s="200"/>
      <c r="P1652" s="200"/>
      <c r="Q1652" s="200"/>
      <c r="R1652" s="200"/>
      <c r="S1652" s="200"/>
      <c r="T1652" s="201"/>
      <c r="U1652" s="341"/>
      <c r="V1652" s="341"/>
      <c r="AS1652" s="202" t="s">
        <v>170</v>
      </c>
      <c r="AT1652" s="202" t="s">
        <v>79</v>
      </c>
      <c r="AU1652" s="12" t="s">
        <v>79</v>
      </c>
      <c r="AV1652" s="12" t="s">
        <v>33</v>
      </c>
      <c r="AW1652" s="12" t="s">
        <v>69</v>
      </c>
      <c r="AX1652" s="202" t="s">
        <v>162</v>
      </c>
    </row>
    <row r="1653" spans="2:50" s="12" customFormat="1">
      <c r="B1653" s="196"/>
      <c r="C1653" s="341"/>
      <c r="D1653" s="337" t="s">
        <v>170</v>
      </c>
      <c r="E1653" s="347" t="s">
        <v>5</v>
      </c>
      <c r="F1653" s="348" t="s">
        <v>1192</v>
      </c>
      <c r="G1653" s="341"/>
      <c r="H1653" s="349">
        <v>0</v>
      </c>
      <c r="I1653" s="198"/>
      <c r="L1653" s="196"/>
      <c r="M1653" s="199"/>
      <c r="N1653" s="200"/>
      <c r="O1653" s="200"/>
      <c r="P1653" s="200"/>
      <c r="Q1653" s="200"/>
      <c r="R1653" s="200"/>
      <c r="S1653" s="200"/>
      <c r="T1653" s="201"/>
      <c r="U1653" s="341"/>
      <c r="V1653" s="341"/>
      <c r="AS1653" s="202" t="s">
        <v>170</v>
      </c>
      <c r="AT1653" s="202" t="s">
        <v>79</v>
      </c>
      <c r="AU1653" s="12" t="s">
        <v>79</v>
      </c>
      <c r="AV1653" s="12" t="s">
        <v>33</v>
      </c>
      <c r="AW1653" s="12" t="s">
        <v>69</v>
      </c>
      <c r="AX1653" s="202" t="s">
        <v>162</v>
      </c>
    </row>
    <row r="1654" spans="2:50" s="12" customFormat="1">
      <c r="B1654" s="196"/>
      <c r="C1654" s="341"/>
      <c r="D1654" s="337" t="s">
        <v>170</v>
      </c>
      <c r="E1654" s="347" t="s">
        <v>5</v>
      </c>
      <c r="F1654" s="348" t="s">
        <v>1193</v>
      </c>
      <c r="G1654" s="341"/>
      <c r="H1654" s="349">
        <v>0</v>
      </c>
      <c r="I1654" s="198"/>
      <c r="L1654" s="196"/>
      <c r="M1654" s="199"/>
      <c r="N1654" s="200"/>
      <c r="O1654" s="200"/>
      <c r="P1654" s="200"/>
      <c r="Q1654" s="200"/>
      <c r="R1654" s="200"/>
      <c r="S1654" s="200"/>
      <c r="T1654" s="201"/>
      <c r="U1654" s="341"/>
      <c r="V1654" s="341"/>
      <c r="AS1654" s="202" t="s">
        <v>170</v>
      </c>
      <c r="AT1654" s="202" t="s">
        <v>79</v>
      </c>
      <c r="AU1654" s="12" t="s">
        <v>79</v>
      </c>
      <c r="AV1654" s="12" t="s">
        <v>33</v>
      </c>
      <c r="AW1654" s="12" t="s">
        <v>69</v>
      </c>
      <c r="AX1654" s="202" t="s">
        <v>162</v>
      </c>
    </row>
    <row r="1655" spans="2:50" s="12" customFormat="1">
      <c r="B1655" s="196"/>
      <c r="C1655" s="341"/>
      <c r="D1655" s="337" t="s">
        <v>170</v>
      </c>
      <c r="E1655" s="347" t="s">
        <v>5</v>
      </c>
      <c r="F1655" s="348" t="s">
        <v>1194</v>
      </c>
      <c r="G1655" s="341"/>
      <c r="H1655" s="349">
        <v>0</v>
      </c>
      <c r="I1655" s="198"/>
      <c r="L1655" s="196"/>
      <c r="M1655" s="199"/>
      <c r="N1655" s="200"/>
      <c r="O1655" s="200"/>
      <c r="P1655" s="200"/>
      <c r="Q1655" s="200"/>
      <c r="R1655" s="200"/>
      <c r="S1655" s="200"/>
      <c r="T1655" s="201"/>
      <c r="U1655" s="341"/>
      <c r="V1655" s="341"/>
      <c r="AS1655" s="202" t="s">
        <v>170</v>
      </c>
      <c r="AT1655" s="202" t="s">
        <v>79</v>
      </c>
      <c r="AU1655" s="12" t="s">
        <v>79</v>
      </c>
      <c r="AV1655" s="12" t="s">
        <v>33</v>
      </c>
      <c r="AW1655" s="12" t="s">
        <v>69</v>
      </c>
      <c r="AX1655" s="202" t="s">
        <v>162</v>
      </c>
    </row>
    <row r="1656" spans="2:50" s="12" customFormat="1">
      <c r="B1656" s="196"/>
      <c r="C1656" s="341"/>
      <c r="D1656" s="337" t="s">
        <v>170</v>
      </c>
      <c r="E1656" s="347" t="s">
        <v>5</v>
      </c>
      <c r="F1656" s="348" t="s">
        <v>1195</v>
      </c>
      <c r="G1656" s="341"/>
      <c r="H1656" s="349">
        <v>0</v>
      </c>
      <c r="I1656" s="198"/>
      <c r="L1656" s="196"/>
      <c r="M1656" s="199"/>
      <c r="N1656" s="200"/>
      <c r="O1656" s="200"/>
      <c r="P1656" s="200"/>
      <c r="Q1656" s="200"/>
      <c r="R1656" s="200"/>
      <c r="S1656" s="200"/>
      <c r="T1656" s="201"/>
      <c r="U1656" s="341"/>
      <c r="V1656" s="341"/>
      <c r="AS1656" s="202" t="s">
        <v>170</v>
      </c>
      <c r="AT1656" s="202" t="s">
        <v>79</v>
      </c>
      <c r="AU1656" s="12" t="s">
        <v>79</v>
      </c>
      <c r="AV1656" s="12" t="s">
        <v>33</v>
      </c>
      <c r="AW1656" s="12" t="s">
        <v>69</v>
      </c>
      <c r="AX1656" s="202" t="s">
        <v>162</v>
      </c>
    </row>
    <row r="1657" spans="2:50" s="12" customFormat="1">
      <c r="B1657" s="196"/>
      <c r="C1657" s="341"/>
      <c r="D1657" s="337" t="s">
        <v>170</v>
      </c>
      <c r="E1657" s="347" t="s">
        <v>5</v>
      </c>
      <c r="F1657" s="348" t="s">
        <v>1196</v>
      </c>
      <c r="G1657" s="341"/>
      <c r="H1657" s="349">
        <v>0</v>
      </c>
      <c r="I1657" s="198"/>
      <c r="L1657" s="196"/>
      <c r="M1657" s="199"/>
      <c r="N1657" s="200"/>
      <c r="O1657" s="200"/>
      <c r="P1657" s="200"/>
      <c r="Q1657" s="200"/>
      <c r="R1657" s="200"/>
      <c r="S1657" s="200"/>
      <c r="T1657" s="201"/>
      <c r="U1657" s="341"/>
      <c r="V1657" s="341"/>
      <c r="AS1657" s="202" t="s">
        <v>170</v>
      </c>
      <c r="AT1657" s="202" t="s">
        <v>79</v>
      </c>
      <c r="AU1657" s="12" t="s">
        <v>79</v>
      </c>
      <c r="AV1657" s="12" t="s">
        <v>33</v>
      </c>
      <c r="AW1657" s="12" t="s">
        <v>69</v>
      </c>
      <c r="AX1657" s="202" t="s">
        <v>162</v>
      </c>
    </row>
    <row r="1658" spans="2:50" s="12" customFormat="1">
      <c r="B1658" s="196"/>
      <c r="C1658" s="341"/>
      <c r="D1658" s="337" t="s">
        <v>170</v>
      </c>
      <c r="E1658" s="347" t="s">
        <v>5</v>
      </c>
      <c r="F1658" s="348" t="s">
        <v>1197</v>
      </c>
      <c r="G1658" s="341"/>
      <c r="H1658" s="349">
        <v>0</v>
      </c>
      <c r="I1658" s="198"/>
      <c r="L1658" s="196"/>
      <c r="M1658" s="199"/>
      <c r="N1658" s="200"/>
      <c r="O1658" s="200"/>
      <c r="P1658" s="200"/>
      <c r="Q1658" s="200"/>
      <c r="R1658" s="200"/>
      <c r="S1658" s="200"/>
      <c r="T1658" s="201"/>
      <c r="U1658" s="341"/>
      <c r="V1658" s="341"/>
      <c r="AS1658" s="202" t="s">
        <v>170</v>
      </c>
      <c r="AT1658" s="202" t="s">
        <v>79</v>
      </c>
      <c r="AU1658" s="12" t="s">
        <v>79</v>
      </c>
      <c r="AV1658" s="12" t="s">
        <v>33</v>
      </c>
      <c r="AW1658" s="12" t="s">
        <v>69</v>
      </c>
      <c r="AX1658" s="202" t="s">
        <v>162</v>
      </c>
    </row>
    <row r="1659" spans="2:50" s="12" customFormat="1">
      <c r="B1659" s="196"/>
      <c r="C1659" s="341"/>
      <c r="D1659" s="337" t="s">
        <v>170</v>
      </c>
      <c r="E1659" s="347" t="s">
        <v>5</v>
      </c>
      <c r="F1659" s="348" t="s">
        <v>1198</v>
      </c>
      <c r="G1659" s="341"/>
      <c r="H1659" s="349">
        <v>0</v>
      </c>
      <c r="I1659" s="198"/>
      <c r="L1659" s="196"/>
      <c r="M1659" s="199"/>
      <c r="N1659" s="200"/>
      <c r="O1659" s="200"/>
      <c r="P1659" s="200"/>
      <c r="Q1659" s="200"/>
      <c r="R1659" s="200"/>
      <c r="S1659" s="200"/>
      <c r="T1659" s="201"/>
      <c r="U1659" s="341"/>
      <c r="V1659" s="341"/>
      <c r="AS1659" s="202" t="s">
        <v>170</v>
      </c>
      <c r="AT1659" s="202" t="s">
        <v>79</v>
      </c>
      <c r="AU1659" s="12" t="s">
        <v>79</v>
      </c>
      <c r="AV1659" s="12" t="s">
        <v>33</v>
      </c>
      <c r="AW1659" s="12" t="s">
        <v>69</v>
      </c>
      <c r="AX1659" s="202" t="s">
        <v>162</v>
      </c>
    </row>
    <row r="1660" spans="2:50" s="12" customFormat="1">
      <c r="B1660" s="196"/>
      <c r="C1660" s="341"/>
      <c r="D1660" s="337" t="s">
        <v>170</v>
      </c>
      <c r="E1660" s="347" t="s">
        <v>5</v>
      </c>
      <c r="F1660" s="348" t="s">
        <v>1199</v>
      </c>
      <c r="G1660" s="341"/>
      <c r="H1660" s="349">
        <v>0</v>
      </c>
      <c r="I1660" s="198"/>
      <c r="L1660" s="196"/>
      <c r="M1660" s="199"/>
      <c r="N1660" s="200"/>
      <c r="O1660" s="200"/>
      <c r="P1660" s="200"/>
      <c r="Q1660" s="200"/>
      <c r="R1660" s="200"/>
      <c r="S1660" s="200"/>
      <c r="T1660" s="201"/>
      <c r="U1660" s="341"/>
      <c r="V1660" s="341"/>
      <c r="AS1660" s="202" t="s">
        <v>170</v>
      </c>
      <c r="AT1660" s="202" t="s">
        <v>79</v>
      </c>
      <c r="AU1660" s="12" t="s">
        <v>79</v>
      </c>
      <c r="AV1660" s="12" t="s">
        <v>33</v>
      </c>
      <c r="AW1660" s="12" t="s">
        <v>69</v>
      </c>
      <c r="AX1660" s="202" t="s">
        <v>162</v>
      </c>
    </row>
    <row r="1661" spans="2:50" s="12" customFormat="1">
      <c r="B1661" s="196"/>
      <c r="C1661" s="341"/>
      <c r="D1661" s="337" t="s">
        <v>170</v>
      </c>
      <c r="E1661" s="347" t="s">
        <v>5</v>
      </c>
      <c r="F1661" s="348" t="s">
        <v>1200</v>
      </c>
      <c r="G1661" s="341"/>
      <c r="H1661" s="349">
        <v>0</v>
      </c>
      <c r="I1661" s="198"/>
      <c r="L1661" s="196"/>
      <c r="M1661" s="199"/>
      <c r="N1661" s="200"/>
      <c r="O1661" s="200"/>
      <c r="P1661" s="200"/>
      <c r="Q1661" s="200"/>
      <c r="R1661" s="200"/>
      <c r="S1661" s="200"/>
      <c r="T1661" s="201"/>
      <c r="U1661" s="341"/>
      <c r="V1661" s="341"/>
      <c r="AS1661" s="202" t="s">
        <v>170</v>
      </c>
      <c r="AT1661" s="202" t="s">
        <v>79</v>
      </c>
      <c r="AU1661" s="12" t="s">
        <v>79</v>
      </c>
      <c r="AV1661" s="12" t="s">
        <v>33</v>
      </c>
      <c r="AW1661" s="12" t="s">
        <v>69</v>
      </c>
      <c r="AX1661" s="202" t="s">
        <v>162</v>
      </c>
    </row>
    <row r="1662" spans="2:50" s="12" customFormat="1">
      <c r="B1662" s="196"/>
      <c r="C1662" s="341"/>
      <c r="D1662" s="337" t="s">
        <v>170</v>
      </c>
      <c r="E1662" s="347" t="s">
        <v>5</v>
      </c>
      <c r="F1662" s="348" t="s">
        <v>1201</v>
      </c>
      <c r="G1662" s="341"/>
      <c r="H1662" s="349">
        <v>0</v>
      </c>
      <c r="I1662" s="198"/>
      <c r="L1662" s="196"/>
      <c r="M1662" s="199"/>
      <c r="N1662" s="200"/>
      <c r="O1662" s="200"/>
      <c r="P1662" s="200"/>
      <c r="Q1662" s="200"/>
      <c r="R1662" s="200"/>
      <c r="S1662" s="200"/>
      <c r="T1662" s="201"/>
      <c r="U1662" s="341"/>
      <c r="V1662" s="341"/>
      <c r="AS1662" s="202" t="s">
        <v>170</v>
      </c>
      <c r="AT1662" s="202" t="s">
        <v>79</v>
      </c>
      <c r="AU1662" s="12" t="s">
        <v>79</v>
      </c>
      <c r="AV1662" s="12" t="s">
        <v>33</v>
      </c>
      <c r="AW1662" s="12" t="s">
        <v>69</v>
      </c>
      <c r="AX1662" s="202" t="s">
        <v>162</v>
      </c>
    </row>
    <row r="1663" spans="2:50" s="12" customFormat="1">
      <c r="B1663" s="196"/>
      <c r="C1663" s="341"/>
      <c r="D1663" s="337" t="s">
        <v>170</v>
      </c>
      <c r="E1663" s="347" t="s">
        <v>5</v>
      </c>
      <c r="F1663" s="348" t="s">
        <v>1202</v>
      </c>
      <c r="G1663" s="341"/>
      <c r="H1663" s="349">
        <v>0</v>
      </c>
      <c r="I1663" s="198"/>
      <c r="L1663" s="196"/>
      <c r="M1663" s="199"/>
      <c r="N1663" s="200"/>
      <c r="O1663" s="200"/>
      <c r="P1663" s="200"/>
      <c r="Q1663" s="200"/>
      <c r="R1663" s="200"/>
      <c r="S1663" s="200"/>
      <c r="T1663" s="201"/>
      <c r="U1663" s="341"/>
      <c r="V1663" s="341"/>
      <c r="AS1663" s="202" t="s">
        <v>170</v>
      </c>
      <c r="AT1663" s="202" t="s">
        <v>79</v>
      </c>
      <c r="AU1663" s="12" t="s">
        <v>79</v>
      </c>
      <c r="AV1663" s="12" t="s">
        <v>33</v>
      </c>
      <c r="AW1663" s="12" t="s">
        <v>69</v>
      </c>
      <c r="AX1663" s="202" t="s">
        <v>162</v>
      </c>
    </row>
    <row r="1664" spans="2:50" s="12" customFormat="1">
      <c r="B1664" s="196"/>
      <c r="C1664" s="341"/>
      <c r="D1664" s="337" t="s">
        <v>170</v>
      </c>
      <c r="E1664" s="347" t="s">
        <v>5</v>
      </c>
      <c r="F1664" s="348" t="s">
        <v>1203</v>
      </c>
      <c r="G1664" s="341"/>
      <c r="H1664" s="349">
        <v>0</v>
      </c>
      <c r="I1664" s="198"/>
      <c r="L1664" s="196"/>
      <c r="M1664" s="199"/>
      <c r="N1664" s="200"/>
      <c r="O1664" s="200"/>
      <c r="P1664" s="200"/>
      <c r="Q1664" s="200"/>
      <c r="R1664" s="200"/>
      <c r="S1664" s="200"/>
      <c r="T1664" s="201"/>
      <c r="U1664" s="341"/>
      <c r="V1664" s="341"/>
      <c r="AS1664" s="202" t="s">
        <v>170</v>
      </c>
      <c r="AT1664" s="202" t="s">
        <v>79</v>
      </c>
      <c r="AU1664" s="12" t="s">
        <v>79</v>
      </c>
      <c r="AV1664" s="12" t="s">
        <v>33</v>
      </c>
      <c r="AW1664" s="12" t="s">
        <v>69</v>
      </c>
      <c r="AX1664" s="202" t="s">
        <v>162</v>
      </c>
    </row>
    <row r="1665" spans="2:50" s="12" customFormat="1">
      <c r="B1665" s="196"/>
      <c r="C1665" s="341"/>
      <c r="D1665" s="337" t="s">
        <v>170</v>
      </c>
      <c r="E1665" s="347" t="s">
        <v>5</v>
      </c>
      <c r="F1665" s="348" t="s">
        <v>1204</v>
      </c>
      <c r="G1665" s="341"/>
      <c r="H1665" s="349">
        <v>0</v>
      </c>
      <c r="I1665" s="198"/>
      <c r="L1665" s="196"/>
      <c r="M1665" s="199"/>
      <c r="N1665" s="200"/>
      <c r="O1665" s="200"/>
      <c r="P1665" s="200"/>
      <c r="Q1665" s="200"/>
      <c r="R1665" s="200"/>
      <c r="S1665" s="200"/>
      <c r="T1665" s="201"/>
      <c r="U1665" s="341"/>
      <c r="V1665" s="341"/>
      <c r="AS1665" s="202" t="s">
        <v>170</v>
      </c>
      <c r="AT1665" s="202" t="s">
        <v>79</v>
      </c>
      <c r="AU1665" s="12" t="s">
        <v>79</v>
      </c>
      <c r="AV1665" s="12" t="s">
        <v>33</v>
      </c>
      <c r="AW1665" s="12" t="s">
        <v>69</v>
      </c>
      <c r="AX1665" s="202" t="s">
        <v>162</v>
      </c>
    </row>
    <row r="1666" spans="2:50" s="12" customFormat="1">
      <c r="B1666" s="196"/>
      <c r="C1666" s="341"/>
      <c r="D1666" s="337" t="s">
        <v>170</v>
      </c>
      <c r="E1666" s="347" t="s">
        <v>5</v>
      </c>
      <c r="F1666" s="348" t="s">
        <v>1205</v>
      </c>
      <c r="G1666" s="341"/>
      <c r="H1666" s="349">
        <v>0</v>
      </c>
      <c r="I1666" s="198"/>
      <c r="L1666" s="196"/>
      <c r="M1666" s="199"/>
      <c r="N1666" s="200"/>
      <c r="O1666" s="200"/>
      <c r="P1666" s="200"/>
      <c r="Q1666" s="200"/>
      <c r="R1666" s="200"/>
      <c r="S1666" s="200"/>
      <c r="T1666" s="201"/>
      <c r="U1666" s="341"/>
      <c r="V1666" s="341"/>
      <c r="AS1666" s="202" t="s">
        <v>170</v>
      </c>
      <c r="AT1666" s="202" t="s">
        <v>79</v>
      </c>
      <c r="AU1666" s="12" t="s">
        <v>79</v>
      </c>
      <c r="AV1666" s="12" t="s">
        <v>33</v>
      </c>
      <c r="AW1666" s="12" t="s">
        <v>69</v>
      </c>
      <c r="AX1666" s="202" t="s">
        <v>162</v>
      </c>
    </row>
    <row r="1667" spans="2:50" s="12" customFormat="1">
      <c r="B1667" s="196"/>
      <c r="C1667" s="341"/>
      <c r="D1667" s="337" t="s">
        <v>170</v>
      </c>
      <c r="E1667" s="347" t="s">
        <v>5</v>
      </c>
      <c r="F1667" s="348" t="s">
        <v>1206</v>
      </c>
      <c r="G1667" s="341"/>
      <c r="H1667" s="349">
        <v>0</v>
      </c>
      <c r="I1667" s="198"/>
      <c r="L1667" s="196"/>
      <c r="M1667" s="199"/>
      <c r="N1667" s="200"/>
      <c r="O1667" s="200"/>
      <c r="P1667" s="200"/>
      <c r="Q1667" s="200"/>
      <c r="R1667" s="200"/>
      <c r="S1667" s="200"/>
      <c r="T1667" s="201"/>
      <c r="U1667" s="341"/>
      <c r="V1667" s="341"/>
      <c r="AS1667" s="202" t="s">
        <v>170</v>
      </c>
      <c r="AT1667" s="202" t="s">
        <v>79</v>
      </c>
      <c r="AU1667" s="12" t="s">
        <v>79</v>
      </c>
      <c r="AV1667" s="12" t="s">
        <v>33</v>
      </c>
      <c r="AW1667" s="12" t="s">
        <v>69</v>
      </c>
      <c r="AX1667" s="202" t="s">
        <v>162</v>
      </c>
    </row>
    <row r="1668" spans="2:50" s="11" customFormat="1">
      <c r="B1668" s="187"/>
      <c r="C1668" s="336"/>
      <c r="D1668" s="337" t="s">
        <v>170</v>
      </c>
      <c r="E1668" s="338" t="s">
        <v>5</v>
      </c>
      <c r="F1668" s="339" t="s">
        <v>1091</v>
      </c>
      <c r="G1668" s="336"/>
      <c r="H1668" s="340" t="s">
        <v>5</v>
      </c>
      <c r="I1668" s="192"/>
      <c r="L1668" s="187"/>
      <c r="M1668" s="193"/>
      <c r="N1668" s="194"/>
      <c r="O1668" s="194"/>
      <c r="P1668" s="194"/>
      <c r="Q1668" s="194"/>
      <c r="R1668" s="194"/>
      <c r="S1668" s="194"/>
      <c r="T1668" s="195"/>
      <c r="U1668" s="336"/>
      <c r="V1668" s="336"/>
      <c r="AS1668" s="191" t="s">
        <v>170</v>
      </c>
      <c r="AT1668" s="191" t="s">
        <v>79</v>
      </c>
      <c r="AU1668" s="11" t="s">
        <v>77</v>
      </c>
      <c r="AV1668" s="11" t="s">
        <v>33</v>
      </c>
      <c r="AW1668" s="11" t="s">
        <v>69</v>
      </c>
      <c r="AX1668" s="191" t="s">
        <v>162</v>
      </c>
    </row>
    <row r="1669" spans="2:50" s="12" customFormat="1">
      <c r="B1669" s="196"/>
      <c r="C1669" s="341"/>
      <c r="D1669" s="337" t="s">
        <v>170</v>
      </c>
      <c r="E1669" s="347" t="s">
        <v>5</v>
      </c>
      <c r="F1669" s="348" t="s">
        <v>1238</v>
      </c>
      <c r="G1669" s="341"/>
      <c r="H1669" s="349">
        <v>183.071</v>
      </c>
      <c r="I1669" s="198"/>
      <c r="L1669" s="196"/>
      <c r="M1669" s="199"/>
      <c r="N1669" s="200"/>
      <c r="O1669" s="200"/>
      <c r="P1669" s="200"/>
      <c r="Q1669" s="200"/>
      <c r="R1669" s="200"/>
      <c r="S1669" s="200"/>
      <c r="T1669" s="201"/>
      <c r="U1669" s="341"/>
      <c r="V1669" s="341"/>
      <c r="AS1669" s="202" t="s">
        <v>170</v>
      </c>
      <c r="AT1669" s="202" t="s">
        <v>79</v>
      </c>
      <c r="AU1669" s="12" t="s">
        <v>79</v>
      </c>
      <c r="AV1669" s="12" t="s">
        <v>33</v>
      </c>
      <c r="AW1669" s="12" t="s">
        <v>69</v>
      </c>
      <c r="AX1669" s="202" t="s">
        <v>162</v>
      </c>
    </row>
    <row r="1670" spans="2:50" s="12" customFormat="1">
      <c r="B1670" s="196"/>
      <c r="C1670" s="341"/>
      <c r="D1670" s="337" t="s">
        <v>170</v>
      </c>
      <c r="E1670" s="347" t="s">
        <v>5</v>
      </c>
      <c r="F1670" s="348" t="s">
        <v>1239</v>
      </c>
      <c r="G1670" s="341"/>
      <c r="H1670" s="349">
        <v>52.152000000000001</v>
      </c>
      <c r="I1670" s="198"/>
      <c r="L1670" s="196"/>
      <c r="M1670" s="199"/>
      <c r="N1670" s="200"/>
      <c r="O1670" s="200"/>
      <c r="P1670" s="200"/>
      <c r="Q1670" s="200"/>
      <c r="R1670" s="200"/>
      <c r="S1670" s="200"/>
      <c r="T1670" s="201"/>
      <c r="U1670" s="341"/>
      <c r="V1670" s="341"/>
      <c r="AS1670" s="202" t="s">
        <v>170</v>
      </c>
      <c r="AT1670" s="202" t="s">
        <v>79</v>
      </c>
      <c r="AU1670" s="12" t="s">
        <v>79</v>
      </c>
      <c r="AV1670" s="12" t="s">
        <v>33</v>
      </c>
      <c r="AW1670" s="12" t="s">
        <v>69</v>
      </c>
      <c r="AX1670" s="202" t="s">
        <v>162</v>
      </c>
    </row>
    <row r="1671" spans="2:50" s="12" customFormat="1">
      <c r="B1671" s="196"/>
      <c r="C1671" s="341"/>
      <c r="D1671" s="337" t="s">
        <v>170</v>
      </c>
      <c r="E1671" s="347" t="s">
        <v>5</v>
      </c>
      <c r="F1671" s="348" t="s">
        <v>1240</v>
      </c>
      <c r="G1671" s="341"/>
      <c r="H1671" s="349">
        <v>29</v>
      </c>
      <c r="I1671" s="198"/>
      <c r="L1671" s="196"/>
      <c r="M1671" s="199"/>
      <c r="N1671" s="200"/>
      <c r="O1671" s="200"/>
      <c r="P1671" s="200"/>
      <c r="Q1671" s="200"/>
      <c r="R1671" s="200"/>
      <c r="S1671" s="200"/>
      <c r="T1671" s="201"/>
      <c r="U1671" s="341"/>
      <c r="V1671" s="341"/>
      <c r="AS1671" s="202" t="s">
        <v>170</v>
      </c>
      <c r="AT1671" s="202" t="s">
        <v>79</v>
      </c>
      <c r="AU1671" s="12" t="s">
        <v>79</v>
      </c>
      <c r="AV1671" s="12" t="s">
        <v>33</v>
      </c>
      <c r="AW1671" s="12" t="s">
        <v>69</v>
      </c>
      <c r="AX1671" s="202" t="s">
        <v>162</v>
      </c>
    </row>
    <row r="1672" spans="2:50" s="12" customFormat="1">
      <c r="B1672" s="196"/>
      <c r="C1672" s="341"/>
      <c r="D1672" s="337" t="s">
        <v>170</v>
      </c>
      <c r="E1672" s="347" t="s">
        <v>5</v>
      </c>
      <c r="F1672" s="348" t="s">
        <v>1241</v>
      </c>
      <c r="G1672" s="341"/>
      <c r="H1672" s="349">
        <v>29.9</v>
      </c>
      <c r="I1672" s="198"/>
      <c r="L1672" s="196"/>
      <c r="M1672" s="199"/>
      <c r="N1672" s="200"/>
      <c r="O1672" s="200"/>
      <c r="P1672" s="200"/>
      <c r="Q1672" s="200"/>
      <c r="R1672" s="200"/>
      <c r="S1672" s="200"/>
      <c r="T1672" s="201"/>
      <c r="U1672" s="341"/>
      <c r="V1672" s="341"/>
      <c r="AS1672" s="202" t="s">
        <v>170</v>
      </c>
      <c r="AT1672" s="202" t="s">
        <v>79</v>
      </c>
      <c r="AU1672" s="12" t="s">
        <v>79</v>
      </c>
      <c r="AV1672" s="12" t="s">
        <v>33</v>
      </c>
      <c r="AW1672" s="12" t="s">
        <v>69</v>
      </c>
      <c r="AX1672" s="202" t="s">
        <v>162</v>
      </c>
    </row>
    <row r="1673" spans="2:50" s="12" customFormat="1">
      <c r="B1673" s="196"/>
      <c r="C1673" s="341"/>
      <c r="D1673" s="337" t="s">
        <v>170</v>
      </c>
      <c r="E1673" s="347" t="s">
        <v>5</v>
      </c>
      <c r="F1673" s="348" t="s">
        <v>1242</v>
      </c>
      <c r="G1673" s="341"/>
      <c r="H1673" s="349">
        <v>17.3</v>
      </c>
      <c r="I1673" s="198"/>
      <c r="L1673" s="196"/>
      <c r="M1673" s="199"/>
      <c r="N1673" s="200"/>
      <c r="O1673" s="200"/>
      <c r="P1673" s="200"/>
      <c r="Q1673" s="200"/>
      <c r="R1673" s="200"/>
      <c r="S1673" s="200"/>
      <c r="T1673" s="201"/>
      <c r="U1673" s="341"/>
      <c r="V1673" s="341"/>
      <c r="AS1673" s="202" t="s">
        <v>170</v>
      </c>
      <c r="AT1673" s="202" t="s">
        <v>79</v>
      </c>
      <c r="AU1673" s="12" t="s">
        <v>79</v>
      </c>
      <c r="AV1673" s="12" t="s">
        <v>33</v>
      </c>
      <c r="AW1673" s="12" t="s">
        <v>69</v>
      </c>
      <c r="AX1673" s="202" t="s">
        <v>162</v>
      </c>
    </row>
    <row r="1674" spans="2:50" s="12" customFormat="1">
      <c r="B1674" s="196"/>
      <c r="C1674" s="341"/>
      <c r="D1674" s="337" t="s">
        <v>170</v>
      </c>
      <c r="E1674" s="347" t="s">
        <v>5</v>
      </c>
      <c r="F1674" s="348" t="s">
        <v>1243</v>
      </c>
      <c r="G1674" s="341"/>
      <c r="H1674" s="349">
        <v>18.600000000000001</v>
      </c>
      <c r="I1674" s="198"/>
      <c r="L1674" s="196"/>
      <c r="M1674" s="199"/>
      <c r="N1674" s="200"/>
      <c r="O1674" s="200"/>
      <c r="P1674" s="200"/>
      <c r="Q1674" s="200"/>
      <c r="R1674" s="200"/>
      <c r="S1674" s="200"/>
      <c r="T1674" s="201"/>
      <c r="U1674" s="341"/>
      <c r="V1674" s="341"/>
      <c r="AS1674" s="202" t="s">
        <v>170</v>
      </c>
      <c r="AT1674" s="202" t="s">
        <v>79</v>
      </c>
      <c r="AU1674" s="12" t="s">
        <v>79</v>
      </c>
      <c r="AV1674" s="12" t="s">
        <v>33</v>
      </c>
      <c r="AW1674" s="12" t="s">
        <v>69</v>
      </c>
      <c r="AX1674" s="202" t="s">
        <v>162</v>
      </c>
    </row>
    <row r="1675" spans="2:50" s="12" customFormat="1">
      <c r="B1675" s="196"/>
      <c r="C1675" s="341"/>
      <c r="D1675" s="337" t="s">
        <v>170</v>
      </c>
      <c r="E1675" s="347" t="s">
        <v>5</v>
      </c>
      <c r="F1675" s="348" t="s">
        <v>1244</v>
      </c>
      <c r="G1675" s="341"/>
      <c r="H1675" s="349">
        <v>17.600000000000001</v>
      </c>
      <c r="I1675" s="198"/>
      <c r="L1675" s="196"/>
      <c r="M1675" s="199"/>
      <c r="N1675" s="200"/>
      <c r="O1675" s="200"/>
      <c r="P1675" s="200"/>
      <c r="Q1675" s="200"/>
      <c r="R1675" s="200"/>
      <c r="S1675" s="200"/>
      <c r="T1675" s="201"/>
      <c r="U1675" s="341"/>
      <c r="V1675" s="341"/>
      <c r="AS1675" s="202" t="s">
        <v>170</v>
      </c>
      <c r="AT1675" s="202" t="s">
        <v>79</v>
      </c>
      <c r="AU1675" s="12" t="s">
        <v>79</v>
      </c>
      <c r="AV1675" s="12" t="s">
        <v>33</v>
      </c>
      <c r="AW1675" s="12" t="s">
        <v>69</v>
      </c>
      <c r="AX1675" s="202" t="s">
        <v>162</v>
      </c>
    </row>
    <row r="1676" spans="2:50" s="12" customFormat="1">
      <c r="B1676" s="196"/>
      <c r="C1676" s="341"/>
      <c r="D1676" s="337" t="s">
        <v>170</v>
      </c>
      <c r="E1676" s="347" t="s">
        <v>5</v>
      </c>
      <c r="F1676" s="348" t="s">
        <v>1245</v>
      </c>
      <c r="G1676" s="341"/>
      <c r="H1676" s="349">
        <v>19.100000000000001</v>
      </c>
      <c r="I1676" s="198"/>
      <c r="L1676" s="196"/>
      <c r="M1676" s="199"/>
      <c r="N1676" s="200"/>
      <c r="O1676" s="200"/>
      <c r="P1676" s="200"/>
      <c r="Q1676" s="200"/>
      <c r="R1676" s="200"/>
      <c r="S1676" s="200"/>
      <c r="T1676" s="201"/>
      <c r="U1676" s="341"/>
      <c r="V1676" s="341"/>
      <c r="AS1676" s="202" t="s">
        <v>170</v>
      </c>
      <c r="AT1676" s="202" t="s">
        <v>79</v>
      </c>
      <c r="AU1676" s="12" t="s">
        <v>79</v>
      </c>
      <c r="AV1676" s="12" t="s">
        <v>33</v>
      </c>
      <c r="AW1676" s="12" t="s">
        <v>69</v>
      </c>
      <c r="AX1676" s="202" t="s">
        <v>162</v>
      </c>
    </row>
    <row r="1677" spans="2:50" s="12" customFormat="1">
      <c r="B1677" s="196"/>
      <c r="C1677" s="341"/>
      <c r="D1677" s="337" t="s">
        <v>170</v>
      </c>
      <c r="E1677" s="347" t="s">
        <v>5</v>
      </c>
      <c r="F1677" s="348" t="s">
        <v>1246</v>
      </c>
      <c r="G1677" s="341"/>
      <c r="H1677" s="349">
        <v>17.100000000000001</v>
      </c>
      <c r="I1677" s="198"/>
      <c r="L1677" s="196"/>
      <c r="M1677" s="199"/>
      <c r="N1677" s="200"/>
      <c r="O1677" s="200"/>
      <c r="P1677" s="200"/>
      <c r="Q1677" s="200"/>
      <c r="R1677" s="200"/>
      <c r="S1677" s="200"/>
      <c r="T1677" s="201"/>
      <c r="U1677" s="341"/>
      <c r="V1677" s="341"/>
      <c r="AS1677" s="202" t="s">
        <v>170</v>
      </c>
      <c r="AT1677" s="202" t="s">
        <v>79</v>
      </c>
      <c r="AU1677" s="12" t="s">
        <v>79</v>
      </c>
      <c r="AV1677" s="12" t="s">
        <v>33</v>
      </c>
      <c r="AW1677" s="12" t="s">
        <v>69</v>
      </c>
      <c r="AX1677" s="202" t="s">
        <v>162</v>
      </c>
    </row>
    <row r="1678" spans="2:50" s="12" customFormat="1">
      <c r="B1678" s="196"/>
      <c r="C1678" s="341"/>
      <c r="D1678" s="337" t="s">
        <v>170</v>
      </c>
      <c r="E1678" s="347" t="s">
        <v>5</v>
      </c>
      <c r="F1678" s="348" t="s">
        <v>1247</v>
      </c>
      <c r="G1678" s="341"/>
      <c r="H1678" s="349">
        <v>13.6</v>
      </c>
      <c r="I1678" s="198"/>
      <c r="L1678" s="196"/>
      <c r="M1678" s="199"/>
      <c r="N1678" s="200"/>
      <c r="O1678" s="200"/>
      <c r="P1678" s="200"/>
      <c r="Q1678" s="200"/>
      <c r="R1678" s="200"/>
      <c r="S1678" s="200"/>
      <c r="T1678" s="201"/>
      <c r="U1678" s="341"/>
      <c r="V1678" s="341"/>
      <c r="AS1678" s="202" t="s">
        <v>170</v>
      </c>
      <c r="AT1678" s="202" t="s">
        <v>79</v>
      </c>
      <c r="AU1678" s="12" t="s">
        <v>79</v>
      </c>
      <c r="AV1678" s="12" t="s">
        <v>33</v>
      </c>
      <c r="AW1678" s="12" t="s">
        <v>69</v>
      </c>
      <c r="AX1678" s="202" t="s">
        <v>162</v>
      </c>
    </row>
    <row r="1679" spans="2:50" s="12" customFormat="1">
      <c r="B1679" s="196"/>
      <c r="C1679" s="341"/>
      <c r="D1679" s="337" t="s">
        <v>170</v>
      </c>
      <c r="E1679" s="347" t="s">
        <v>5</v>
      </c>
      <c r="F1679" s="348" t="s">
        <v>1248</v>
      </c>
      <c r="G1679" s="341"/>
      <c r="H1679" s="349">
        <v>2.4</v>
      </c>
      <c r="I1679" s="198"/>
      <c r="L1679" s="196"/>
      <c r="M1679" s="199"/>
      <c r="N1679" s="200"/>
      <c r="O1679" s="200"/>
      <c r="P1679" s="200"/>
      <c r="Q1679" s="200"/>
      <c r="R1679" s="200"/>
      <c r="S1679" s="200"/>
      <c r="T1679" s="201"/>
      <c r="U1679" s="341"/>
      <c r="V1679" s="341"/>
      <c r="AS1679" s="202" t="s">
        <v>170</v>
      </c>
      <c r="AT1679" s="202" t="s">
        <v>79</v>
      </c>
      <c r="AU1679" s="12" t="s">
        <v>79</v>
      </c>
      <c r="AV1679" s="12" t="s">
        <v>33</v>
      </c>
      <c r="AW1679" s="12" t="s">
        <v>69</v>
      </c>
      <c r="AX1679" s="202" t="s">
        <v>162</v>
      </c>
    </row>
    <row r="1680" spans="2:50" s="12" customFormat="1">
      <c r="B1680" s="196"/>
      <c r="C1680" s="341"/>
      <c r="D1680" s="337" t="s">
        <v>170</v>
      </c>
      <c r="E1680" s="347" t="s">
        <v>5</v>
      </c>
      <c r="F1680" s="348" t="s">
        <v>1249</v>
      </c>
      <c r="G1680" s="341"/>
      <c r="H1680" s="349">
        <v>8.6</v>
      </c>
      <c r="I1680" s="198"/>
      <c r="L1680" s="196"/>
      <c r="M1680" s="199"/>
      <c r="N1680" s="200"/>
      <c r="O1680" s="200"/>
      <c r="P1680" s="200"/>
      <c r="Q1680" s="200"/>
      <c r="R1680" s="200"/>
      <c r="S1680" s="200"/>
      <c r="T1680" s="201"/>
      <c r="U1680" s="341"/>
      <c r="V1680" s="341"/>
      <c r="AS1680" s="202" t="s">
        <v>170</v>
      </c>
      <c r="AT1680" s="202" t="s">
        <v>79</v>
      </c>
      <c r="AU1680" s="12" t="s">
        <v>79</v>
      </c>
      <c r="AV1680" s="12" t="s">
        <v>33</v>
      </c>
      <c r="AW1680" s="12" t="s">
        <v>69</v>
      </c>
      <c r="AX1680" s="202" t="s">
        <v>162</v>
      </c>
    </row>
    <row r="1681" spans="2:50" s="12" customFormat="1">
      <c r="B1681" s="196"/>
      <c r="C1681" s="341"/>
      <c r="D1681" s="337" t="s">
        <v>170</v>
      </c>
      <c r="E1681" s="347" t="s">
        <v>5</v>
      </c>
      <c r="F1681" s="348" t="s">
        <v>1250</v>
      </c>
      <c r="G1681" s="341"/>
      <c r="H1681" s="349">
        <v>2.4</v>
      </c>
      <c r="I1681" s="198"/>
      <c r="L1681" s="196"/>
      <c r="M1681" s="199"/>
      <c r="N1681" s="200"/>
      <c r="O1681" s="200"/>
      <c r="P1681" s="200"/>
      <c r="Q1681" s="200"/>
      <c r="R1681" s="200"/>
      <c r="S1681" s="200"/>
      <c r="T1681" s="201"/>
      <c r="U1681" s="341"/>
      <c r="V1681" s="341"/>
      <c r="AS1681" s="202" t="s">
        <v>170</v>
      </c>
      <c r="AT1681" s="202" t="s">
        <v>79</v>
      </c>
      <c r="AU1681" s="12" t="s">
        <v>79</v>
      </c>
      <c r="AV1681" s="12" t="s">
        <v>33</v>
      </c>
      <c r="AW1681" s="12" t="s">
        <v>69</v>
      </c>
      <c r="AX1681" s="202" t="s">
        <v>162</v>
      </c>
    </row>
    <row r="1682" spans="2:50" s="12" customFormat="1">
      <c r="B1682" s="196"/>
      <c r="C1682" s="341"/>
      <c r="D1682" s="337" t="s">
        <v>170</v>
      </c>
      <c r="E1682" s="347" t="s">
        <v>5</v>
      </c>
      <c r="F1682" s="348" t="s">
        <v>1251</v>
      </c>
      <c r="G1682" s="341"/>
      <c r="H1682" s="349">
        <v>8.6</v>
      </c>
      <c r="I1682" s="198"/>
      <c r="L1682" s="196"/>
      <c r="M1682" s="199"/>
      <c r="N1682" s="200"/>
      <c r="O1682" s="200"/>
      <c r="P1682" s="200"/>
      <c r="Q1682" s="200"/>
      <c r="R1682" s="200"/>
      <c r="S1682" s="200"/>
      <c r="T1682" s="201"/>
      <c r="U1682" s="341"/>
      <c r="V1682" s="341"/>
      <c r="AS1682" s="202" t="s">
        <v>170</v>
      </c>
      <c r="AT1682" s="202" t="s">
        <v>79</v>
      </c>
      <c r="AU1682" s="12" t="s">
        <v>79</v>
      </c>
      <c r="AV1682" s="12" t="s">
        <v>33</v>
      </c>
      <c r="AW1682" s="12" t="s">
        <v>69</v>
      </c>
      <c r="AX1682" s="202" t="s">
        <v>162</v>
      </c>
    </row>
    <row r="1683" spans="2:50" s="11" customFormat="1">
      <c r="B1683" s="187"/>
      <c r="C1683" s="336"/>
      <c r="D1683" s="337" t="s">
        <v>170</v>
      </c>
      <c r="E1683" s="338" t="s">
        <v>5</v>
      </c>
      <c r="F1683" s="339" t="s">
        <v>1110</v>
      </c>
      <c r="G1683" s="336"/>
      <c r="H1683" s="340" t="s">
        <v>5</v>
      </c>
      <c r="I1683" s="192"/>
      <c r="L1683" s="187"/>
      <c r="M1683" s="193"/>
      <c r="N1683" s="194"/>
      <c r="O1683" s="194"/>
      <c r="P1683" s="194"/>
      <c r="Q1683" s="194"/>
      <c r="R1683" s="194"/>
      <c r="S1683" s="194"/>
      <c r="T1683" s="195"/>
      <c r="U1683" s="336"/>
      <c r="V1683" s="336"/>
      <c r="AS1683" s="191" t="s">
        <v>170</v>
      </c>
      <c r="AT1683" s="191" t="s">
        <v>79</v>
      </c>
      <c r="AU1683" s="11" t="s">
        <v>77</v>
      </c>
      <c r="AV1683" s="11" t="s">
        <v>33</v>
      </c>
      <c r="AW1683" s="11" t="s">
        <v>69</v>
      </c>
      <c r="AX1683" s="191" t="s">
        <v>162</v>
      </c>
    </row>
    <row r="1684" spans="2:50" s="12" customFormat="1">
      <c r="B1684" s="196"/>
      <c r="C1684" s="341"/>
      <c r="D1684" s="337" t="s">
        <v>170</v>
      </c>
      <c r="E1684" s="347" t="s">
        <v>5</v>
      </c>
      <c r="F1684" s="348" t="s">
        <v>1210</v>
      </c>
      <c r="G1684" s="341"/>
      <c r="H1684" s="349">
        <v>32.595999999999997</v>
      </c>
      <c r="I1684" s="198"/>
      <c r="L1684" s="196"/>
      <c r="M1684" s="199"/>
      <c r="N1684" s="200"/>
      <c r="O1684" s="200"/>
      <c r="P1684" s="200"/>
      <c r="Q1684" s="200"/>
      <c r="R1684" s="200"/>
      <c r="S1684" s="200"/>
      <c r="T1684" s="201"/>
      <c r="U1684" s="341"/>
      <c r="V1684" s="341"/>
      <c r="AS1684" s="202" t="s">
        <v>170</v>
      </c>
      <c r="AT1684" s="202" t="s">
        <v>79</v>
      </c>
      <c r="AU1684" s="12" t="s">
        <v>79</v>
      </c>
      <c r="AV1684" s="12" t="s">
        <v>33</v>
      </c>
      <c r="AW1684" s="12" t="s">
        <v>69</v>
      </c>
      <c r="AX1684" s="202" t="s">
        <v>162</v>
      </c>
    </row>
    <row r="1685" spans="2:50" s="12" customFormat="1">
      <c r="B1685" s="196"/>
      <c r="C1685" s="341"/>
      <c r="D1685" s="337" t="s">
        <v>170</v>
      </c>
      <c r="E1685" s="347" t="s">
        <v>5</v>
      </c>
      <c r="F1685" s="348" t="s">
        <v>1211</v>
      </c>
      <c r="G1685" s="341"/>
      <c r="H1685" s="349">
        <v>15.64</v>
      </c>
      <c r="I1685" s="198"/>
      <c r="L1685" s="196"/>
      <c r="M1685" s="199"/>
      <c r="N1685" s="200"/>
      <c r="O1685" s="200"/>
      <c r="P1685" s="200"/>
      <c r="Q1685" s="200"/>
      <c r="R1685" s="200"/>
      <c r="S1685" s="200"/>
      <c r="T1685" s="201"/>
      <c r="U1685" s="341"/>
      <c r="V1685" s="341"/>
      <c r="AS1685" s="202" t="s">
        <v>170</v>
      </c>
      <c r="AT1685" s="202" t="s">
        <v>79</v>
      </c>
      <c r="AU1685" s="12" t="s">
        <v>79</v>
      </c>
      <c r="AV1685" s="12" t="s">
        <v>33</v>
      </c>
      <c r="AW1685" s="12" t="s">
        <v>69</v>
      </c>
      <c r="AX1685" s="202" t="s">
        <v>162</v>
      </c>
    </row>
    <row r="1686" spans="2:50" s="12" customFormat="1">
      <c r="B1686" s="196"/>
      <c r="C1686" s="341"/>
      <c r="D1686" s="337" t="s">
        <v>170</v>
      </c>
      <c r="E1686" s="347" t="s">
        <v>5</v>
      </c>
      <c r="F1686" s="348" t="s">
        <v>1212</v>
      </c>
      <c r="G1686" s="341"/>
      <c r="H1686" s="349">
        <v>295.7</v>
      </c>
      <c r="I1686" s="198"/>
      <c r="L1686" s="196"/>
      <c r="M1686" s="199"/>
      <c r="N1686" s="200"/>
      <c r="O1686" s="200"/>
      <c r="P1686" s="200"/>
      <c r="Q1686" s="200"/>
      <c r="R1686" s="200"/>
      <c r="S1686" s="200"/>
      <c r="T1686" s="201"/>
      <c r="U1686" s="341"/>
      <c r="V1686" s="341"/>
      <c r="AS1686" s="202" t="s">
        <v>170</v>
      </c>
      <c r="AT1686" s="202" t="s">
        <v>79</v>
      </c>
      <c r="AU1686" s="12" t="s">
        <v>79</v>
      </c>
      <c r="AV1686" s="12" t="s">
        <v>33</v>
      </c>
      <c r="AW1686" s="12" t="s">
        <v>69</v>
      </c>
      <c r="AX1686" s="202" t="s">
        <v>162</v>
      </c>
    </row>
    <row r="1687" spans="2:50" s="12" customFormat="1">
      <c r="B1687" s="196"/>
      <c r="C1687" s="341"/>
      <c r="D1687" s="337" t="s">
        <v>170</v>
      </c>
      <c r="E1687" s="347" t="s">
        <v>5</v>
      </c>
      <c r="F1687" s="348" t="s">
        <v>1213</v>
      </c>
      <c r="G1687" s="341"/>
      <c r="H1687" s="349">
        <v>48.4</v>
      </c>
      <c r="I1687" s="198"/>
      <c r="L1687" s="196"/>
      <c r="M1687" s="199"/>
      <c r="N1687" s="200"/>
      <c r="O1687" s="200"/>
      <c r="P1687" s="200"/>
      <c r="Q1687" s="200"/>
      <c r="R1687" s="200"/>
      <c r="S1687" s="200"/>
      <c r="T1687" s="201"/>
      <c r="U1687" s="341"/>
      <c r="V1687" s="341"/>
      <c r="AS1687" s="202" t="s">
        <v>170</v>
      </c>
      <c r="AT1687" s="202" t="s">
        <v>79</v>
      </c>
      <c r="AU1687" s="12" t="s">
        <v>79</v>
      </c>
      <c r="AV1687" s="12" t="s">
        <v>33</v>
      </c>
      <c r="AW1687" s="12" t="s">
        <v>69</v>
      </c>
      <c r="AX1687" s="202" t="s">
        <v>162</v>
      </c>
    </row>
    <row r="1688" spans="2:50" s="12" customFormat="1">
      <c r="B1688" s="196"/>
      <c r="C1688" s="341"/>
      <c r="D1688" s="337" t="s">
        <v>170</v>
      </c>
      <c r="E1688" s="347" t="s">
        <v>5</v>
      </c>
      <c r="F1688" s="348" t="s">
        <v>1214</v>
      </c>
      <c r="G1688" s="341"/>
      <c r="H1688" s="349">
        <v>11.7</v>
      </c>
      <c r="I1688" s="198"/>
      <c r="L1688" s="196"/>
      <c r="M1688" s="199"/>
      <c r="N1688" s="200"/>
      <c r="O1688" s="200"/>
      <c r="P1688" s="200"/>
      <c r="Q1688" s="200"/>
      <c r="R1688" s="200"/>
      <c r="S1688" s="200"/>
      <c r="T1688" s="201"/>
      <c r="U1688" s="341"/>
      <c r="V1688" s="341"/>
      <c r="AS1688" s="202" t="s">
        <v>170</v>
      </c>
      <c r="AT1688" s="202" t="s">
        <v>79</v>
      </c>
      <c r="AU1688" s="12" t="s">
        <v>79</v>
      </c>
      <c r="AV1688" s="12" t="s">
        <v>33</v>
      </c>
      <c r="AW1688" s="12" t="s">
        <v>69</v>
      </c>
      <c r="AX1688" s="202" t="s">
        <v>162</v>
      </c>
    </row>
    <row r="1689" spans="2:50" s="12" customFormat="1">
      <c r="B1689" s="196"/>
      <c r="C1689" s="341"/>
      <c r="D1689" s="337" t="s">
        <v>170</v>
      </c>
      <c r="E1689" s="347" t="s">
        <v>5</v>
      </c>
      <c r="F1689" s="348" t="s">
        <v>1215</v>
      </c>
      <c r="G1689" s="341"/>
      <c r="H1689" s="349">
        <v>11.4</v>
      </c>
      <c r="I1689" s="198"/>
      <c r="L1689" s="196"/>
      <c r="M1689" s="199"/>
      <c r="N1689" s="200"/>
      <c r="O1689" s="200"/>
      <c r="P1689" s="200"/>
      <c r="Q1689" s="200"/>
      <c r="R1689" s="200"/>
      <c r="S1689" s="200"/>
      <c r="T1689" s="201"/>
      <c r="U1689" s="341"/>
      <c r="V1689" s="341"/>
      <c r="AS1689" s="202" t="s">
        <v>170</v>
      </c>
      <c r="AT1689" s="202" t="s">
        <v>79</v>
      </c>
      <c r="AU1689" s="12" t="s">
        <v>79</v>
      </c>
      <c r="AV1689" s="12" t="s">
        <v>33</v>
      </c>
      <c r="AW1689" s="12" t="s">
        <v>69</v>
      </c>
      <c r="AX1689" s="202" t="s">
        <v>162</v>
      </c>
    </row>
    <row r="1690" spans="2:50" s="12" customFormat="1">
      <c r="B1690" s="196"/>
      <c r="C1690" s="341"/>
      <c r="D1690" s="337" t="s">
        <v>170</v>
      </c>
      <c r="E1690" s="347" t="s">
        <v>5</v>
      </c>
      <c r="F1690" s="348" t="s">
        <v>1216</v>
      </c>
      <c r="G1690" s="341"/>
      <c r="H1690" s="349">
        <v>24.5</v>
      </c>
      <c r="I1690" s="198"/>
      <c r="L1690" s="196"/>
      <c r="M1690" s="199"/>
      <c r="N1690" s="200"/>
      <c r="O1690" s="200"/>
      <c r="P1690" s="200"/>
      <c r="Q1690" s="200"/>
      <c r="R1690" s="200"/>
      <c r="S1690" s="200"/>
      <c r="T1690" s="201"/>
      <c r="U1690" s="341"/>
      <c r="V1690" s="341"/>
      <c r="AS1690" s="202" t="s">
        <v>170</v>
      </c>
      <c r="AT1690" s="202" t="s">
        <v>79</v>
      </c>
      <c r="AU1690" s="12" t="s">
        <v>79</v>
      </c>
      <c r="AV1690" s="12" t="s">
        <v>33</v>
      </c>
      <c r="AW1690" s="12" t="s">
        <v>69</v>
      </c>
      <c r="AX1690" s="202" t="s">
        <v>162</v>
      </c>
    </row>
    <row r="1691" spans="2:50" s="12" customFormat="1">
      <c r="B1691" s="196"/>
      <c r="C1691" s="341"/>
      <c r="D1691" s="337" t="s">
        <v>170</v>
      </c>
      <c r="E1691" s="347" t="s">
        <v>5</v>
      </c>
      <c r="F1691" s="348" t="s">
        <v>1217</v>
      </c>
      <c r="G1691" s="341"/>
      <c r="H1691" s="349">
        <v>6</v>
      </c>
      <c r="I1691" s="198"/>
      <c r="L1691" s="196"/>
      <c r="M1691" s="199"/>
      <c r="N1691" s="200"/>
      <c r="O1691" s="200"/>
      <c r="P1691" s="200"/>
      <c r="Q1691" s="200"/>
      <c r="R1691" s="200"/>
      <c r="S1691" s="200"/>
      <c r="T1691" s="201"/>
      <c r="U1691" s="341"/>
      <c r="V1691" s="341"/>
      <c r="AS1691" s="202" t="s">
        <v>170</v>
      </c>
      <c r="AT1691" s="202" t="s">
        <v>79</v>
      </c>
      <c r="AU1691" s="12" t="s">
        <v>79</v>
      </c>
      <c r="AV1691" s="12" t="s">
        <v>33</v>
      </c>
      <c r="AW1691" s="12" t="s">
        <v>69</v>
      </c>
      <c r="AX1691" s="202" t="s">
        <v>162</v>
      </c>
    </row>
    <row r="1692" spans="2:50" s="12" customFormat="1">
      <c r="B1692" s="196"/>
      <c r="C1692" s="341"/>
      <c r="D1692" s="337" t="s">
        <v>170</v>
      </c>
      <c r="E1692" s="347" t="s">
        <v>5</v>
      </c>
      <c r="F1692" s="348" t="s">
        <v>1218</v>
      </c>
      <c r="G1692" s="341"/>
      <c r="H1692" s="349">
        <v>25.411000000000001</v>
      </c>
      <c r="I1692" s="198"/>
      <c r="L1692" s="196"/>
      <c r="M1692" s="199"/>
      <c r="N1692" s="200"/>
      <c r="O1692" s="200"/>
      <c r="P1692" s="200"/>
      <c r="Q1692" s="200"/>
      <c r="R1692" s="200"/>
      <c r="S1692" s="200"/>
      <c r="T1692" s="201"/>
      <c r="U1692" s="341"/>
      <c r="V1692" s="341"/>
      <c r="AS1692" s="202" t="s">
        <v>170</v>
      </c>
      <c r="AT1692" s="202" t="s">
        <v>79</v>
      </c>
      <c r="AU1692" s="12" t="s">
        <v>79</v>
      </c>
      <c r="AV1692" s="12" t="s">
        <v>33</v>
      </c>
      <c r="AW1692" s="12" t="s">
        <v>69</v>
      </c>
      <c r="AX1692" s="202" t="s">
        <v>162</v>
      </c>
    </row>
    <row r="1693" spans="2:50" s="11" customFormat="1">
      <c r="B1693" s="187"/>
      <c r="C1693" s="336"/>
      <c r="D1693" s="337" t="s">
        <v>170</v>
      </c>
      <c r="E1693" s="338" t="s">
        <v>5</v>
      </c>
      <c r="F1693" s="339" t="s">
        <v>1120</v>
      </c>
      <c r="G1693" s="336"/>
      <c r="H1693" s="340" t="s">
        <v>5</v>
      </c>
      <c r="I1693" s="192"/>
      <c r="L1693" s="187"/>
      <c r="M1693" s="193"/>
      <c r="N1693" s="194"/>
      <c r="O1693" s="194"/>
      <c r="P1693" s="194"/>
      <c r="Q1693" s="194"/>
      <c r="R1693" s="194"/>
      <c r="S1693" s="194"/>
      <c r="T1693" s="195"/>
      <c r="U1693" s="336"/>
      <c r="V1693" s="336"/>
      <c r="AS1693" s="191" t="s">
        <v>170</v>
      </c>
      <c r="AT1693" s="191" t="s">
        <v>79</v>
      </c>
      <c r="AU1693" s="11" t="s">
        <v>77</v>
      </c>
      <c r="AV1693" s="11" t="s">
        <v>33</v>
      </c>
      <c r="AW1693" s="11" t="s">
        <v>69</v>
      </c>
      <c r="AX1693" s="191" t="s">
        <v>162</v>
      </c>
    </row>
    <row r="1694" spans="2:50" s="12" customFormat="1">
      <c r="B1694" s="196"/>
      <c r="C1694" s="341"/>
      <c r="D1694" s="337" t="s">
        <v>170</v>
      </c>
      <c r="E1694" s="347" t="s">
        <v>5</v>
      </c>
      <c r="F1694" s="348" t="s">
        <v>1219</v>
      </c>
      <c r="G1694" s="341"/>
      <c r="H1694" s="349">
        <v>8.4</v>
      </c>
      <c r="I1694" s="198"/>
      <c r="L1694" s="196"/>
      <c r="M1694" s="199"/>
      <c r="N1694" s="200"/>
      <c r="O1694" s="200"/>
      <c r="P1694" s="200"/>
      <c r="Q1694" s="200"/>
      <c r="R1694" s="200"/>
      <c r="S1694" s="200"/>
      <c r="T1694" s="201"/>
      <c r="U1694" s="341"/>
      <c r="V1694" s="341"/>
      <c r="AS1694" s="202" t="s">
        <v>170</v>
      </c>
      <c r="AT1694" s="202" t="s">
        <v>79</v>
      </c>
      <c r="AU1694" s="12" t="s">
        <v>79</v>
      </c>
      <c r="AV1694" s="12" t="s">
        <v>33</v>
      </c>
      <c r="AW1694" s="12" t="s">
        <v>69</v>
      </c>
      <c r="AX1694" s="202" t="s">
        <v>162</v>
      </c>
    </row>
    <row r="1695" spans="2:50" s="11" customFormat="1">
      <c r="B1695" s="187"/>
      <c r="C1695" s="336"/>
      <c r="D1695" s="337" t="s">
        <v>170</v>
      </c>
      <c r="E1695" s="338" t="s">
        <v>5</v>
      </c>
      <c r="F1695" s="339" t="s">
        <v>1124</v>
      </c>
      <c r="G1695" s="336"/>
      <c r="H1695" s="340" t="s">
        <v>5</v>
      </c>
      <c r="I1695" s="192"/>
      <c r="L1695" s="187"/>
      <c r="M1695" s="193"/>
      <c r="N1695" s="194"/>
      <c r="O1695" s="194"/>
      <c r="P1695" s="194"/>
      <c r="Q1695" s="194"/>
      <c r="R1695" s="194"/>
      <c r="S1695" s="194"/>
      <c r="T1695" s="195"/>
      <c r="U1695" s="336"/>
      <c r="V1695" s="336"/>
      <c r="AS1695" s="191" t="s">
        <v>170</v>
      </c>
      <c r="AT1695" s="191" t="s">
        <v>79</v>
      </c>
      <c r="AU1695" s="11" t="s">
        <v>77</v>
      </c>
      <c r="AV1695" s="11" t="s">
        <v>33</v>
      </c>
      <c r="AW1695" s="11" t="s">
        <v>69</v>
      </c>
      <c r="AX1695" s="191" t="s">
        <v>162</v>
      </c>
    </row>
    <row r="1696" spans="2:50" s="12" customFormat="1">
      <c r="B1696" s="196"/>
      <c r="C1696" s="341"/>
      <c r="D1696" s="337" t="s">
        <v>170</v>
      </c>
      <c r="E1696" s="347" t="s">
        <v>5</v>
      </c>
      <c r="F1696" s="348" t="s">
        <v>1253</v>
      </c>
      <c r="G1696" s="341"/>
      <c r="H1696" s="349">
        <v>17.100000000000001</v>
      </c>
      <c r="I1696" s="198"/>
      <c r="L1696" s="196"/>
      <c r="M1696" s="199"/>
      <c r="N1696" s="200"/>
      <c r="O1696" s="200"/>
      <c r="P1696" s="200"/>
      <c r="Q1696" s="200"/>
      <c r="R1696" s="200"/>
      <c r="S1696" s="200"/>
      <c r="T1696" s="201"/>
      <c r="U1696" s="341"/>
      <c r="V1696" s="341"/>
      <c r="AS1696" s="202" t="s">
        <v>170</v>
      </c>
      <c r="AT1696" s="202" t="s">
        <v>79</v>
      </c>
      <c r="AU1696" s="12" t="s">
        <v>79</v>
      </c>
      <c r="AV1696" s="12" t="s">
        <v>33</v>
      </c>
      <c r="AW1696" s="12" t="s">
        <v>69</v>
      </c>
      <c r="AX1696" s="202" t="s">
        <v>162</v>
      </c>
    </row>
    <row r="1697" spans="1:64" s="12" customFormat="1">
      <c r="B1697" s="196"/>
      <c r="C1697" s="341"/>
      <c r="D1697" s="337" t="s">
        <v>170</v>
      </c>
      <c r="E1697" s="347" t="s">
        <v>5</v>
      </c>
      <c r="F1697" s="348" t="s">
        <v>1254</v>
      </c>
      <c r="G1697" s="341"/>
      <c r="H1697" s="349">
        <v>11.9</v>
      </c>
      <c r="I1697" s="198"/>
      <c r="L1697" s="196"/>
      <c r="M1697" s="199"/>
      <c r="N1697" s="200"/>
      <c r="O1697" s="200"/>
      <c r="P1697" s="200"/>
      <c r="Q1697" s="200"/>
      <c r="R1697" s="200"/>
      <c r="S1697" s="200"/>
      <c r="T1697" s="201"/>
      <c r="U1697" s="341"/>
      <c r="V1697" s="341"/>
      <c r="AS1697" s="202" t="s">
        <v>170</v>
      </c>
      <c r="AT1697" s="202" t="s">
        <v>79</v>
      </c>
      <c r="AU1697" s="12" t="s">
        <v>79</v>
      </c>
      <c r="AV1697" s="12" t="s">
        <v>33</v>
      </c>
      <c r="AW1697" s="12" t="s">
        <v>69</v>
      </c>
      <c r="AX1697" s="202" t="s">
        <v>162</v>
      </c>
    </row>
    <row r="1698" spans="1:64" s="12" customFormat="1">
      <c r="B1698" s="196"/>
      <c r="C1698" s="341"/>
      <c r="D1698" s="337" t="s">
        <v>170</v>
      </c>
      <c r="E1698" s="347" t="s">
        <v>5</v>
      </c>
      <c r="F1698" s="348" t="s">
        <v>1255</v>
      </c>
      <c r="G1698" s="341"/>
      <c r="H1698" s="349">
        <v>10.199999999999999</v>
      </c>
      <c r="I1698" s="198"/>
      <c r="L1698" s="196"/>
      <c r="M1698" s="199"/>
      <c r="N1698" s="200"/>
      <c r="O1698" s="200"/>
      <c r="P1698" s="200"/>
      <c r="Q1698" s="200"/>
      <c r="R1698" s="200"/>
      <c r="S1698" s="200"/>
      <c r="T1698" s="201"/>
      <c r="U1698" s="341"/>
      <c r="V1698" s="341"/>
      <c r="AS1698" s="202" t="s">
        <v>170</v>
      </c>
      <c r="AT1698" s="202" t="s">
        <v>79</v>
      </c>
      <c r="AU1698" s="12" t="s">
        <v>79</v>
      </c>
      <c r="AV1698" s="12" t="s">
        <v>33</v>
      </c>
      <c r="AW1698" s="12" t="s">
        <v>69</v>
      </c>
      <c r="AX1698" s="202" t="s">
        <v>162</v>
      </c>
    </row>
    <row r="1699" spans="1:64" s="12" customFormat="1">
      <c r="B1699" s="196"/>
      <c r="C1699" s="341"/>
      <c r="D1699" s="337" t="s">
        <v>170</v>
      </c>
      <c r="E1699" s="347" t="s">
        <v>5</v>
      </c>
      <c r="F1699" s="348" t="s">
        <v>1256</v>
      </c>
      <c r="G1699" s="341"/>
      <c r="H1699" s="349">
        <v>9.9</v>
      </c>
      <c r="I1699" s="198"/>
      <c r="L1699" s="196"/>
      <c r="M1699" s="199"/>
      <c r="N1699" s="200"/>
      <c r="O1699" s="200"/>
      <c r="P1699" s="200"/>
      <c r="Q1699" s="200"/>
      <c r="R1699" s="200"/>
      <c r="S1699" s="200"/>
      <c r="T1699" s="201"/>
      <c r="U1699" s="341"/>
      <c r="V1699" s="341"/>
      <c r="AS1699" s="202" t="s">
        <v>170</v>
      </c>
      <c r="AT1699" s="202" t="s">
        <v>79</v>
      </c>
      <c r="AU1699" s="12" t="s">
        <v>79</v>
      </c>
      <c r="AV1699" s="12" t="s">
        <v>33</v>
      </c>
      <c r="AW1699" s="12" t="s">
        <v>69</v>
      </c>
      <c r="AX1699" s="202" t="s">
        <v>162</v>
      </c>
    </row>
    <row r="1700" spans="1:64" s="12" customFormat="1">
      <c r="B1700" s="196"/>
      <c r="C1700" s="341"/>
      <c r="D1700" s="337" t="s">
        <v>170</v>
      </c>
      <c r="E1700" s="347" t="s">
        <v>5</v>
      </c>
      <c r="F1700" s="348" t="s">
        <v>1257</v>
      </c>
      <c r="G1700" s="341"/>
      <c r="H1700" s="349">
        <v>5.9</v>
      </c>
      <c r="I1700" s="198"/>
      <c r="L1700" s="196"/>
      <c r="M1700" s="199"/>
      <c r="N1700" s="200"/>
      <c r="O1700" s="200"/>
      <c r="P1700" s="200"/>
      <c r="Q1700" s="200"/>
      <c r="R1700" s="200"/>
      <c r="S1700" s="200"/>
      <c r="T1700" s="201"/>
      <c r="U1700" s="341"/>
      <c r="V1700" s="341"/>
      <c r="AS1700" s="202" t="s">
        <v>170</v>
      </c>
      <c r="AT1700" s="202" t="s">
        <v>79</v>
      </c>
      <c r="AU1700" s="12" t="s">
        <v>79</v>
      </c>
      <c r="AV1700" s="12" t="s">
        <v>33</v>
      </c>
      <c r="AW1700" s="12" t="s">
        <v>69</v>
      </c>
      <c r="AX1700" s="202" t="s">
        <v>162</v>
      </c>
    </row>
    <row r="1701" spans="1:64" s="12" customFormat="1">
      <c r="B1701" s="196"/>
      <c r="C1701" s="341"/>
      <c r="D1701" s="337" t="s">
        <v>170</v>
      </c>
      <c r="E1701" s="347" t="s">
        <v>5</v>
      </c>
      <c r="F1701" s="348" t="s">
        <v>1667</v>
      </c>
      <c r="G1701" s="341"/>
      <c r="H1701" s="349">
        <v>290.8</v>
      </c>
      <c r="I1701" s="198"/>
      <c r="L1701" s="196"/>
      <c r="M1701" s="199"/>
      <c r="N1701" s="200"/>
      <c r="O1701" s="200"/>
      <c r="P1701" s="200"/>
      <c r="Q1701" s="200"/>
      <c r="R1701" s="200"/>
      <c r="S1701" s="200"/>
      <c r="T1701" s="201"/>
      <c r="U1701" s="341"/>
      <c r="V1701" s="341"/>
      <c r="AS1701" s="202" t="s">
        <v>170</v>
      </c>
      <c r="AT1701" s="202" t="s">
        <v>79</v>
      </c>
      <c r="AU1701" s="12" t="s">
        <v>79</v>
      </c>
      <c r="AV1701" s="12" t="s">
        <v>33</v>
      </c>
      <c r="AW1701" s="12" t="s">
        <v>69</v>
      </c>
      <c r="AX1701" s="202" t="s">
        <v>162</v>
      </c>
    </row>
    <row r="1702" spans="1:64" s="13" customFormat="1">
      <c r="B1702" s="208"/>
      <c r="C1702" s="350"/>
      <c r="D1702" s="342" t="s">
        <v>170</v>
      </c>
      <c r="E1702" s="351" t="s">
        <v>5</v>
      </c>
      <c r="F1702" s="352" t="s">
        <v>192</v>
      </c>
      <c r="G1702" s="350"/>
      <c r="H1702" s="353">
        <f>SUM(H1648:H1701)</f>
        <v>1244.9700000000003</v>
      </c>
      <c r="I1702" s="209"/>
      <c r="L1702" s="208"/>
      <c r="M1702" s="210"/>
      <c r="N1702" s="211"/>
      <c r="O1702" s="211"/>
      <c r="P1702" s="211"/>
      <c r="Q1702" s="211"/>
      <c r="R1702" s="211"/>
      <c r="S1702" s="211"/>
      <c r="T1702" s="212"/>
      <c r="U1702" s="350"/>
      <c r="V1702" s="350"/>
      <c r="AS1702" s="213" t="s">
        <v>170</v>
      </c>
      <c r="AT1702" s="213" t="s">
        <v>79</v>
      </c>
      <c r="AU1702" s="13" t="s">
        <v>168</v>
      </c>
      <c r="AV1702" s="13" t="s">
        <v>33</v>
      </c>
      <c r="AW1702" s="13" t="s">
        <v>77</v>
      </c>
      <c r="AX1702" s="213" t="s">
        <v>162</v>
      </c>
    </row>
    <row r="1703" spans="1:64" s="1" customFormat="1" ht="25.5" customHeight="1">
      <c r="A1703" s="405"/>
      <c r="B1703" s="394"/>
      <c r="C1703" s="389">
        <v>204</v>
      </c>
      <c r="D1703" s="389" t="s">
        <v>164</v>
      </c>
      <c r="E1703" s="390" t="s">
        <v>1668</v>
      </c>
      <c r="F1703" s="391" t="s">
        <v>1669</v>
      </c>
      <c r="G1703" s="392" t="s">
        <v>284</v>
      </c>
      <c r="H1703" s="393">
        <v>1208.038</v>
      </c>
      <c r="I1703" s="180"/>
      <c r="J1703" s="181">
        <f>ROUND(I1703*H1703,2)</f>
        <v>0</v>
      </c>
      <c r="K1703" s="177" t="s">
        <v>5</v>
      </c>
      <c r="L1703" s="41"/>
      <c r="M1703" s="182" t="s">
        <v>5</v>
      </c>
      <c r="N1703" s="183" t="s">
        <v>40</v>
      </c>
      <c r="O1703" s="42"/>
      <c r="P1703" s="184">
        <f>O1703*H1703</f>
        <v>0</v>
      </c>
      <c r="Q1703" s="184">
        <v>0</v>
      </c>
      <c r="R1703" s="184">
        <f>Q1703*H1703</f>
        <v>0</v>
      </c>
      <c r="S1703" s="184">
        <v>0</v>
      </c>
      <c r="T1703" s="185">
        <f>S1703*H1703</f>
        <v>0</v>
      </c>
      <c r="U1703" s="441"/>
      <c r="V1703" s="329"/>
      <c r="AQ1703" s="24" t="s">
        <v>270</v>
      </c>
      <c r="AS1703" s="24" t="s">
        <v>164</v>
      </c>
      <c r="AT1703" s="24" t="s">
        <v>79</v>
      </c>
      <c r="AX1703" s="24" t="s">
        <v>162</v>
      </c>
      <c r="BD1703" s="186">
        <f>IF(N1703="základní",J1703,0)</f>
        <v>0</v>
      </c>
      <c r="BE1703" s="186">
        <f>IF(N1703="snížená",J1703,0)</f>
        <v>0</v>
      </c>
      <c r="BF1703" s="186">
        <f>IF(N1703="zákl. přenesená",J1703,0)</f>
        <v>0</v>
      </c>
      <c r="BG1703" s="186">
        <f>IF(N1703="sníž. přenesená",J1703,0)</f>
        <v>0</v>
      </c>
      <c r="BH1703" s="186">
        <f>IF(N1703="nulová",J1703,0)</f>
        <v>0</v>
      </c>
      <c r="BI1703" s="24" t="s">
        <v>77</v>
      </c>
      <c r="BJ1703" s="186">
        <f>ROUND(I1703*H1703,2)</f>
        <v>0</v>
      </c>
      <c r="BK1703" s="24" t="s">
        <v>270</v>
      </c>
      <c r="BL1703" s="24" t="s">
        <v>1670</v>
      </c>
    </row>
    <row r="1704" spans="1:64" s="11" customFormat="1">
      <c r="B1704" s="187"/>
      <c r="C1704" s="336"/>
      <c r="D1704" s="337" t="s">
        <v>170</v>
      </c>
      <c r="E1704" s="338" t="s">
        <v>5</v>
      </c>
      <c r="F1704" s="339" t="s">
        <v>1671</v>
      </c>
      <c r="G1704" s="336"/>
      <c r="H1704" s="340" t="s">
        <v>5</v>
      </c>
      <c r="I1704" s="192"/>
      <c r="L1704" s="187"/>
      <c r="M1704" s="193"/>
      <c r="N1704" s="194"/>
      <c r="O1704" s="194"/>
      <c r="P1704" s="194"/>
      <c r="Q1704" s="194"/>
      <c r="R1704" s="194"/>
      <c r="S1704" s="194"/>
      <c r="T1704" s="195"/>
      <c r="U1704" s="336"/>
      <c r="V1704" s="336"/>
      <c r="AS1704" s="191" t="s">
        <v>170</v>
      </c>
      <c r="AT1704" s="191" t="s">
        <v>79</v>
      </c>
      <c r="AU1704" s="11" t="s">
        <v>77</v>
      </c>
      <c r="AV1704" s="11" t="s">
        <v>33</v>
      </c>
      <c r="AW1704" s="11" t="s">
        <v>69</v>
      </c>
      <c r="AX1704" s="191" t="s">
        <v>162</v>
      </c>
    </row>
    <row r="1705" spans="1:64" s="11" customFormat="1">
      <c r="B1705" s="187"/>
      <c r="C1705" s="336"/>
      <c r="D1705" s="337" t="s">
        <v>170</v>
      </c>
      <c r="E1705" s="338" t="s">
        <v>5</v>
      </c>
      <c r="F1705" s="339" t="s">
        <v>820</v>
      </c>
      <c r="G1705" s="336"/>
      <c r="H1705" s="340" t="s">
        <v>5</v>
      </c>
      <c r="I1705" s="192"/>
      <c r="L1705" s="187"/>
      <c r="M1705" s="193"/>
      <c r="N1705" s="194"/>
      <c r="O1705" s="194"/>
      <c r="P1705" s="194"/>
      <c r="Q1705" s="194"/>
      <c r="R1705" s="194"/>
      <c r="S1705" s="194"/>
      <c r="T1705" s="195"/>
      <c r="U1705" s="336"/>
      <c r="V1705" s="336"/>
      <c r="AS1705" s="191" t="s">
        <v>170</v>
      </c>
      <c r="AT1705" s="191" t="s">
        <v>79</v>
      </c>
      <c r="AU1705" s="11" t="s">
        <v>77</v>
      </c>
      <c r="AV1705" s="11" t="s">
        <v>33</v>
      </c>
      <c r="AW1705" s="11" t="s">
        <v>69</v>
      </c>
      <c r="AX1705" s="191" t="s">
        <v>162</v>
      </c>
    </row>
    <row r="1706" spans="1:64" s="12" customFormat="1">
      <c r="B1706" s="196"/>
      <c r="C1706" s="341"/>
      <c r="D1706" s="337" t="s">
        <v>170</v>
      </c>
      <c r="E1706" s="347" t="s">
        <v>5</v>
      </c>
      <c r="F1706" s="348" t="s">
        <v>1228</v>
      </c>
      <c r="G1706" s="341"/>
      <c r="H1706" s="349">
        <v>0</v>
      </c>
      <c r="I1706" s="198"/>
      <c r="L1706" s="196"/>
      <c r="M1706" s="199"/>
      <c r="N1706" s="200"/>
      <c r="O1706" s="200"/>
      <c r="P1706" s="200"/>
      <c r="Q1706" s="200"/>
      <c r="R1706" s="200"/>
      <c r="S1706" s="200"/>
      <c r="T1706" s="201"/>
      <c r="U1706" s="341"/>
      <c r="V1706" s="341"/>
      <c r="AS1706" s="202" t="s">
        <v>170</v>
      </c>
      <c r="AT1706" s="202" t="s">
        <v>79</v>
      </c>
      <c r="AU1706" s="12" t="s">
        <v>79</v>
      </c>
      <c r="AV1706" s="12" t="s">
        <v>33</v>
      </c>
      <c r="AW1706" s="12" t="s">
        <v>69</v>
      </c>
      <c r="AX1706" s="202" t="s">
        <v>162</v>
      </c>
    </row>
    <row r="1707" spans="1:64" s="14" customFormat="1">
      <c r="B1707" s="214"/>
      <c r="C1707" s="355"/>
      <c r="D1707" s="337" t="s">
        <v>170</v>
      </c>
      <c r="E1707" s="356" t="s">
        <v>5</v>
      </c>
      <c r="F1707" s="357" t="s">
        <v>259</v>
      </c>
      <c r="G1707" s="355"/>
      <c r="H1707" s="358">
        <v>0</v>
      </c>
      <c r="I1707" s="216"/>
      <c r="L1707" s="214"/>
      <c r="M1707" s="217"/>
      <c r="N1707" s="218"/>
      <c r="O1707" s="218"/>
      <c r="P1707" s="218"/>
      <c r="Q1707" s="218"/>
      <c r="R1707" s="218"/>
      <c r="S1707" s="218"/>
      <c r="T1707" s="219"/>
      <c r="U1707" s="355"/>
      <c r="V1707" s="355"/>
      <c r="AS1707" s="215" t="s">
        <v>170</v>
      </c>
      <c r="AT1707" s="215" t="s">
        <v>79</v>
      </c>
      <c r="AU1707" s="14" t="s">
        <v>178</v>
      </c>
      <c r="AV1707" s="14" t="s">
        <v>33</v>
      </c>
      <c r="AW1707" s="14" t="s">
        <v>69</v>
      </c>
      <c r="AX1707" s="215" t="s">
        <v>162</v>
      </c>
    </row>
    <row r="1708" spans="1:64" s="11" customFormat="1">
      <c r="B1708" s="187"/>
      <c r="C1708" s="336"/>
      <c r="D1708" s="337" t="s">
        <v>170</v>
      </c>
      <c r="E1708" s="338" t="s">
        <v>5</v>
      </c>
      <c r="F1708" s="339" t="s">
        <v>1672</v>
      </c>
      <c r="G1708" s="336"/>
      <c r="H1708" s="340" t="s">
        <v>5</v>
      </c>
      <c r="I1708" s="192"/>
      <c r="L1708" s="187"/>
      <c r="M1708" s="193"/>
      <c r="N1708" s="194"/>
      <c r="O1708" s="194"/>
      <c r="P1708" s="194"/>
      <c r="Q1708" s="194"/>
      <c r="R1708" s="194"/>
      <c r="S1708" s="194"/>
      <c r="T1708" s="195"/>
      <c r="U1708" s="336"/>
      <c r="V1708" s="336"/>
      <c r="AS1708" s="191" t="s">
        <v>170</v>
      </c>
      <c r="AT1708" s="191" t="s">
        <v>79</v>
      </c>
      <c r="AU1708" s="11" t="s">
        <v>77</v>
      </c>
      <c r="AV1708" s="11" t="s">
        <v>33</v>
      </c>
      <c r="AW1708" s="11" t="s">
        <v>69</v>
      </c>
      <c r="AX1708" s="191" t="s">
        <v>162</v>
      </c>
    </row>
    <row r="1709" spans="1:64" s="12" customFormat="1">
      <c r="B1709" s="196"/>
      <c r="C1709" s="341"/>
      <c r="D1709" s="337" t="s">
        <v>170</v>
      </c>
      <c r="E1709" s="347" t="s">
        <v>5</v>
      </c>
      <c r="F1709" s="348" t="s">
        <v>886</v>
      </c>
      <c r="G1709" s="341"/>
      <c r="H1709" s="349">
        <v>290.55200000000002</v>
      </c>
      <c r="I1709" s="198"/>
      <c r="L1709" s="196"/>
      <c r="M1709" s="199"/>
      <c r="N1709" s="200"/>
      <c r="O1709" s="200"/>
      <c r="P1709" s="200"/>
      <c r="Q1709" s="200"/>
      <c r="R1709" s="200"/>
      <c r="S1709" s="200"/>
      <c r="T1709" s="201"/>
      <c r="U1709" s="341"/>
      <c r="V1709" s="341"/>
      <c r="AS1709" s="202" t="s">
        <v>170</v>
      </c>
      <c r="AT1709" s="202" t="s">
        <v>79</v>
      </c>
      <c r="AU1709" s="12" t="s">
        <v>79</v>
      </c>
      <c r="AV1709" s="12" t="s">
        <v>33</v>
      </c>
      <c r="AW1709" s="12" t="s">
        <v>69</v>
      </c>
      <c r="AX1709" s="202" t="s">
        <v>162</v>
      </c>
    </row>
    <row r="1710" spans="1:64" s="14" customFormat="1">
      <c r="B1710" s="214"/>
      <c r="C1710" s="355"/>
      <c r="D1710" s="337" t="s">
        <v>170</v>
      </c>
      <c r="E1710" s="356" t="s">
        <v>5</v>
      </c>
      <c r="F1710" s="357" t="s">
        <v>259</v>
      </c>
      <c r="G1710" s="355"/>
      <c r="H1710" s="358">
        <v>290.55200000000002</v>
      </c>
      <c r="I1710" s="216"/>
      <c r="L1710" s="214"/>
      <c r="M1710" s="217"/>
      <c r="N1710" s="218"/>
      <c r="O1710" s="218"/>
      <c r="P1710" s="218"/>
      <c r="Q1710" s="218"/>
      <c r="R1710" s="218"/>
      <c r="S1710" s="218"/>
      <c r="T1710" s="219"/>
      <c r="U1710" s="355"/>
      <c r="V1710" s="355"/>
      <c r="AS1710" s="215" t="s">
        <v>170</v>
      </c>
      <c r="AT1710" s="215" t="s">
        <v>79</v>
      </c>
      <c r="AU1710" s="14" t="s">
        <v>178</v>
      </c>
      <c r="AV1710" s="14" t="s">
        <v>33</v>
      </c>
      <c r="AW1710" s="14" t="s">
        <v>69</v>
      </c>
      <c r="AX1710" s="215" t="s">
        <v>162</v>
      </c>
    </row>
    <row r="1711" spans="1:64" s="11" customFormat="1">
      <c r="B1711" s="187"/>
      <c r="C1711" s="336"/>
      <c r="D1711" s="337" t="s">
        <v>170</v>
      </c>
      <c r="E1711" s="338" t="s">
        <v>5</v>
      </c>
      <c r="F1711" s="339" t="s">
        <v>1673</v>
      </c>
      <c r="G1711" s="336"/>
      <c r="H1711" s="340" t="s">
        <v>5</v>
      </c>
      <c r="I1711" s="192"/>
      <c r="L1711" s="187"/>
      <c r="M1711" s="193"/>
      <c r="N1711" s="194"/>
      <c r="O1711" s="194"/>
      <c r="P1711" s="194"/>
      <c r="Q1711" s="194"/>
      <c r="R1711" s="194"/>
      <c r="S1711" s="194"/>
      <c r="T1711" s="195"/>
      <c r="U1711" s="336"/>
      <c r="V1711" s="336"/>
      <c r="AS1711" s="191" t="s">
        <v>170</v>
      </c>
      <c r="AT1711" s="191" t="s">
        <v>79</v>
      </c>
      <c r="AU1711" s="11" t="s">
        <v>77</v>
      </c>
      <c r="AV1711" s="11" t="s">
        <v>33</v>
      </c>
      <c r="AW1711" s="11" t="s">
        <v>69</v>
      </c>
      <c r="AX1711" s="191" t="s">
        <v>162</v>
      </c>
    </row>
    <row r="1712" spans="1:64" s="12" customFormat="1">
      <c r="B1712" s="196"/>
      <c r="C1712" s="341"/>
      <c r="D1712" s="337" t="s">
        <v>170</v>
      </c>
      <c r="E1712" s="347" t="s">
        <v>5</v>
      </c>
      <c r="F1712" s="348" t="s">
        <v>904</v>
      </c>
      <c r="G1712" s="341"/>
      <c r="H1712" s="349">
        <v>79.94</v>
      </c>
      <c r="I1712" s="198"/>
      <c r="L1712" s="196"/>
      <c r="M1712" s="199"/>
      <c r="N1712" s="200"/>
      <c r="O1712" s="200"/>
      <c r="P1712" s="200"/>
      <c r="Q1712" s="200"/>
      <c r="R1712" s="200"/>
      <c r="S1712" s="200"/>
      <c r="T1712" s="201"/>
      <c r="U1712" s="341"/>
      <c r="V1712" s="341"/>
      <c r="AS1712" s="202" t="s">
        <v>170</v>
      </c>
      <c r="AT1712" s="202" t="s">
        <v>79</v>
      </c>
      <c r="AU1712" s="12" t="s">
        <v>79</v>
      </c>
      <c r="AV1712" s="12" t="s">
        <v>33</v>
      </c>
      <c r="AW1712" s="12" t="s">
        <v>69</v>
      </c>
      <c r="AX1712" s="202" t="s">
        <v>162</v>
      </c>
    </row>
    <row r="1713" spans="2:50" s="14" customFormat="1">
      <c r="B1713" s="214"/>
      <c r="C1713" s="355"/>
      <c r="D1713" s="337" t="s">
        <v>170</v>
      </c>
      <c r="E1713" s="356" t="s">
        <v>5</v>
      </c>
      <c r="F1713" s="357" t="s">
        <v>259</v>
      </c>
      <c r="G1713" s="355"/>
      <c r="H1713" s="358">
        <v>79.94</v>
      </c>
      <c r="I1713" s="216"/>
      <c r="L1713" s="214"/>
      <c r="M1713" s="217"/>
      <c r="N1713" s="218"/>
      <c r="O1713" s="218"/>
      <c r="P1713" s="218"/>
      <c r="Q1713" s="218"/>
      <c r="R1713" s="218"/>
      <c r="S1713" s="218"/>
      <c r="T1713" s="219"/>
      <c r="U1713" s="355"/>
      <c r="V1713" s="355"/>
      <c r="AS1713" s="215" t="s">
        <v>170</v>
      </c>
      <c r="AT1713" s="215" t="s">
        <v>79</v>
      </c>
      <c r="AU1713" s="14" t="s">
        <v>178</v>
      </c>
      <c r="AV1713" s="14" t="s">
        <v>33</v>
      </c>
      <c r="AW1713" s="14" t="s">
        <v>69</v>
      </c>
      <c r="AX1713" s="215" t="s">
        <v>162</v>
      </c>
    </row>
    <row r="1714" spans="2:50" s="11" customFormat="1">
      <c r="B1714" s="187"/>
      <c r="C1714" s="336"/>
      <c r="D1714" s="337" t="s">
        <v>170</v>
      </c>
      <c r="E1714" s="338" t="s">
        <v>5</v>
      </c>
      <c r="F1714" s="339" t="s">
        <v>1674</v>
      </c>
      <c r="G1714" s="336"/>
      <c r="H1714" s="340" t="s">
        <v>5</v>
      </c>
      <c r="I1714" s="192"/>
      <c r="L1714" s="187"/>
      <c r="M1714" s="193"/>
      <c r="N1714" s="194"/>
      <c r="O1714" s="194"/>
      <c r="P1714" s="194"/>
      <c r="Q1714" s="194"/>
      <c r="R1714" s="194"/>
      <c r="S1714" s="194"/>
      <c r="T1714" s="195"/>
      <c r="U1714" s="336"/>
      <c r="V1714" s="336"/>
      <c r="AS1714" s="191" t="s">
        <v>170</v>
      </c>
      <c r="AT1714" s="191" t="s">
        <v>79</v>
      </c>
      <c r="AU1714" s="11" t="s">
        <v>77</v>
      </c>
      <c r="AV1714" s="11" t="s">
        <v>33</v>
      </c>
      <c r="AW1714" s="11" t="s">
        <v>69</v>
      </c>
      <c r="AX1714" s="191" t="s">
        <v>162</v>
      </c>
    </row>
    <row r="1715" spans="2:50" s="12" customFormat="1">
      <c r="B1715" s="196"/>
      <c r="C1715" s="341"/>
      <c r="D1715" s="337" t="s">
        <v>170</v>
      </c>
      <c r="E1715" s="347" t="s">
        <v>5</v>
      </c>
      <c r="F1715" s="348" t="s">
        <v>899</v>
      </c>
      <c r="G1715" s="341"/>
      <c r="H1715" s="349">
        <v>305.41000000000003</v>
      </c>
      <c r="I1715" s="198"/>
      <c r="L1715" s="196"/>
      <c r="M1715" s="199"/>
      <c r="N1715" s="200"/>
      <c r="O1715" s="200"/>
      <c r="P1715" s="200"/>
      <c r="Q1715" s="200"/>
      <c r="R1715" s="200"/>
      <c r="S1715" s="200"/>
      <c r="T1715" s="201"/>
      <c r="U1715" s="341"/>
      <c r="V1715" s="341"/>
      <c r="AS1715" s="202" t="s">
        <v>170</v>
      </c>
      <c r="AT1715" s="202" t="s">
        <v>79</v>
      </c>
      <c r="AU1715" s="12" t="s">
        <v>79</v>
      </c>
      <c r="AV1715" s="12" t="s">
        <v>33</v>
      </c>
      <c r="AW1715" s="12" t="s">
        <v>69</v>
      </c>
      <c r="AX1715" s="202" t="s">
        <v>162</v>
      </c>
    </row>
    <row r="1716" spans="2:50" s="12" customFormat="1">
      <c r="B1716" s="196"/>
      <c r="C1716" s="341"/>
      <c r="D1716" s="337" t="s">
        <v>170</v>
      </c>
      <c r="E1716" s="347" t="s">
        <v>5</v>
      </c>
      <c r="F1716" s="348" t="s">
        <v>928</v>
      </c>
      <c r="G1716" s="341"/>
      <c r="H1716" s="349">
        <v>16.190000000000001</v>
      </c>
      <c r="I1716" s="198"/>
      <c r="L1716" s="196"/>
      <c r="M1716" s="199"/>
      <c r="N1716" s="200"/>
      <c r="O1716" s="200"/>
      <c r="P1716" s="200"/>
      <c r="Q1716" s="200"/>
      <c r="R1716" s="200"/>
      <c r="S1716" s="200"/>
      <c r="T1716" s="201"/>
      <c r="U1716" s="341"/>
      <c r="V1716" s="341"/>
      <c r="AS1716" s="202" t="s">
        <v>170</v>
      </c>
      <c r="AT1716" s="202" t="s">
        <v>79</v>
      </c>
      <c r="AU1716" s="12" t="s">
        <v>79</v>
      </c>
      <c r="AV1716" s="12" t="s">
        <v>33</v>
      </c>
      <c r="AW1716" s="12" t="s">
        <v>69</v>
      </c>
      <c r="AX1716" s="202" t="s">
        <v>162</v>
      </c>
    </row>
    <row r="1717" spans="2:50" s="14" customFormat="1">
      <c r="B1717" s="214"/>
      <c r="C1717" s="355"/>
      <c r="D1717" s="337" t="s">
        <v>170</v>
      </c>
      <c r="E1717" s="356" t="s">
        <v>5</v>
      </c>
      <c r="F1717" s="357" t="s">
        <v>259</v>
      </c>
      <c r="G1717" s="355"/>
      <c r="H1717" s="358">
        <v>321.60000000000002</v>
      </c>
      <c r="I1717" s="216"/>
      <c r="L1717" s="214"/>
      <c r="M1717" s="217"/>
      <c r="N1717" s="218"/>
      <c r="O1717" s="218"/>
      <c r="P1717" s="218"/>
      <c r="Q1717" s="218"/>
      <c r="R1717" s="218"/>
      <c r="S1717" s="218"/>
      <c r="T1717" s="219"/>
      <c r="U1717" s="355"/>
      <c r="V1717" s="355"/>
      <c r="AS1717" s="215" t="s">
        <v>170</v>
      </c>
      <c r="AT1717" s="215" t="s">
        <v>79</v>
      </c>
      <c r="AU1717" s="14" t="s">
        <v>178</v>
      </c>
      <c r="AV1717" s="14" t="s">
        <v>33</v>
      </c>
      <c r="AW1717" s="14" t="s">
        <v>69</v>
      </c>
      <c r="AX1717" s="215" t="s">
        <v>162</v>
      </c>
    </row>
    <row r="1718" spans="2:50" s="11" customFormat="1">
      <c r="B1718" s="187"/>
      <c r="C1718" s="336"/>
      <c r="D1718" s="337" t="s">
        <v>170</v>
      </c>
      <c r="E1718" s="338" t="s">
        <v>5</v>
      </c>
      <c r="F1718" s="339" t="s">
        <v>1675</v>
      </c>
      <c r="G1718" s="336"/>
      <c r="H1718" s="340" t="s">
        <v>5</v>
      </c>
      <c r="I1718" s="192"/>
      <c r="L1718" s="187"/>
      <c r="M1718" s="193"/>
      <c r="N1718" s="194"/>
      <c r="O1718" s="194"/>
      <c r="P1718" s="194"/>
      <c r="Q1718" s="194"/>
      <c r="R1718" s="194"/>
      <c r="S1718" s="194"/>
      <c r="T1718" s="195"/>
      <c r="U1718" s="336"/>
      <c r="V1718" s="336"/>
      <c r="AS1718" s="191" t="s">
        <v>170</v>
      </c>
      <c r="AT1718" s="191" t="s">
        <v>79</v>
      </c>
      <c r="AU1718" s="11" t="s">
        <v>77</v>
      </c>
      <c r="AV1718" s="11" t="s">
        <v>33</v>
      </c>
      <c r="AW1718" s="11" t="s">
        <v>69</v>
      </c>
      <c r="AX1718" s="191" t="s">
        <v>162</v>
      </c>
    </row>
    <row r="1719" spans="2:50" s="12" customFormat="1">
      <c r="B1719" s="196"/>
      <c r="C1719" s="341"/>
      <c r="D1719" s="337" t="s">
        <v>170</v>
      </c>
      <c r="E1719" s="347" t="s">
        <v>5</v>
      </c>
      <c r="F1719" s="348" t="s">
        <v>900</v>
      </c>
      <c r="G1719" s="341"/>
      <c r="H1719" s="349">
        <v>155.41800000000001</v>
      </c>
      <c r="I1719" s="198"/>
      <c r="L1719" s="196"/>
      <c r="M1719" s="199"/>
      <c r="N1719" s="200"/>
      <c r="O1719" s="200"/>
      <c r="P1719" s="200"/>
      <c r="Q1719" s="200"/>
      <c r="R1719" s="200"/>
      <c r="S1719" s="200"/>
      <c r="T1719" s="201"/>
      <c r="U1719" s="341"/>
      <c r="V1719" s="341"/>
      <c r="AS1719" s="202" t="s">
        <v>170</v>
      </c>
      <c r="AT1719" s="202" t="s">
        <v>79</v>
      </c>
      <c r="AU1719" s="12" t="s">
        <v>79</v>
      </c>
      <c r="AV1719" s="12" t="s">
        <v>33</v>
      </c>
      <c r="AW1719" s="12" t="s">
        <v>69</v>
      </c>
      <c r="AX1719" s="202" t="s">
        <v>162</v>
      </c>
    </row>
    <row r="1720" spans="2:50" s="14" customFormat="1">
      <c r="B1720" s="214"/>
      <c r="C1720" s="355"/>
      <c r="D1720" s="337" t="s">
        <v>170</v>
      </c>
      <c r="E1720" s="356" t="s">
        <v>5</v>
      </c>
      <c r="F1720" s="357" t="s">
        <v>259</v>
      </c>
      <c r="G1720" s="355"/>
      <c r="H1720" s="358">
        <v>155.41800000000001</v>
      </c>
      <c r="I1720" s="216"/>
      <c r="L1720" s="214"/>
      <c r="M1720" s="217"/>
      <c r="N1720" s="218"/>
      <c r="O1720" s="218"/>
      <c r="P1720" s="218"/>
      <c r="Q1720" s="218"/>
      <c r="R1720" s="218"/>
      <c r="S1720" s="218"/>
      <c r="T1720" s="219"/>
      <c r="U1720" s="355"/>
      <c r="V1720" s="355"/>
      <c r="AS1720" s="215" t="s">
        <v>170</v>
      </c>
      <c r="AT1720" s="215" t="s">
        <v>79</v>
      </c>
      <c r="AU1720" s="14" t="s">
        <v>178</v>
      </c>
      <c r="AV1720" s="14" t="s">
        <v>33</v>
      </c>
      <c r="AW1720" s="14" t="s">
        <v>69</v>
      </c>
      <c r="AX1720" s="215" t="s">
        <v>162</v>
      </c>
    </row>
    <row r="1721" spans="2:50" s="11" customFormat="1">
      <c r="B1721" s="187"/>
      <c r="C1721" s="336"/>
      <c r="D1721" s="337" t="s">
        <v>170</v>
      </c>
      <c r="E1721" s="338" t="s">
        <v>5</v>
      </c>
      <c r="F1721" s="339" t="s">
        <v>1676</v>
      </c>
      <c r="G1721" s="336"/>
      <c r="H1721" s="340" t="s">
        <v>5</v>
      </c>
      <c r="I1721" s="192"/>
      <c r="L1721" s="187"/>
      <c r="M1721" s="193"/>
      <c r="N1721" s="194"/>
      <c r="O1721" s="194"/>
      <c r="P1721" s="194"/>
      <c r="Q1721" s="194"/>
      <c r="R1721" s="194"/>
      <c r="S1721" s="194"/>
      <c r="T1721" s="195"/>
      <c r="U1721" s="336"/>
      <c r="V1721" s="336"/>
      <c r="AS1721" s="191" t="s">
        <v>170</v>
      </c>
      <c r="AT1721" s="191" t="s">
        <v>79</v>
      </c>
      <c r="AU1721" s="11" t="s">
        <v>77</v>
      </c>
      <c r="AV1721" s="11" t="s">
        <v>33</v>
      </c>
      <c r="AW1721" s="11" t="s">
        <v>69</v>
      </c>
      <c r="AX1721" s="191" t="s">
        <v>162</v>
      </c>
    </row>
    <row r="1722" spans="2:50" s="12" customFormat="1">
      <c r="B1722" s="196"/>
      <c r="C1722" s="341"/>
      <c r="D1722" s="337" t="s">
        <v>170</v>
      </c>
      <c r="E1722" s="347" t="s">
        <v>5</v>
      </c>
      <c r="F1722" s="348" t="s">
        <v>902</v>
      </c>
      <c r="G1722" s="341"/>
      <c r="H1722" s="349">
        <v>53.537999999999997</v>
      </c>
      <c r="I1722" s="198"/>
      <c r="L1722" s="196"/>
      <c r="M1722" s="199"/>
      <c r="N1722" s="200"/>
      <c r="O1722" s="200"/>
      <c r="P1722" s="200"/>
      <c r="Q1722" s="200"/>
      <c r="R1722" s="200"/>
      <c r="S1722" s="200"/>
      <c r="T1722" s="201"/>
      <c r="U1722" s="341"/>
      <c r="V1722" s="341"/>
      <c r="AS1722" s="202" t="s">
        <v>170</v>
      </c>
      <c r="AT1722" s="202" t="s">
        <v>79</v>
      </c>
      <c r="AU1722" s="12" t="s">
        <v>79</v>
      </c>
      <c r="AV1722" s="12" t="s">
        <v>33</v>
      </c>
      <c r="AW1722" s="12" t="s">
        <v>69</v>
      </c>
      <c r="AX1722" s="202" t="s">
        <v>162</v>
      </c>
    </row>
    <row r="1723" spans="2:50" s="14" customFormat="1">
      <c r="B1723" s="214"/>
      <c r="C1723" s="355"/>
      <c r="D1723" s="337" t="s">
        <v>170</v>
      </c>
      <c r="E1723" s="356" t="s">
        <v>5</v>
      </c>
      <c r="F1723" s="357" t="s">
        <v>259</v>
      </c>
      <c r="G1723" s="355"/>
      <c r="H1723" s="358">
        <v>53.537999999999997</v>
      </c>
      <c r="I1723" s="216"/>
      <c r="L1723" s="214"/>
      <c r="M1723" s="217"/>
      <c r="N1723" s="218"/>
      <c r="O1723" s="218"/>
      <c r="P1723" s="218"/>
      <c r="Q1723" s="218"/>
      <c r="R1723" s="218"/>
      <c r="S1723" s="218"/>
      <c r="T1723" s="219"/>
      <c r="U1723" s="355"/>
      <c r="V1723" s="355"/>
      <c r="AS1723" s="215" t="s">
        <v>170</v>
      </c>
      <c r="AT1723" s="215" t="s">
        <v>79</v>
      </c>
      <c r="AU1723" s="14" t="s">
        <v>178</v>
      </c>
      <c r="AV1723" s="14" t="s">
        <v>33</v>
      </c>
      <c r="AW1723" s="14" t="s">
        <v>69</v>
      </c>
      <c r="AX1723" s="215" t="s">
        <v>162</v>
      </c>
    </row>
    <row r="1724" spans="2:50" s="11" customFormat="1">
      <c r="B1724" s="187"/>
      <c r="C1724" s="336"/>
      <c r="D1724" s="337" t="s">
        <v>170</v>
      </c>
      <c r="E1724" s="338" t="s">
        <v>5</v>
      </c>
      <c r="F1724" s="339" t="s">
        <v>1677</v>
      </c>
      <c r="G1724" s="336"/>
      <c r="H1724" s="340" t="s">
        <v>5</v>
      </c>
      <c r="I1724" s="192"/>
      <c r="L1724" s="187"/>
      <c r="M1724" s="193"/>
      <c r="N1724" s="194"/>
      <c r="O1724" s="194"/>
      <c r="P1724" s="194"/>
      <c r="Q1724" s="194"/>
      <c r="R1724" s="194"/>
      <c r="S1724" s="194"/>
      <c r="T1724" s="195"/>
      <c r="U1724" s="336"/>
      <c r="V1724" s="336"/>
      <c r="AS1724" s="191" t="s">
        <v>170</v>
      </c>
      <c r="AT1724" s="191" t="s">
        <v>79</v>
      </c>
      <c r="AU1724" s="11" t="s">
        <v>77</v>
      </c>
      <c r="AV1724" s="11" t="s">
        <v>33</v>
      </c>
      <c r="AW1724" s="11" t="s">
        <v>69</v>
      </c>
      <c r="AX1724" s="191" t="s">
        <v>162</v>
      </c>
    </row>
    <row r="1725" spans="2:50" s="12" customFormat="1">
      <c r="B1725" s="196"/>
      <c r="C1725" s="341"/>
      <c r="D1725" s="337" t="s">
        <v>170</v>
      </c>
      <c r="E1725" s="347" t="s">
        <v>5</v>
      </c>
      <c r="F1725" s="348" t="s">
        <v>928</v>
      </c>
      <c r="G1725" s="341"/>
      <c r="H1725" s="349">
        <v>16.190000000000001</v>
      </c>
      <c r="I1725" s="198"/>
      <c r="L1725" s="196"/>
      <c r="M1725" s="199"/>
      <c r="N1725" s="200"/>
      <c r="O1725" s="200"/>
      <c r="P1725" s="200"/>
      <c r="Q1725" s="200"/>
      <c r="R1725" s="200"/>
      <c r="S1725" s="200"/>
      <c r="T1725" s="201"/>
      <c r="U1725" s="341"/>
      <c r="V1725" s="341"/>
      <c r="AS1725" s="202" t="s">
        <v>170</v>
      </c>
      <c r="AT1725" s="202" t="s">
        <v>79</v>
      </c>
      <c r="AU1725" s="12" t="s">
        <v>79</v>
      </c>
      <c r="AV1725" s="12" t="s">
        <v>33</v>
      </c>
      <c r="AW1725" s="12" t="s">
        <v>69</v>
      </c>
      <c r="AX1725" s="202" t="s">
        <v>162</v>
      </c>
    </row>
    <row r="1726" spans="2:50" s="14" customFormat="1">
      <c r="B1726" s="214"/>
      <c r="C1726" s="355"/>
      <c r="D1726" s="337" t="s">
        <v>170</v>
      </c>
      <c r="E1726" s="356" t="s">
        <v>5</v>
      </c>
      <c r="F1726" s="357" t="s">
        <v>259</v>
      </c>
      <c r="G1726" s="355"/>
      <c r="H1726" s="358">
        <v>16.190000000000001</v>
      </c>
      <c r="I1726" s="216"/>
      <c r="L1726" s="214"/>
      <c r="M1726" s="217"/>
      <c r="N1726" s="218"/>
      <c r="O1726" s="218"/>
      <c r="P1726" s="218"/>
      <c r="Q1726" s="218"/>
      <c r="R1726" s="218"/>
      <c r="S1726" s="218"/>
      <c r="T1726" s="219"/>
      <c r="U1726" s="355"/>
      <c r="V1726" s="355"/>
      <c r="AS1726" s="215" t="s">
        <v>170</v>
      </c>
      <c r="AT1726" s="215" t="s">
        <v>79</v>
      </c>
      <c r="AU1726" s="14" t="s">
        <v>178</v>
      </c>
      <c r="AV1726" s="14" t="s">
        <v>33</v>
      </c>
      <c r="AW1726" s="14" t="s">
        <v>69</v>
      </c>
      <c r="AX1726" s="215" t="s">
        <v>162</v>
      </c>
    </row>
    <row r="1727" spans="2:50" s="11" customFormat="1">
      <c r="B1727" s="187"/>
      <c r="C1727" s="336"/>
      <c r="D1727" s="337" t="s">
        <v>170</v>
      </c>
      <c r="E1727" s="338" t="s">
        <v>5</v>
      </c>
      <c r="F1727" s="339" t="s">
        <v>1678</v>
      </c>
      <c r="G1727" s="336"/>
      <c r="H1727" s="340" t="s">
        <v>5</v>
      </c>
      <c r="I1727" s="192"/>
      <c r="L1727" s="187"/>
      <c r="M1727" s="193"/>
      <c r="N1727" s="194"/>
      <c r="O1727" s="194"/>
      <c r="P1727" s="194"/>
      <c r="Q1727" s="194"/>
      <c r="R1727" s="194"/>
      <c r="S1727" s="194"/>
      <c r="T1727" s="195"/>
      <c r="U1727" s="336"/>
      <c r="V1727" s="336"/>
      <c r="AS1727" s="191" t="s">
        <v>170</v>
      </c>
      <c r="AT1727" s="191" t="s">
        <v>79</v>
      </c>
      <c r="AU1727" s="11" t="s">
        <v>77</v>
      </c>
      <c r="AV1727" s="11" t="s">
        <v>33</v>
      </c>
      <c r="AW1727" s="11" t="s">
        <v>69</v>
      </c>
      <c r="AX1727" s="191" t="s">
        <v>162</v>
      </c>
    </row>
    <row r="1728" spans="2:50" s="12" customFormat="1">
      <c r="B1728" s="196"/>
      <c r="C1728" s="341"/>
      <c r="D1728" s="337" t="s">
        <v>170</v>
      </c>
      <c r="E1728" s="347" t="s">
        <v>5</v>
      </c>
      <c r="F1728" s="348" t="s">
        <v>1679</v>
      </c>
      <c r="G1728" s="341"/>
      <c r="H1728" s="349">
        <v>290.8</v>
      </c>
      <c r="I1728" s="198"/>
      <c r="L1728" s="196"/>
      <c r="M1728" s="199"/>
      <c r="N1728" s="200"/>
      <c r="O1728" s="200"/>
      <c r="P1728" s="200"/>
      <c r="Q1728" s="200"/>
      <c r="R1728" s="200"/>
      <c r="S1728" s="200"/>
      <c r="T1728" s="201"/>
      <c r="U1728" s="341"/>
      <c r="V1728" s="341"/>
      <c r="AS1728" s="202" t="s">
        <v>170</v>
      </c>
      <c r="AT1728" s="202" t="s">
        <v>79</v>
      </c>
      <c r="AU1728" s="12" t="s">
        <v>79</v>
      </c>
      <c r="AV1728" s="12" t="s">
        <v>33</v>
      </c>
      <c r="AW1728" s="12" t="s">
        <v>69</v>
      </c>
      <c r="AX1728" s="202" t="s">
        <v>162</v>
      </c>
    </row>
    <row r="1729" spans="1:64" s="14" customFormat="1">
      <c r="B1729" s="214"/>
      <c r="C1729" s="355"/>
      <c r="D1729" s="337" t="s">
        <v>170</v>
      </c>
      <c r="E1729" s="356" t="s">
        <v>5</v>
      </c>
      <c r="F1729" s="357" t="s">
        <v>259</v>
      </c>
      <c r="G1729" s="355"/>
      <c r="H1729" s="358">
        <v>290.8</v>
      </c>
      <c r="I1729" s="216"/>
      <c r="L1729" s="214"/>
      <c r="M1729" s="217"/>
      <c r="N1729" s="218"/>
      <c r="O1729" s="218"/>
      <c r="P1729" s="218"/>
      <c r="Q1729" s="218"/>
      <c r="R1729" s="218"/>
      <c r="S1729" s="218"/>
      <c r="T1729" s="219"/>
      <c r="U1729" s="355"/>
      <c r="V1729" s="355"/>
      <c r="AS1729" s="215" t="s">
        <v>170</v>
      </c>
      <c r="AT1729" s="215" t="s">
        <v>79</v>
      </c>
      <c r="AU1729" s="14" t="s">
        <v>178</v>
      </c>
      <c r="AV1729" s="14" t="s">
        <v>33</v>
      </c>
      <c r="AW1729" s="14" t="s">
        <v>69</v>
      </c>
      <c r="AX1729" s="215" t="s">
        <v>162</v>
      </c>
    </row>
    <row r="1730" spans="1:64" s="13" customFormat="1">
      <c r="B1730" s="208"/>
      <c r="C1730" s="350"/>
      <c r="D1730" s="342" t="s">
        <v>170</v>
      </c>
      <c r="E1730" s="351" t="s">
        <v>5</v>
      </c>
      <c r="F1730" s="352" t="s">
        <v>192</v>
      </c>
      <c r="G1730" s="350"/>
      <c r="H1730" s="353">
        <f>H1729+H1726+H1723+H1720+H1717+H1713+H1710</f>
        <v>1208.038</v>
      </c>
      <c r="I1730" s="209"/>
      <c r="L1730" s="208"/>
      <c r="M1730" s="210"/>
      <c r="N1730" s="211"/>
      <c r="O1730" s="211"/>
      <c r="P1730" s="211"/>
      <c r="Q1730" s="211"/>
      <c r="R1730" s="211"/>
      <c r="S1730" s="211"/>
      <c r="T1730" s="212"/>
      <c r="U1730" s="350"/>
      <c r="V1730" s="350"/>
      <c r="AS1730" s="213" t="s">
        <v>170</v>
      </c>
      <c r="AT1730" s="213" t="s">
        <v>79</v>
      </c>
      <c r="AU1730" s="13" t="s">
        <v>168</v>
      </c>
      <c r="AV1730" s="13" t="s">
        <v>33</v>
      </c>
      <c r="AW1730" s="13" t="s">
        <v>77</v>
      </c>
      <c r="AX1730" s="213" t="s">
        <v>162</v>
      </c>
    </row>
    <row r="1731" spans="1:64" s="1" customFormat="1" ht="25.5" customHeight="1">
      <c r="B1731" s="174"/>
      <c r="C1731" s="384">
        <v>205</v>
      </c>
      <c r="D1731" s="384" t="s">
        <v>262</v>
      </c>
      <c r="E1731" s="385" t="s">
        <v>1681</v>
      </c>
      <c r="F1731" s="386" t="s">
        <v>1682</v>
      </c>
      <c r="G1731" s="387" t="s">
        <v>284</v>
      </c>
      <c r="H1731" s="388">
        <v>0</v>
      </c>
      <c r="I1731" s="225"/>
      <c r="J1731" s="226">
        <f>ROUND(I1731*H1731,2)</f>
        <v>0</v>
      </c>
      <c r="K1731" s="222" t="s">
        <v>5</v>
      </c>
      <c r="L1731" s="227"/>
      <c r="M1731" s="228" t="s">
        <v>5</v>
      </c>
      <c r="N1731" s="229" t="s">
        <v>40</v>
      </c>
      <c r="O1731" s="42"/>
      <c r="P1731" s="184">
        <f>O1731*H1731</f>
        <v>0</v>
      </c>
      <c r="Q1731" s="184">
        <v>3.5999999999999999E-3</v>
      </c>
      <c r="R1731" s="184">
        <f>Q1731*H1731</f>
        <v>0</v>
      </c>
      <c r="S1731" s="184">
        <v>0</v>
      </c>
      <c r="T1731" s="185">
        <f>S1731*H1731</f>
        <v>0</v>
      </c>
      <c r="U1731" s="329"/>
      <c r="V1731" s="329"/>
      <c r="AQ1731" s="24" t="s">
        <v>365</v>
      </c>
      <c r="AS1731" s="24" t="s">
        <v>262</v>
      </c>
      <c r="AT1731" s="24" t="s">
        <v>79</v>
      </c>
      <c r="AX1731" s="24" t="s">
        <v>162</v>
      </c>
      <c r="BD1731" s="186">
        <f>IF(N1731="základní",J1731,0)</f>
        <v>0</v>
      </c>
      <c r="BE1731" s="186">
        <f>IF(N1731="snížená",J1731,0)</f>
        <v>0</v>
      </c>
      <c r="BF1731" s="186">
        <f>IF(N1731="zákl. přenesená",J1731,0)</f>
        <v>0</v>
      </c>
      <c r="BG1731" s="186">
        <f>IF(N1731="sníž. přenesená",J1731,0)</f>
        <v>0</v>
      </c>
      <c r="BH1731" s="186">
        <f>IF(N1731="nulová",J1731,0)</f>
        <v>0</v>
      </c>
      <c r="BI1731" s="24" t="s">
        <v>77</v>
      </c>
      <c r="BJ1731" s="186">
        <f>ROUND(I1731*H1731,2)</f>
        <v>0</v>
      </c>
      <c r="BK1731" s="24" t="s">
        <v>270</v>
      </c>
      <c r="BL1731" s="24" t="s">
        <v>1683</v>
      </c>
    </row>
    <row r="1732" spans="1:64" s="1" customFormat="1" ht="19">
      <c r="B1732" s="41"/>
      <c r="C1732" s="329"/>
      <c r="D1732" s="337" t="s">
        <v>182</v>
      </c>
      <c r="E1732" s="329"/>
      <c r="F1732" s="346" t="s">
        <v>1684</v>
      </c>
      <c r="G1732" s="329"/>
      <c r="H1732" s="329"/>
      <c r="I1732" s="204"/>
      <c r="L1732" s="41"/>
      <c r="M1732" s="205"/>
      <c r="N1732" s="42"/>
      <c r="O1732" s="42"/>
      <c r="P1732" s="42"/>
      <c r="Q1732" s="42"/>
      <c r="R1732" s="42"/>
      <c r="S1732" s="42"/>
      <c r="T1732" s="70"/>
      <c r="U1732" s="329"/>
      <c r="V1732" s="329"/>
      <c r="AS1732" s="24" t="s">
        <v>182</v>
      </c>
      <c r="AT1732" s="24" t="s">
        <v>79</v>
      </c>
    </row>
    <row r="1733" spans="1:64" s="12" customFormat="1">
      <c r="B1733" s="196"/>
      <c r="C1733" s="341"/>
      <c r="D1733" s="342" t="s">
        <v>170</v>
      </c>
      <c r="E1733" s="341"/>
      <c r="F1733" s="344" t="s">
        <v>1685</v>
      </c>
      <c r="G1733" s="341"/>
      <c r="H1733" s="345">
        <v>0</v>
      </c>
      <c r="I1733" s="198"/>
      <c r="L1733" s="196"/>
      <c r="M1733" s="199"/>
      <c r="N1733" s="200"/>
      <c r="O1733" s="200"/>
      <c r="P1733" s="200"/>
      <c r="Q1733" s="200"/>
      <c r="R1733" s="200"/>
      <c r="S1733" s="200"/>
      <c r="T1733" s="201"/>
      <c r="U1733" s="341"/>
      <c r="V1733" s="341"/>
      <c r="AS1733" s="202" t="s">
        <v>170</v>
      </c>
      <c r="AT1733" s="202" t="s">
        <v>79</v>
      </c>
      <c r="AU1733" s="12" t="s">
        <v>79</v>
      </c>
      <c r="AV1733" s="12" t="s">
        <v>6</v>
      </c>
      <c r="AW1733" s="12" t="s">
        <v>77</v>
      </c>
      <c r="AX1733" s="202" t="s">
        <v>162</v>
      </c>
    </row>
    <row r="1734" spans="1:64" s="1" customFormat="1" ht="25.5" customHeight="1">
      <c r="B1734" s="394"/>
      <c r="C1734" s="400">
        <v>206</v>
      </c>
      <c r="D1734" s="400" t="s">
        <v>262</v>
      </c>
      <c r="E1734" s="401" t="s">
        <v>1686</v>
      </c>
      <c r="F1734" s="402" t="s">
        <v>1687</v>
      </c>
      <c r="G1734" s="403" t="s">
        <v>284</v>
      </c>
      <c r="H1734" s="404">
        <v>334.82499999999999</v>
      </c>
      <c r="I1734" s="225"/>
      <c r="J1734" s="226">
        <f>ROUND(I1734*H1734,2)</f>
        <v>0</v>
      </c>
      <c r="K1734" s="222" t="s">
        <v>5</v>
      </c>
      <c r="L1734" s="227"/>
      <c r="M1734" s="228" t="s">
        <v>5</v>
      </c>
      <c r="N1734" s="229" t="s">
        <v>40</v>
      </c>
      <c r="O1734" s="42"/>
      <c r="P1734" s="184">
        <f>O1734*H1734</f>
        <v>0</v>
      </c>
      <c r="Q1734" s="184">
        <v>4.1999999999999997E-3</v>
      </c>
      <c r="R1734" s="184">
        <f>Q1734*H1734</f>
        <v>1.4062649999999999</v>
      </c>
      <c r="S1734" s="184">
        <v>0</v>
      </c>
      <c r="T1734" s="185">
        <f>S1734*H1734</f>
        <v>0</v>
      </c>
      <c r="U1734" s="329"/>
      <c r="V1734" s="329"/>
      <c r="AQ1734" s="24" t="s">
        <v>365</v>
      </c>
      <c r="AS1734" s="24" t="s">
        <v>262</v>
      </c>
      <c r="AT1734" s="24" t="s">
        <v>79</v>
      </c>
      <c r="AX1734" s="24" t="s">
        <v>162</v>
      </c>
      <c r="BD1734" s="186">
        <f>IF(N1734="základní",J1734,0)</f>
        <v>0</v>
      </c>
      <c r="BE1734" s="186">
        <f>IF(N1734="snížená",J1734,0)</f>
        <v>0</v>
      </c>
      <c r="BF1734" s="186">
        <f>IF(N1734="zákl. přenesená",J1734,0)</f>
        <v>0</v>
      </c>
      <c r="BG1734" s="186">
        <f>IF(N1734="sníž. přenesená",J1734,0)</f>
        <v>0</v>
      </c>
      <c r="BH1734" s="186">
        <f>IF(N1734="nulová",J1734,0)</f>
        <v>0</v>
      </c>
      <c r="BI1734" s="24" t="s">
        <v>77</v>
      </c>
      <c r="BJ1734" s="186">
        <f>ROUND(I1734*H1734,2)</f>
        <v>0</v>
      </c>
      <c r="BK1734" s="24" t="s">
        <v>270</v>
      </c>
      <c r="BL1734" s="24" t="s">
        <v>1688</v>
      </c>
    </row>
    <row r="1735" spans="1:64" s="1" customFormat="1" ht="19">
      <c r="B1735" s="41"/>
      <c r="C1735" s="329"/>
      <c r="D1735" s="337" t="s">
        <v>182</v>
      </c>
      <c r="E1735" s="329"/>
      <c r="F1735" s="346" t="s">
        <v>1684</v>
      </c>
      <c r="G1735" s="329"/>
      <c r="H1735" s="329"/>
      <c r="I1735" s="204"/>
      <c r="L1735" s="41"/>
      <c r="M1735" s="205"/>
      <c r="N1735" s="42"/>
      <c r="O1735" s="42"/>
      <c r="P1735" s="42"/>
      <c r="Q1735" s="42"/>
      <c r="R1735" s="42"/>
      <c r="S1735" s="42"/>
      <c r="T1735" s="70"/>
      <c r="U1735" s="329"/>
      <c r="V1735" s="329"/>
      <c r="AS1735" s="24" t="s">
        <v>182</v>
      </c>
      <c r="AT1735" s="24" t="s">
        <v>79</v>
      </c>
    </row>
    <row r="1736" spans="1:64" s="12" customFormat="1">
      <c r="B1736" s="196"/>
      <c r="C1736" s="341"/>
      <c r="D1736" s="342" t="s">
        <v>170</v>
      </c>
      <c r="E1736" s="341"/>
      <c r="F1736" s="344" t="s">
        <v>1689</v>
      </c>
      <c r="G1736" s="341"/>
      <c r="H1736" s="345">
        <v>334.82499999999999</v>
      </c>
      <c r="I1736" s="198"/>
      <c r="L1736" s="196"/>
      <c r="M1736" s="199"/>
      <c r="N1736" s="200"/>
      <c r="O1736" s="200"/>
      <c r="P1736" s="200"/>
      <c r="Q1736" s="200"/>
      <c r="R1736" s="200"/>
      <c r="S1736" s="200"/>
      <c r="T1736" s="201"/>
      <c r="U1736" s="341"/>
      <c r="V1736" s="341"/>
      <c r="AS1736" s="202" t="s">
        <v>170</v>
      </c>
      <c r="AT1736" s="202" t="s">
        <v>79</v>
      </c>
      <c r="AU1736" s="12" t="s">
        <v>79</v>
      </c>
      <c r="AV1736" s="12" t="s">
        <v>6</v>
      </c>
      <c r="AW1736" s="12" t="s">
        <v>77</v>
      </c>
      <c r="AX1736" s="202" t="s">
        <v>162</v>
      </c>
    </row>
    <row r="1737" spans="1:64" s="1" customFormat="1" ht="16.5" customHeight="1">
      <c r="A1737" s="405"/>
      <c r="B1737" s="394"/>
      <c r="C1737" s="400">
        <v>207</v>
      </c>
      <c r="D1737" s="400" t="s">
        <v>262</v>
      </c>
      <c r="E1737" s="401" t="s">
        <v>1691</v>
      </c>
      <c r="F1737" s="402" t="s">
        <v>1692</v>
      </c>
      <c r="G1737" s="403" t="s">
        <v>284</v>
      </c>
      <c r="H1737" s="404">
        <v>328.03199999999998</v>
      </c>
      <c r="I1737" s="225"/>
      <c r="J1737" s="226">
        <f>ROUND(I1737*H1737,2)</f>
        <v>0</v>
      </c>
      <c r="K1737" s="222" t="s">
        <v>5</v>
      </c>
      <c r="L1737" s="227"/>
      <c r="M1737" s="228" t="s">
        <v>5</v>
      </c>
      <c r="N1737" s="229" t="s">
        <v>40</v>
      </c>
      <c r="O1737" s="42"/>
      <c r="P1737" s="184">
        <f>O1737*H1737</f>
        <v>0</v>
      </c>
      <c r="Q1737" s="184">
        <v>2.3999999999999998E-3</v>
      </c>
      <c r="R1737" s="184">
        <f>Q1737*H1737</f>
        <v>0.78727679999999989</v>
      </c>
      <c r="S1737" s="184">
        <v>0</v>
      </c>
      <c r="T1737" s="185">
        <f>S1737*H1737</f>
        <v>0</v>
      </c>
      <c r="U1737" s="329"/>
      <c r="V1737" s="329"/>
      <c r="AQ1737" s="24" t="s">
        <v>365</v>
      </c>
      <c r="AS1737" s="24" t="s">
        <v>262</v>
      </c>
      <c r="AT1737" s="24" t="s">
        <v>79</v>
      </c>
      <c r="AX1737" s="24" t="s">
        <v>162</v>
      </c>
      <c r="BD1737" s="186">
        <f>IF(N1737="základní",J1737,0)</f>
        <v>0</v>
      </c>
      <c r="BE1737" s="186">
        <f>IF(N1737="snížená",J1737,0)</f>
        <v>0</v>
      </c>
      <c r="BF1737" s="186">
        <f>IF(N1737="zákl. přenesená",J1737,0)</f>
        <v>0</v>
      </c>
      <c r="BG1737" s="186">
        <f>IF(N1737="sníž. přenesená",J1737,0)</f>
        <v>0</v>
      </c>
      <c r="BH1737" s="186">
        <f>IF(N1737="nulová",J1737,0)</f>
        <v>0</v>
      </c>
      <c r="BI1737" s="24" t="s">
        <v>77</v>
      </c>
      <c r="BJ1737" s="186">
        <f>ROUND(I1737*H1737,2)</f>
        <v>0</v>
      </c>
      <c r="BK1737" s="24" t="s">
        <v>270</v>
      </c>
      <c r="BL1737" s="24" t="s">
        <v>1693</v>
      </c>
    </row>
    <row r="1738" spans="1:64" s="12" customFormat="1">
      <c r="B1738" s="196"/>
      <c r="C1738" s="341"/>
      <c r="D1738" s="342" t="s">
        <v>170</v>
      </c>
      <c r="E1738" s="341"/>
      <c r="F1738" s="344" t="s">
        <v>1694</v>
      </c>
      <c r="G1738" s="341"/>
      <c r="H1738" s="345">
        <v>328.03199999999998</v>
      </c>
      <c r="I1738" s="198"/>
      <c r="L1738" s="196"/>
      <c r="M1738" s="199"/>
      <c r="N1738" s="200"/>
      <c r="O1738" s="200"/>
      <c r="P1738" s="200"/>
      <c r="Q1738" s="200"/>
      <c r="R1738" s="200"/>
      <c r="S1738" s="200"/>
      <c r="T1738" s="201"/>
      <c r="U1738" s="341"/>
      <c r="V1738" s="341"/>
      <c r="AS1738" s="202" t="s">
        <v>170</v>
      </c>
      <c r="AT1738" s="202" t="s">
        <v>79</v>
      </c>
      <c r="AU1738" s="12" t="s">
        <v>79</v>
      </c>
      <c r="AV1738" s="12" t="s">
        <v>6</v>
      </c>
      <c r="AW1738" s="12" t="s">
        <v>77</v>
      </c>
      <c r="AX1738" s="202" t="s">
        <v>162</v>
      </c>
    </row>
    <row r="1739" spans="1:64" s="1" customFormat="1" ht="16.5" customHeight="1">
      <c r="A1739" s="405"/>
      <c r="B1739" s="394"/>
      <c r="C1739" s="400">
        <v>208</v>
      </c>
      <c r="D1739" s="400" t="s">
        <v>262</v>
      </c>
      <c r="E1739" s="401" t="s">
        <v>1695</v>
      </c>
      <c r="F1739" s="402" t="s">
        <v>1696</v>
      </c>
      <c r="G1739" s="403" t="s">
        <v>284</v>
      </c>
      <c r="H1739" s="404">
        <v>81.539000000000001</v>
      </c>
      <c r="I1739" s="225"/>
      <c r="J1739" s="226">
        <f>ROUND(I1739*H1739,2)</f>
        <v>0</v>
      </c>
      <c r="K1739" s="222" t="s">
        <v>5</v>
      </c>
      <c r="L1739" s="227"/>
      <c r="M1739" s="228" t="s">
        <v>5</v>
      </c>
      <c r="N1739" s="229" t="s">
        <v>40</v>
      </c>
      <c r="O1739" s="42"/>
      <c r="P1739" s="184">
        <f>O1739*H1739</f>
        <v>0</v>
      </c>
      <c r="Q1739" s="184">
        <v>1.5E-3</v>
      </c>
      <c r="R1739" s="184">
        <f>Q1739*H1739</f>
        <v>0.1223085</v>
      </c>
      <c r="S1739" s="184">
        <v>0</v>
      </c>
      <c r="T1739" s="185">
        <f>S1739*H1739</f>
        <v>0</v>
      </c>
      <c r="U1739" s="329"/>
      <c r="V1739" s="329"/>
      <c r="AQ1739" s="24" t="s">
        <v>365</v>
      </c>
      <c r="AS1739" s="24" t="s">
        <v>262</v>
      </c>
      <c r="AT1739" s="24" t="s">
        <v>79</v>
      </c>
      <c r="AX1739" s="24" t="s">
        <v>162</v>
      </c>
      <c r="BD1739" s="186">
        <f>IF(N1739="základní",J1739,0)</f>
        <v>0</v>
      </c>
      <c r="BE1739" s="186">
        <f>IF(N1739="snížená",J1739,0)</f>
        <v>0</v>
      </c>
      <c r="BF1739" s="186">
        <f>IF(N1739="zákl. přenesená",J1739,0)</f>
        <v>0</v>
      </c>
      <c r="BG1739" s="186">
        <f>IF(N1739="sníž. přenesená",J1739,0)</f>
        <v>0</v>
      </c>
      <c r="BH1739" s="186">
        <f>IF(N1739="nulová",J1739,0)</f>
        <v>0</v>
      </c>
      <c r="BI1739" s="24" t="s">
        <v>77</v>
      </c>
      <c r="BJ1739" s="186">
        <f>ROUND(I1739*H1739,2)</f>
        <v>0</v>
      </c>
      <c r="BK1739" s="24" t="s">
        <v>270</v>
      </c>
      <c r="BL1739" s="24" t="s">
        <v>1697</v>
      </c>
    </row>
    <row r="1740" spans="1:64" s="12" customFormat="1">
      <c r="A1740" s="414"/>
      <c r="B1740" s="415"/>
      <c r="C1740" s="414"/>
      <c r="D1740" s="416" t="s">
        <v>170</v>
      </c>
      <c r="E1740" s="414"/>
      <c r="F1740" s="418" t="s">
        <v>1698</v>
      </c>
      <c r="G1740" s="414"/>
      <c r="H1740" s="419">
        <v>81.539000000000001</v>
      </c>
      <c r="I1740" s="198"/>
      <c r="L1740" s="196"/>
      <c r="M1740" s="199"/>
      <c r="N1740" s="200"/>
      <c r="O1740" s="200"/>
      <c r="P1740" s="200"/>
      <c r="Q1740" s="200"/>
      <c r="R1740" s="200"/>
      <c r="S1740" s="200"/>
      <c r="T1740" s="201"/>
      <c r="U1740" s="341"/>
      <c r="V1740" s="341"/>
      <c r="AS1740" s="202" t="s">
        <v>170</v>
      </c>
      <c r="AT1740" s="202" t="s">
        <v>79</v>
      </c>
      <c r="AU1740" s="12" t="s">
        <v>79</v>
      </c>
      <c r="AV1740" s="12" t="s">
        <v>6</v>
      </c>
      <c r="AW1740" s="12" t="s">
        <v>77</v>
      </c>
      <c r="AX1740" s="202" t="s">
        <v>162</v>
      </c>
    </row>
    <row r="1741" spans="1:64" s="1" customFormat="1" ht="16.5" customHeight="1">
      <c r="B1741" s="174"/>
      <c r="C1741" s="359">
        <v>209</v>
      </c>
      <c r="D1741" s="359" t="s">
        <v>262</v>
      </c>
      <c r="E1741" s="360" t="s">
        <v>1700</v>
      </c>
      <c r="F1741" s="361" t="s">
        <v>1701</v>
      </c>
      <c r="G1741" s="362" t="s">
        <v>284</v>
      </c>
      <c r="H1741" s="363">
        <v>158.52600000000001</v>
      </c>
      <c r="I1741" s="225"/>
      <c r="J1741" s="226">
        <f>ROUND(I1741*H1741,2)</f>
        <v>0</v>
      </c>
      <c r="K1741" s="222" t="s">
        <v>5</v>
      </c>
      <c r="L1741" s="227"/>
      <c r="M1741" s="228" t="s">
        <v>5</v>
      </c>
      <c r="N1741" s="229" t="s">
        <v>40</v>
      </c>
      <c r="O1741" s="42"/>
      <c r="P1741" s="184">
        <f>O1741*H1741</f>
        <v>0</v>
      </c>
      <c r="Q1741" s="184">
        <v>3.0000000000000001E-3</v>
      </c>
      <c r="R1741" s="184">
        <f>Q1741*H1741</f>
        <v>0.47557800000000006</v>
      </c>
      <c r="S1741" s="184">
        <v>0</v>
      </c>
      <c r="T1741" s="185">
        <f>S1741*H1741</f>
        <v>0</v>
      </c>
      <c r="U1741" s="329"/>
      <c r="V1741" s="329"/>
      <c r="AQ1741" s="24" t="s">
        <v>365</v>
      </c>
      <c r="AS1741" s="24" t="s">
        <v>262</v>
      </c>
      <c r="AT1741" s="24" t="s">
        <v>79</v>
      </c>
      <c r="AX1741" s="24" t="s">
        <v>162</v>
      </c>
      <c r="BD1741" s="186">
        <f>IF(N1741="základní",J1741,0)</f>
        <v>0</v>
      </c>
      <c r="BE1741" s="186">
        <f>IF(N1741="snížená",J1741,0)</f>
        <v>0</v>
      </c>
      <c r="BF1741" s="186">
        <f>IF(N1741="zákl. přenesená",J1741,0)</f>
        <v>0</v>
      </c>
      <c r="BG1741" s="186">
        <f>IF(N1741="sníž. přenesená",J1741,0)</f>
        <v>0</v>
      </c>
      <c r="BH1741" s="186">
        <f>IF(N1741="nulová",J1741,0)</f>
        <v>0</v>
      </c>
      <c r="BI1741" s="24" t="s">
        <v>77</v>
      </c>
      <c r="BJ1741" s="186">
        <f>ROUND(I1741*H1741,2)</f>
        <v>0</v>
      </c>
      <c r="BK1741" s="24" t="s">
        <v>270</v>
      </c>
      <c r="BL1741" s="24" t="s">
        <v>1702</v>
      </c>
    </row>
    <row r="1742" spans="1:64" s="12" customFormat="1">
      <c r="B1742" s="196"/>
      <c r="C1742" s="341"/>
      <c r="D1742" s="342" t="s">
        <v>170</v>
      </c>
      <c r="E1742" s="341"/>
      <c r="F1742" s="344" t="s">
        <v>1703</v>
      </c>
      <c r="G1742" s="341"/>
      <c r="H1742" s="345">
        <v>158.52600000000001</v>
      </c>
      <c r="I1742" s="198"/>
      <c r="L1742" s="196"/>
      <c r="M1742" s="199"/>
      <c r="N1742" s="200"/>
      <c r="O1742" s="200"/>
      <c r="P1742" s="200"/>
      <c r="Q1742" s="200"/>
      <c r="R1742" s="200"/>
      <c r="S1742" s="200"/>
      <c r="T1742" s="201"/>
      <c r="U1742" s="341"/>
      <c r="V1742" s="341"/>
      <c r="AS1742" s="202" t="s">
        <v>170</v>
      </c>
      <c r="AT1742" s="202" t="s">
        <v>79</v>
      </c>
      <c r="AU1742" s="12" t="s">
        <v>79</v>
      </c>
      <c r="AV1742" s="12" t="s">
        <v>6</v>
      </c>
      <c r="AW1742" s="12" t="s">
        <v>77</v>
      </c>
      <c r="AX1742" s="202" t="s">
        <v>162</v>
      </c>
    </row>
    <row r="1743" spans="1:64" s="1" customFormat="1" ht="16.5" customHeight="1">
      <c r="B1743" s="174"/>
      <c r="C1743" s="359">
        <v>210</v>
      </c>
      <c r="D1743" s="359" t="s">
        <v>262</v>
      </c>
      <c r="E1743" s="360" t="s">
        <v>1704</v>
      </c>
      <c r="F1743" s="361" t="s">
        <v>1705</v>
      </c>
      <c r="G1743" s="362" t="s">
        <v>284</v>
      </c>
      <c r="H1743" s="363">
        <v>296.61599999999999</v>
      </c>
      <c r="I1743" s="225"/>
      <c r="J1743" s="226">
        <f>ROUND(I1743*H1743,2)</f>
        <v>0</v>
      </c>
      <c r="K1743" s="222" t="s">
        <v>5</v>
      </c>
      <c r="L1743" s="227"/>
      <c r="M1743" s="228" t="s">
        <v>5</v>
      </c>
      <c r="N1743" s="229" t="s">
        <v>40</v>
      </c>
      <c r="O1743" s="42"/>
      <c r="P1743" s="184">
        <f>O1743*H1743</f>
        <v>0</v>
      </c>
      <c r="Q1743" s="184">
        <v>6.0000000000000001E-3</v>
      </c>
      <c r="R1743" s="184">
        <f>Q1743*H1743</f>
        <v>1.7796959999999999</v>
      </c>
      <c r="S1743" s="184">
        <v>0</v>
      </c>
      <c r="T1743" s="185">
        <f>S1743*H1743</f>
        <v>0</v>
      </c>
      <c r="U1743" s="329"/>
      <c r="V1743" s="329"/>
      <c r="AQ1743" s="24" t="s">
        <v>365</v>
      </c>
      <c r="AS1743" s="24" t="s">
        <v>262</v>
      </c>
      <c r="AT1743" s="24" t="s">
        <v>79</v>
      </c>
      <c r="AX1743" s="24" t="s">
        <v>162</v>
      </c>
      <c r="BD1743" s="186">
        <f>IF(N1743="základní",J1743,0)</f>
        <v>0</v>
      </c>
      <c r="BE1743" s="186">
        <f>IF(N1743="snížená",J1743,0)</f>
        <v>0</v>
      </c>
      <c r="BF1743" s="186">
        <f>IF(N1743="zákl. přenesená",J1743,0)</f>
        <v>0</v>
      </c>
      <c r="BG1743" s="186">
        <f>IF(N1743="sníž. přenesená",J1743,0)</f>
        <v>0</v>
      </c>
      <c r="BH1743" s="186">
        <f>IF(N1743="nulová",J1743,0)</f>
        <v>0</v>
      </c>
      <c r="BI1743" s="24" t="s">
        <v>77</v>
      </c>
      <c r="BJ1743" s="186">
        <f>ROUND(I1743*H1743,2)</f>
        <v>0</v>
      </c>
      <c r="BK1743" s="24" t="s">
        <v>270</v>
      </c>
      <c r="BL1743" s="24" t="s">
        <v>1706</v>
      </c>
    </row>
    <row r="1744" spans="1:64" s="1" customFormat="1" ht="19">
      <c r="B1744" s="41"/>
      <c r="C1744" s="329"/>
      <c r="D1744" s="337" t="s">
        <v>182</v>
      </c>
      <c r="E1744" s="329"/>
      <c r="F1744" s="346" t="s">
        <v>4867</v>
      </c>
      <c r="G1744" s="329"/>
      <c r="H1744" s="329"/>
      <c r="I1744" s="204"/>
      <c r="L1744" s="41"/>
      <c r="M1744" s="205"/>
      <c r="N1744" s="42"/>
      <c r="O1744" s="42"/>
      <c r="P1744" s="42"/>
      <c r="Q1744" s="42"/>
      <c r="R1744" s="42"/>
      <c r="S1744" s="42"/>
      <c r="T1744" s="70"/>
      <c r="U1744" s="329"/>
      <c r="V1744" s="329"/>
      <c r="AS1744" s="24" t="s">
        <v>182</v>
      </c>
      <c r="AT1744" s="24" t="s">
        <v>79</v>
      </c>
    </row>
    <row r="1745" spans="2:64" s="12" customFormat="1">
      <c r="B1745" s="196"/>
      <c r="C1745" s="341"/>
      <c r="D1745" s="342" t="s">
        <v>170</v>
      </c>
      <c r="E1745" s="341"/>
      <c r="F1745" s="344" t="s">
        <v>1707</v>
      </c>
      <c r="G1745" s="341"/>
      <c r="H1745" s="345">
        <v>296.61599999999999</v>
      </c>
      <c r="I1745" s="198"/>
      <c r="L1745" s="196"/>
      <c r="M1745" s="199"/>
      <c r="N1745" s="200"/>
      <c r="O1745" s="200"/>
      <c r="P1745" s="200"/>
      <c r="Q1745" s="200"/>
      <c r="R1745" s="200"/>
      <c r="S1745" s="200"/>
      <c r="T1745" s="201"/>
      <c r="U1745" s="341"/>
      <c r="V1745" s="341"/>
      <c r="AS1745" s="202" t="s">
        <v>170</v>
      </c>
      <c r="AT1745" s="202" t="s">
        <v>79</v>
      </c>
      <c r="AU1745" s="12" t="s">
        <v>79</v>
      </c>
      <c r="AV1745" s="12" t="s">
        <v>6</v>
      </c>
      <c r="AW1745" s="12" t="s">
        <v>77</v>
      </c>
      <c r="AX1745" s="202" t="s">
        <v>162</v>
      </c>
    </row>
    <row r="1746" spans="2:64" s="1" customFormat="1" ht="16.5" customHeight="1">
      <c r="B1746" s="174"/>
      <c r="C1746" s="384">
        <v>211</v>
      </c>
      <c r="D1746" s="384" t="s">
        <v>262</v>
      </c>
      <c r="E1746" s="385" t="s">
        <v>1709</v>
      </c>
      <c r="F1746" s="386" t="s">
        <v>1710</v>
      </c>
      <c r="G1746" s="387" t="s">
        <v>284</v>
      </c>
      <c r="H1746" s="388">
        <v>0</v>
      </c>
      <c r="I1746" s="225"/>
      <c r="J1746" s="226">
        <f>ROUND(I1746*H1746,2)</f>
        <v>0</v>
      </c>
      <c r="K1746" s="222" t="s">
        <v>5</v>
      </c>
      <c r="L1746" s="227"/>
      <c r="M1746" s="228" t="s">
        <v>5</v>
      </c>
      <c r="N1746" s="229" t="s">
        <v>40</v>
      </c>
      <c r="O1746" s="42"/>
      <c r="P1746" s="184">
        <f>O1746*H1746</f>
        <v>0</v>
      </c>
      <c r="Q1746" s="184">
        <v>3.5999999999999999E-3</v>
      </c>
      <c r="R1746" s="184">
        <f>Q1746*H1746</f>
        <v>0</v>
      </c>
      <c r="S1746" s="184">
        <v>0</v>
      </c>
      <c r="T1746" s="185">
        <f>S1746*H1746</f>
        <v>0</v>
      </c>
      <c r="U1746" s="329"/>
      <c r="V1746" s="329"/>
      <c r="AQ1746" s="24" t="s">
        <v>365</v>
      </c>
      <c r="AS1746" s="24" t="s">
        <v>262</v>
      </c>
      <c r="AT1746" s="24" t="s">
        <v>79</v>
      </c>
      <c r="AX1746" s="24" t="s">
        <v>162</v>
      </c>
      <c r="BD1746" s="186">
        <f>IF(N1746="základní",J1746,0)</f>
        <v>0</v>
      </c>
      <c r="BE1746" s="186">
        <f>IF(N1746="snížená",J1746,0)</f>
        <v>0</v>
      </c>
      <c r="BF1746" s="186">
        <f>IF(N1746="zákl. přenesená",J1746,0)</f>
        <v>0</v>
      </c>
      <c r="BG1746" s="186">
        <f>IF(N1746="sníž. přenesená",J1746,0)</f>
        <v>0</v>
      </c>
      <c r="BH1746" s="186">
        <f>IF(N1746="nulová",J1746,0)</f>
        <v>0</v>
      </c>
      <c r="BI1746" s="24" t="s">
        <v>77</v>
      </c>
      <c r="BJ1746" s="186">
        <f>ROUND(I1746*H1746,2)</f>
        <v>0</v>
      </c>
      <c r="BK1746" s="24" t="s">
        <v>270</v>
      </c>
      <c r="BL1746" s="24" t="s">
        <v>1711</v>
      </c>
    </row>
    <row r="1747" spans="2:64" s="12" customFormat="1">
      <c r="B1747" s="196"/>
      <c r="C1747" s="341"/>
      <c r="D1747" s="342" t="s">
        <v>170</v>
      </c>
      <c r="E1747" s="341"/>
      <c r="F1747" s="344" t="s">
        <v>1712</v>
      </c>
      <c r="G1747" s="341"/>
      <c r="H1747" s="345">
        <v>54.609000000000002</v>
      </c>
      <c r="I1747" s="198"/>
      <c r="L1747" s="196"/>
      <c r="M1747" s="199"/>
      <c r="N1747" s="200"/>
      <c r="O1747" s="200"/>
      <c r="P1747" s="200"/>
      <c r="Q1747" s="200"/>
      <c r="R1747" s="200"/>
      <c r="S1747" s="200"/>
      <c r="T1747" s="201"/>
      <c r="U1747" s="341"/>
      <c r="V1747" s="341"/>
      <c r="AS1747" s="202" t="s">
        <v>170</v>
      </c>
      <c r="AT1747" s="202" t="s">
        <v>79</v>
      </c>
      <c r="AU1747" s="12" t="s">
        <v>79</v>
      </c>
      <c r="AV1747" s="12" t="s">
        <v>6</v>
      </c>
      <c r="AW1747" s="12" t="s">
        <v>77</v>
      </c>
      <c r="AX1747" s="202" t="s">
        <v>162</v>
      </c>
    </row>
    <row r="1748" spans="2:64" s="1" customFormat="1" ht="16.5" customHeight="1">
      <c r="B1748" s="174"/>
      <c r="C1748" s="359">
        <v>212</v>
      </c>
      <c r="D1748" s="359" t="s">
        <v>262</v>
      </c>
      <c r="E1748" s="360" t="s">
        <v>1713</v>
      </c>
      <c r="F1748" s="361" t="s">
        <v>1714</v>
      </c>
      <c r="G1748" s="362" t="s">
        <v>284</v>
      </c>
      <c r="H1748" s="363">
        <v>16.513999999999999</v>
      </c>
      <c r="I1748" s="225"/>
      <c r="J1748" s="226">
        <f>ROUND(I1748*H1748,2)</f>
        <v>0</v>
      </c>
      <c r="K1748" s="222" t="s">
        <v>5</v>
      </c>
      <c r="L1748" s="227"/>
      <c r="M1748" s="228" t="s">
        <v>5</v>
      </c>
      <c r="N1748" s="229" t="s">
        <v>40</v>
      </c>
      <c r="O1748" s="42"/>
      <c r="P1748" s="184">
        <f>O1748*H1748</f>
        <v>0</v>
      </c>
      <c r="Q1748" s="184">
        <v>8.9999999999999998E-4</v>
      </c>
      <c r="R1748" s="184">
        <f>Q1748*H1748</f>
        <v>1.4862599999999998E-2</v>
      </c>
      <c r="S1748" s="184">
        <v>0</v>
      </c>
      <c r="T1748" s="185">
        <f>S1748*H1748</f>
        <v>0</v>
      </c>
      <c r="U1748" s="329"/>
      <c r="V1748" s="329"/>
      <c r="AQ1748" s="24" t="s">
        <v>365</v>
      </c>
      <c r="AS1748" s="24" t="s">
        <v>262</v>
      </c>
      <c r="AT1748" s="24" t="s">
        <v>79</v>
      </c>
      <c r="AX1748" s="24" t="s">
        <v>162</v>
      </c>
      <c r="BD1748" s="186">
        <f>IF(N1748="základní",J1748,0)</f>
        <v>0</v>
      </c>
      <c r="BE1748" s="186">
        <f>IF(N1748="snížená",J1748,0)</f>
        <v>0</v>
      </c>
      <c r="BF1748" s="186">
        <f>IF(N1748="zákl. přenesená",J1748,0)</f>
        <v>0</v>
      </c>
      <c r="BG1748" s="186">
        <f>IF(N1748="sníž. přenesená",J1748,0)</f>
        <v>0</v>
      </c>
      <c r="BH1748" s="186">
        <f>IF(N1748="nulová",J1748,0)</f>
        <v>0</v>
      </c>
      <c r="BI1748" s="24" t="s">
        <v>77</v>
      </c>
      <c r="BJ1748" s="186">
        <f>ROUND(I1748*H1748,2)</f>
        <v>0</v>
      </c>
      <c r="BK1748" s="24" t="s">
        <v>270</v>
      </c>
      <c r="BL1748" s="24" t="s">
        <v>1715</v>
      </c>
    </row>
    <row r="1749" spans="2:64" s="12" customFormat="1">
      <c r="B1749" s="196"/>
      <c r="C1749" s="341"/>
      <c r="D1749" s="342" t="s">
        <v>170</v>
      </c>
      <c r="E1749" s="341"/>
      <c r="F1749" s="344" t="s">
        <v>1716</v>
      </c>
      <c r="G1749" s="341"/>
      <c r="H1749" s="345">
        <v>16.513999999999999</v>
      </c>
      <c r="I1749" s="198"/>
      <c r="L1749" s="196"/>
      <c r="M1749" s="199"/>
      <c r="N1749" s="200"/>
      <c r="O1749" s="200"/>
      <c r="P1749" s="200"/>
      <c r="Q1749" s="200"/>
      <c r="R1749" s="200"/>
      <c r="S1749" s="200"/>
      <c r="T1749" s="201"/>
      <c r="U1749" s="341"/>
      <c r="V1749" s="341"/>
      <c r="AS1749" s="202" t="s">
        <v>170</v>
      </c>
      <c r="AT1749" s="202" t="s">
        <v>79</v>
      </c>
      <c r="AU1749" s="12" t="s">
        <v>79</v>
      </c>
      <c r="AV1749" s="12" t="s">
        <v>6</v>
      </c>
      <c r="AW1749" s="12" t="s">
        <v>77</v>
      </c>
      <c r="AX1749" s="202" t="s">
        <v>162</v>
      </c>
    </row>
    <row r="1750" spans="2:64" s="327" customFormat="1">
      <c r="B1750" s="174"/>
      <c r="C1750" s="331">
        <v>213</v>
      </c>
      <c r="D1750" s="331" t="s">
        <v>164</v>
      </c>
      <c r="E1750" s="332" t="s">
        <v>4788</v>
      </c>
      <c r="F1750" s="333" t="s">
        <v>4789</v>
      </c>
      <c r="G1750" s="334" t="s">
        <v>284</v>
      </c>
      <c r="H1750" s="335">
        <v>10</v>
      </c>
      <c r="I1750" s="180"/>
      <c r="J1750" s="181">
        <f>ROUND(I1750*H1750,2)</f>
        <v>0</v>
      </c>
      <c r="K1750" s="177" t="s">
        <v>5</v>
      </c>
      <c r="L1750" s="41"/>
      <c r="M1750" s="182" t="s">
        <v>5</v>
      </c>
      <c r="N1750" s="183" t="s">
        <v>40</v>
      </c>
      <c r="O1750" s="328"/>
      <c r="P1750" s="184">
        <f>O1750*H1750</f>
        <v>0</v>
      </c>
      <c r="Q1750" s="184">
        <v>0</v>
      </c>
      <c r="R1750" s="184">
        <f>Q1750*H1750</f>
        <v>0</v>
      </c>
      <c r="S1750" s="184">
        <v>6.0000000000000001E-3</v>
      </c>
      <c r="T1750" s="185">
        <f>S1750*H1750</f>
        <v>0.06</v>
      </c>
      <c r="U1750" s="329"/>
      <c r="V1750" s="329"/>
      <c r="AQ1750" s="24" t="s">
        <v>270</v>
      </c>
      <c r="AS1750" s="24" t="s">
        <v>164</v>
      </c>
      <c r="AT1750" s="24" t="s">
        <v>79</v>
      </c>
      <c r="AX1750" s="24" t="s">
        <v>162</v>
      </c>
      <c r="BD1750" s="186">
        <f>IF(N1750="základní",J1750,0)</f>
        <v>0</v>
      </c>
      <c r="BE1750" s="186">
        <f>IF(N1750="snížená",J1750,0)</f>
        <v>0</v>
      </c>
      <c r="BF1750" s="186">
        <f>IF(N1750="zákl. přenesená",J1750,0)</f>
        <v>0</v>
      </c>
      <c r="BG1750" s="186">
        <f>IF(N1750="sníž. přenesená",J1750,0)</f>
        <v>0</v>
      </c>
      <c r="BH1750" s="186">
        <f>IF(N1750="nulová",J1750,0)</f>
        <v>0</v>
      </c>
      <c r="BI1750" s="24" t="s">
        <v>77</v>
      </c>
      <c r="BJ1750" s="186">
        <f>ROUND(I1750*H1750,2)</f>
        <v>0</v>
      </c>
      <c r="BK1750" s="24" t="s">
        <v>270</v>
      </c>
      <c r="BL1750" s="24" t="s">
        <v>1720</v>
      </c>
    </row>
    <row r="1751" spans="2:64" s="327" customFormat="1" ht="24">
      <c r="B1751" s="174"/>
      <c r="C1751" s="331">
        <v>214</v>
      </c>
      <c r="D1751" s="331" t="s">
        <v>164</v>
      </c>
      <c r="E1751" s="332" t="s">
        <v>4804</v>
      </c>
      <c r="F1751" s="333" t="s">
        <v>4805</v>
      </c>
      <c r="G1751" s="334" t="s">
        <v>284</v>
      </c>
      <c r="H1751" s="335">
        <v>12</v>
      </c>
      <c r="I1751" s="180"/>
      <c r="J1751" s="181">
        <f>ROUND(I1751*H1751,2)</f>
        <v>0</v>
      </c>
      <c r="K1751" s="177" t="s">
        <v>5</v>
      </c>
      <c r="L1751" s="41"/>
      <c r="M1751" s="182" t="s">
        <v>5</v>
      </c>
      <c r="N1751" s="183" t="s">
        <v>40</v>
      </c>
      <c r="O1751" s="328"/>
      <c r="P1751" s="184">
        <f>O1751*H1751</f>
        <v>0</v>
      </c>
      <c r="Q1751" s="184">
        <v>0</v>
      </c>
      <c r="R1751" s="184">
        <f>Q1751*H1751</f>
        <v>0</v>
      </c>
      <c r="S1751" s="184">
        <v>6.0000000000000001E-3</v>
      </c>
      <c r="T1751" s="185">
        <f>S1751*H1751</f>
        <v>7.2000000000000008E-2</v>
      </c>
      <c r="U1751" s="329"/>
      <c r="V1751" s="329"/>
      <c r="AQ1751" s="24" t="s">
        <v>270</v>
      </c>
      <c r="AS1751" s="24" t="s">
        <v>164</v>
      </c>
      <c r="AT1751" s="24" t="s">
        <v>79</v>
      </c>
      <c r="AX1751" s="24" t="s">
        <v>162</v>
      </c>
      <c r="BD1751" s="186">
        <f>IF(N1751="základní",J1751,0)</f>
        <v>0</v>
      </c>
      <c r="BE1751" s="186">
        <f>IF(N1751="snížená",J1751,0)</f>
        <v>0</v>
      </c>
      <c r="BF1751" s="186">
        <f>IF(N1751="zákl. přenesená",J1751,0)</f>
        <v>0</v>
      </c>
      <c r="BG1751" s="186">
        <f>IF(N1751="sníž. přenesená",J1751,0)</f>
        <v>0</v>
      </c>
      <c r="BH1751" s="186">
        <f>IF(N1751="nulová",J1751,0)</f>
        <v>0</v>
      </c>
      <c r="BI1751" s="24" t="s">
        <v>77</v>
      </c>
      <c r="BJ1751" s="186">
        <f>ROUND(I1751*H1751,2)</f>
        <v>0</v>
      </c>
      <c r="BK1751" s="24" t="s">
        <v>270</v>
      </c>
      <c r="BL1751" s="24" t="s">
        <v>1720</v>
      </c>
    </row>
    <row r="1752" spans="2:64" s="327" customFormat="1" ht="24">
      <c r="B1752" s="174"/>
      <c r="C1752" s="389">
        <v>215</v>
      </c>
      <c r="D1752" s="389" t="s">
        <v>164</v>
      </c>
      <c r="E1752" s="390" t="s">
        <v>4806</v>
      </c>
      <c r="F1752" s="391" t="s">
        <v>4807</v>
      </c>
      <c r="G1752" s="392" t="s">
        <v>284</v>
      </c>
      <c r="H1752" s="393">
        <v>20</v>
      </c>
      <c r="I1752" s="180"/>
      <c r="J1752" s="181">
        <f>ROUND(I1752*H1752,2)</f>
        <v>0</v>
      </c>
      <c r="K1752" s="177" t="s">
        <v>5</v>
      </c>
      <c r="L1752" s="41"/>
      <c r="M1752" s="182" t="s">
        <v>5</v>
      </c>
      <c r="N1752" s="183" t="s">
        <v>40</v>
      </c>
      <c r="O1752" s="328"/>
      <c r="P1752" s="184">
        <f>O1752*H1752</f>
        <v>0</v>
      </c>
      <c r="Q1752" s="184">
        <v>0</v>
      </c>
      <c r="R1752" s="184">
        <f>Q1752*H1752</f>
        <v>0</v>
      </c>
      <c r="S1752" s="184">
        <v>6.0000000000000001E-3</v>
      </c>
      <c r="T1752" s="185">
        <f>S1752*H1752</f>
        <v>0.12</v>
      </c>
      <c r="U1752" s="329"/>
      <c r="V1752" s="329"/>
      <c r="AQ1752" s="24" t="s">
        <v>270</v>
      </c>
      <c r="AS1752" s="24" t="s">
        <v>164</v>
      </c>
      <c r="AT1752" s="24" t="s">
        <v>79</v>
      </c>
      <c r="AX1752" s="24" t="s">
        <v>162</v>
      </c>
      <c r="BD1752" s="186">
        <f>IF(N1752="základní",J1752,0)</f>
        <v>0</v>
      </c>
      <c r="BE1752" s="186">
        <f>IF(N1752="snížená",J1752,0)</f>
        <v>0</v>
      </c>
      <c r="BF1752" s="186">
        <f>IF(N1752="zákl. přenesená",J1752,0)</f>
        <v>0</v>
      </c>
      <c r="BG1752" s="186">
        <f>IF(N1752="sníž. přenesená",J1752,0)</f>
        <v>0</v>
      </c>
      <c r="BH1752" s="186">
        <f>IF(N1752="nulová",J1752,0)</f>
        <v>0</v>
      </c>
      <c r="BI1752" s="24" t="s">
        <v>77</v>
      </c>
      <c r="BJ1752" s="186">
        <f>ROUND(I1752*H1752,2)</f>
        <v>0</v>
      </c>
      <c r="BK1752" s="24" t="s">
        <v>270</v>
      </c>
      <c r="BL1752" s="24" t="s">
        <v>1720</v>
      </c>
    </row>
    <row r="1753" spans="2:64" s="1" customFormat="1" ht="38.25" customHeight="1">
      <c r="B1753" s="174"/>
      <c r="C1753" s="331">
        <v>216</v>
      </c>
      <c r="D1753" s="331" t="s">
        <v>164</v>
      </c>
      <c r="E1753" s="332" t="s">
        <v>1718</v>
      </c>
      <c r="F1753" s="333" t="s">
        <v>1719</v>
      </c>
      <c r="G1753" s="334" t="s">
        <v>284</v>
      </c>
      <c r="H1753" s="335">
        <v>136.536</v>
      </c>
      <c r="I1753" s="180"/>
      <c r="J1753" s="181">
        <f>ROUND(I1753*H1753,2)</f>
        <v>0</v>
      </c>
      <c r="K1753" s="177" t="s">
        <v>5</v>
      </c>
      <c r="L1753" s="41"/>
      <c r="M1753" s="182" t="s">
        <v>5</v>
      </c>
      <c r="N1753" s="183" t="s">
        <v>40</v>
      </c>
      <c r="O1753" s="42"/>
      <c r="P1753" s="184">
        <f>O1753*H1753</f>
        <v>0</v>
      </c>
      <c r="Q1753" s="184">
        <v>0</v>
      </c>
      <c r="R1753" s="184">
        <f>Q1753*H1753</f>
        <v>0</v>
      </c>
      <c r="S1753" s="184">
        <v>6.0000000000000001E-3</v>
      </c>
      <c r="T1753" s="185">
        <f>S1753*H1753</f>
        <v>0.81921600000000006</v>
      </c>
      <c r="U1753" s="329"/>
      <c r="V1753" s="329"/>
      <c r="AQ1753" s="24" t="s">
        <v>270</v>
      </c>
      <c r="AS1753" s="24" t="s">
        <v>164</v>
      </c>
      <c r="AT1753" s="24" t="s">
        <v>79</v>
      </c>
      <c r="AX1753" s="24" t="s">
        <v>162</v>
      </c>
      <c r="BD1753" s="186">
        <f>IF(N1753="základní",J1753,0)</f>
        <v>0</v>
      </c>
      <c r="BE1753" s="186">
        <f>IF(N1753="snížená",J1753,0)</f>
        <v>0</v>
      </c>
      <c r="BF1753" s="186">
        <f>IF(N1753="zákl. přenesená",J1753,0)</f>
        <v>0</v>
      </c>
      <c r="BG1753" s="186">
        <f>IF(N1753="sníž. přenesená",J1753,0)</f>
        <v>0</v>
      </c>
      <c r="BH1753" s="186">
        <f>IF(N1753="nulová",J1753,0)</f>
        <v>0</v>
      </c>
      <c r="BI1753" s="24" t="s">
        <v>77</v>
      </c>
      <c r="BJ1753" s="186">
        <f>ROUND(I1753*H1753,2)</f>
        <v>0</v>
      </c>
      <c r="BK1753" s="24" t="s">
        <v>270</v>
      </c>
      <c r="BL1753" s="24" t="s">
        <v>1720</v>
      </c>
    </row>
    <row r="1754" spans="2:64" s="11" customFormat="1">
      <c r="B1754" s="187"/>
      <c r="C1754" s="336"/>
      <c r="D1754" s="337" t="s">
        <v>170</v>
      </c>
      <c r="E1754" s="338" t="s">
        <v>5</v>
      </c>
      <c r="F1754" s="339" t="s">
        <v>953</v>
      </c>
      <c r="G1754" s="336"/>
      <c r="H1754" s="340" t="s">
        <v>5</v>
      </c>
      <c r="I1754" s="192"/>
      <c r="L1754" s="187"/>
      <c r="M1754" s="193"/>
      <c r="N1754" s="194"/>
      <c r="O1754" s="194"/>
      <c r="P1754" s="194"/>
      <c r="Q1754" s="194"/>
      <c r="R1754" s="194"/>
      <c r="S1754" s="194"/>
      <c r="T1754" s="195"/>
      <c r="U1754" s="336"/>
      <c r="V1754" s="336"/>
      <c r="AS1754" s="191" t="s">
        <v>170</v>
      </c>
      <c r="AT1754" s="191" t="s">
        <v>79</v>
      </c>
      <c r="AU1754" s="11" t="s">
        <v>77</v>
      </c>
      <c r="AV1754" s="11" t="s">
        <v>33</v>
      </c>
      <c r="AW1754" s="11" t="s">
        <v>69</v>
      </c>
      <c r="AX1754" s="191" t="s">
        <v>162</v>
      </c>
    </row>
    <row r="1755" spans="2:64" s="12" customFormat="1">
      <c r="B1755" s="196"/>
      <c r="C1755" s="341"/>
      <c r="D1755" s="337" t="s">
        <v>170</v>
      </c>
      <c r="E1755" s="347" t="s">
        <v>5</v>
      </c>
      <c r="F1755" s="348" t="s">
        <v>954</v>
      </c>
      <c r="G1755" s="341"/>
      <c r="H1755" s="349">
        <v>18.954000000000001</v>
      </c>
      <c r="I1755" s="198"/>
      <c r="L1755" s="196"/>
      <c r="M1755" s="199"/>
      <c r="N1755" s="200"/>
      <c r="O1755" s="200"/>
      <c r="P1755" s="200"/>
      <c r="Q1755" s="200"/>
      <c r="R1755" s="200"/>
      <c r="S1755" s="200"/>
      <c r="T1755" s="201"/>
      <c r="U1755" s="341"/>
      <c r="V1755" s="341"/>
      <c r="AS1755" s="202" t="s">
        <v>170</v>
      </c>
      <c r="AT1755" s="202" t="s">
        <v>79</v>
      </c>
      <c r="AU1755" s="12" t="s">
        <v>79</v>
      </c>
      <c r="AV1755" s="12" t="s">
        <v>33</v>
      </c>
      <c r="AW1755" s="12" t="s">
        <v>69</v>
      </c>
      <c r="AX1755" s="202" t="s">
        <v>162</v>
      </c>
    </row>
    <row r="1756" spans="2:64" s="12" customFormat="1" ht="24">
      <c r="B1756" s="196"/>
      <c r="C1756" s="341"/>
      <c r="D1756" s="337" t="s">
        <v>170</v>
      </c>
      <c r="E1756" s="347" t="s">
        <v>5</v>
      </c>
      <c r="F1756" s="348" t="s">
        <v>955</v>
      </c>
      <c r="G1756" s="341"/>
      <c r="H1756" s="349">
        <v>117.58199999999999</v>
      </c>
      <c r="I1756" s="198"/>
      <c r="L1756" s="196"/>
      <c r="M1756" s="199"/>
      <c r="N1756" s="200"/>
      <c r="O1756" s="200"/>
      <c r="P1756" s="200"/>
      <c r="Q1756" s="200"/>
      <c r="R1756" s="200"/>
      <c r="S1756" s="200"/>
      <c r="T1756" s="201"/>
      <c r="U1756" s="341"/>
      <c r="V1756" s="341"/>
      <c r="AS1756" s="202" t="s">
        <v>170</v>
      </c>
      <c r="AT1756" s="202" t="s">
        <v>79</v>
      </c>
      <c r="AU1756" s="12" t="s">
        <v>79</v>
      </c>
      <c r="AV1756" s="12" t="s">
        <v>33</v>
      </c>
      <c r="AW1756" s="12" t="s">
        <v>69</v>
      </c>
      <c r="AX1756" s="202" t="s">
        <v>162</v>
      </c>
    </row>
    <row r="1757" spans="2:64" s="13" customFormat="1">
      <c r="B1757" s="208"/>
      <c r="C1757" s="350"/>
      <c r="D1757" s="342" t="s">
        <v>170</v>
      </c>
      <c r="E1757" s="351" t="s">
        <v>5</v>
      </c>
      <c r="F1757" s="352" t="s">
        <v>192</v>
      </c>
      <c r="G1757" s="350"/>
      <c r="H1757" s="353">
        <v>136.536</v>
      </c>
      <c r="I1757" s="209"/>
      <c r="L1757" s="208"/>
      <c r="M1757" s="210"/>
      <c r="N1757" s="211"/>
      <c r="O1757" s="211"/>
      <c r="P1757" s="211"/>
      <c r="Q1757" s="211"/>
      <c r="R1757" s="211"/>
      <c r="S1757" s="211"/>
      <c r="T1757" s="212"/>
      <c r="U1757" s="350"/>
      <c r="V1757" s="350"/>
      <c r="AS1757" s="213" t="s">
        <v>170</v>
      </c>
      <c r="AT1757" s="213" t="s">
        <v>79</v>
      </c>
      <c r="AU1757" s="13" t="s">
        <v>168</v>
      </c>
      <c r="AV1757" s="13" t="s">
        <v>33</v>
      </c>
      <c r="AW1757" s="13" t="s">
        <v>77</v>
      </c>
      <c r="AX1757" s="213" t="s">
        <v>162</v>
      </c>
    </row>
    <row r="1758" spans="2:64" s="1" customFormat="1" ht="38.25" customHeight="1">
      <c r="B1758" s="174"/>
      <c r="C1758" s="331">
        <v>217</v>
      </c>
      <c r="D1758" s="331" t="s">
        <v>164</v>
      </c>
      <c r="E1758" s="332" t="s">
        <v>1721</v>
      </c>
      <c r="F1758" s="333" t="s">
        <v>1722</v>
      </c>
      <c r="G1758" s="334" t="s">
        <v>284</v>
      </c>
      <c r="H1758" s="335">
        <v>74.771000000000001</v>
      </c>
      <c r="I1758" s="180"/>
      <c r="J1758" s="181">
        <f>ROUND(I1758*H1758,2)</f>
        <v>0</v>
      </c>
      <c r="K1758" s="177" t="s">
        <v>5</v>
      </c>
      <c r="L1758" s="41"/>
      <c r="M1758" s="182" t="s">
        <v>5</v>
      </c>
      <c r="N1758" s="183" t="s">
        <v>40</v>
      </c>
      <c r="O1758" s="42"/>
      <c r="P1758" s="184">
        <f>O1758*H1758</f>
        <v>0</v>
      </c>
      <c r="Q1758" s="184">
        <v>0</v>
      </c>
      <c r="R1758" s="184">
        <f>Q1758*H1758</f>
        <v>0</v>
      </c>
      <c r="S1758" s="184">
        <v>2.8E-3</v>
      </c>
      <c r="T1758" s="185">
        <f>S1758*H1758</f>
        <v>0.20935880000000001</v>
      </c>
      <c r="U1758" s="329"/>
      <c r="V1758" s="329"/>
      <c r="AQ1758" s="24" t="s">
        <v>270</v>
      </c>
      <c r="AS1758" s="24" t="s">
        <v>164</v>
      </c>
      <c r="AT1758" s="24" t="s">
        <v>79</v>
      </c>
      <c r="AX1758" s="24" t="s">
        <v>162</v>
      </c>
      <c r="BD1758" s="186">
        <f>IF(N1758="základní",J1758,0)</f>
        <v>0</v>
      </c>
      <c r="BE1758" s="186">
        <f>IF(N1758="snížená",J1758,0)</f>
        <v>0</v>
      </c>
      <c r="BF1758" s="186">
        <f>IF(N1758="zákl. přenesená",J1758,0)</f>
        <v>0</v>
      </c>
      <c r="BG1758" s="186">
        <f>IF(N1758="sníž. přenesená",J1758,0)</f>
        <v>0</v>
      </c>
      <c r="BH1758" s="186">
        <f>IF(N1758="nulová",J1758,0)</f>
        <v>0</v>
      </c>
      <c r="BI1758" s="24" t="s">
        <v>77</v>
      </c>
      <c r="BJ1758" s="186">
        <f>ROUND(I1758*H1758,2)</f>
        <v>0</v>
      </c>
      <c r="BK1758" s="24" t="s">
        <v>270</v>
      </c>
      <c r="BL1758" s="24" t="s">
        <v>1723</v>
      </c>
    </row>
    <row r="1759" spans="2:64" s="11" customFormat="1">
      <c r="B1759" s="187"/>
      <c r="C1759" s="336"/>
      <c r="D1759" s="337" t="s">
        <v>170</v>
      </c>
      <c r="E1759" s="338" t="s">
        <v>5</v>
      </c>
      <c r="F1759" s="339" t="s">
        <v>953</v>
      </c>
      <c r="G1759" s="336"/>
      <c r="H1759" s="340" t="s">
        <v>5</v>
      </c>
      <c r="I1759" s="192"/>
      <c r="L1759" s="187"/>
      <c r="M1759" s="193"/>
      <c r="N1759" s="194"/>
      <c r="O1759" s="194"/>
      <c r="P1759" s="194"/>
      <c r="Q1759" s="194"/>
      <c r="R1759" s="194"/>
      <c r="S1759" s="194"/>
      <c r="T1759" s="195"/>
      <c r="U1759" s="336"/>
      <c r="V1759" s="336"/>
      <c r="AS1759" s="191" t="s">
        <v>170</v>
      </c>
      <c r="AT1759" s="191" t="s">
        <v>79</v>
      </c>
      <c r="AU1759" s="11" t="s">
        <v>77</v>
      </c>
      <c r="AV1759" s="11" t="s">
        <v>33</v>
      </c>
      <c r="AW1759" s="11" t="s">
        <v>69</v>
      </c>
      <c r="AX1759" s="191" t="s">
        <v>162</v>
      </c>
    </row>
    <row r="1760" spans="2:64" s="12" customFormat="1">
      <c r="B1760" s="196"/>
      <c r="C1760" s="341"/>
      <c r="D1760" s="337" t="s">
        <v>170</v>
      </c>
      <c r="E1760" s="347" t="s">
        <v>5</v>
      </c>
      <c r="F1760" s="348" t="s">
        <v>956</v>
      </c>
      <c r="G1760" s="341"/>
      <c r="H1760" s="349">
        <v>20.018999999999998</v>
      </c>
      <c r="I1760" s="198"/>
      <c r="L1760" s="196"/>
      <c r="M1760" s="199"/>
      <c r="N1760" s="200"/>
      <c r="O1760" s="200"/>
      <c r="P1760" s="200"/>
      <c r="Q1760" s="200"/>
      <c r="R1760" s="200"/>
      <c r="S1760" s="200"/>
      <c r="T1760" s="201"/>
      <c r="U1760" s="341"/>
      <c r="V1760" s="341"/>
      <c r="AS1760" s="202" t="s">
        <v>170</v>
      </c>
      <c r="AT1760" s="202" t="s">
        <v>79</v>
      </c>
      <c r="AU1760" s="12" t="s">
        <v>79</v>
      </c>
      <c r="AV1760" s="12" t="s">
        <v>33</v>
      </c>
      <c r="AW1760" s="12" t="s">
        <v>69</v>
      </c>
      <c r="AX1760" s="202" t="s">
        <v>162</v>
      </c>
    </row>
    <row r="1761" spans="2:64" s="12" customFormat="1">
      <c r="B1761" s="196"/>
      <c r="C1761" s="341"/>
      <c r="D1761" s="337" t="s">
        <v>170</v>
      </c>
      <c r="E1761" s="347" t="s">
        <v>5</v>
      </c>
      <c r="F1761" s="348" t="s">
        <v>957</v>
      </c>
      <c r="G1761" s="341"/>
      <c r="H1761" s="349">
        <v>54.752000000000002</v>
      </c>
      <c r="I1761" s="198"/>
      <c r="L1761" s="196"/>
      <c r="M1761" s="199"/>
      <c r="N1761" s="200"/>
      <c r="O1761" s="200"/>
      <c r="P1761" s="200"/>
      <c r="Q1761" s="200"/>
      <c r="R1761" s="200"/>
      <c r="S1761" s="200"/>
      <c r="T1761" s="201"/>
      <c r="U1761" s="341"/>
      <c r="V1761" s="341"/>
      <c r="AS1761" s="202" t="s">
        <v>170</v>
      </c>
      <c r="AT1761" s="202" t="s">
        <v>79</v>
      </c>
      <c r="AU1761" s="12" t="s">
        <v>79</v>
      </c>
      <c r="AV1761" s="12" t="s">
        <v>33</v>
      </c>
      <c r="AW1761" s="12" t="s">
        <v>69</v>
      </c>
      <c r="AX1761" s="202" t="s">
        <v>162</v>
      </c>
    </row>
    <row r="1762" spans="2:64" s="13" customFormat="1">
      <c r="B1762" s="208"/>
      <c r="C1762" s="350"/>
      <c r="D1762" s="342" t="s">
        <v>170</v>
      </c>
      <c r="E1762" s="351" t="s">
        <v>5</v>
      </c>
      <c r="F1762" s="352" t="s">
        <v>192</v>
      </c>
      <c r="G1762" s="350"/>
      <c r="H1762" s="353">
        <v>74.771000000000001</v>
      </c>
      <c r="I1762" s="209"/>
      <c r="L1762" s="208"/>
      <c r="M1762" s="210"/>
      <c r="N1762" s="211"/>
      <c r="O1762" s="211"/>
      <c r="P1762" s="211"/>
      <c r="Q1762" s="211"/>
      <c r="R1762" s="211"/>
      <c r="S1762" s="211"/>
      <c r="T1762" s="212"/>
      <c r="U1762" s="350"/>
      <c r="V1762" s="350"/>
      <c r="AS1762" s="213" t="s">
        <v>170</v>
      </c>
      <c r="AT1762" s="213" t="s">
        <v>79</v>
      </c>
      <c r="AU1762" s="13" t="s">
        <v>168</v>
      </c>
      <c r="AV1762" s="13" t="s">
        <v>33</v>
      </c>
      <c r="AW1762" s="13" t="s">
        <v>77</v>
      </c>
      <c r="AX1762" s="213" t="s">
        <v>162</v>
      </c>
    </row>
    <row r="1763" spans="2:64" s="1" customFormat="1" ht="38.25" customHeight="1">
      <c r="B1763" s="174"/>
      <c r="C1763" s="378">
        <v>218</v>
      </c>
      <c r="D1763" s="378" t="s">
        <v>164</v>
      </c>
      <c r="E1763" s="379" t="s">
        <v>1725</v>
      </c>
      <c r="F1763" s="380" t="s">
        <v>1726</v>
      </c>
      <c r="G1763" s="381" t="s">
        <v>1628</v>
      </c>
      <c r="H1763" s="180">
        <v>6730</v>
      </c>
      <c r="I1763" s="180"/>
      <c r="J1763" s="181">
        <f>ROUND(I1763*H1763,2)</f>
        <v>0</v>
      </c>
      <c r="K1763" s="177" t="s">
        <v>5</v>
      </c>
      <c r="L1763" s="41"/>
      <c r="M1763" s="182" t="s">
        <v>5</v>
      </c>
      <c r="N1763" s="183" t="s">
        <v>40</v>
      </c>
      <c r="O1763" s="42"/>
      <c r="P1763" s="184">
        <f>O1763*H1763</f>
        <v>0</v>
      </c>
      <c r="Q1763" s="184">
        <v>0</v>
      </c>
      <c r="R1763" s="184">
        <f>Q1763*H1763</f>
        <v>0</v>
      </c>
      <c r="S1763" s="184">
        <v>0</v>
      </c>
      <c r="T1763" s="185">
        <f>S1763*H1763</f>
        <v>0</v>
      </c>
      <c r="U1763" s="329"/>
      <c r="V1763" s="329"/>
      <c r="AQ1763" s="24" t="s">
        <v>270</v>
      </c>
      <c r="AS1763" s="24" t="s">
        <v>164</v>
      </c>
      <c r="AT1763" s="24" t="s">
        <v>79</v>
      </c>
      <c r="AX1763" s="24" t="s">
        <v>162</v>
      </c>
      <c r="BD1763" s="186">
        <f>IF(N1763="základní",J1763,0)</f>
        <v>0</v>
      </c>
      <c r="BE1763" s="186">
        <f>IF(N1763="snížená",J1763,0)</f>
        <v>0</v>
      </c>
      <c r="BF1763" s="186">
        <f>IF(N1763="zákl. přenesená",J1763,0)</f>
        <v>0</v>
      </c>
      <c r="BG1763" s="186">
        <f>IF(N1763="sníž. přenesená",J1763,0)</f>
        <v>0</v>
      </c>
      <c r="BH1763" s="186">
        <f>IF(N1763="nulová",J1763,0)</f>
        <v>0</v>
      </c>
      <c r="BI1763" s="24" t="s">
        <v>77</v>
      </c>
      <c r="BJ1763" s="186">
        <f>ROUND(I1763*H1763,2)</f>
        <v>0</v>
      </c>
      <c r="BK1763" s="24" t="s">
        <v>270</v>
      </c>
      <c r="BL1763" s="24" t="s">
        <v>1727</v>
      </c>
    </row>
    <row r="1764" spans="2:64" s="10" customFormat="1" ht="29.9" customHeight="1">
      <c r="B1764" s="160"/>
      <c r="C1764" s="364"/>
      <c r="D1764" s="365" t="s">
        <v>68</v>
      </c>
      <c r="E1764" s="366" t="s">
        <v>1728</v>
      </c>
      <c r="F1764" s="366" t="s">
        <v>1729</v>
      </c>
      <c r="G1764" s="364"/>
      <c r="H1764" s="364"/>
      <c r="I1764" s="163"/>
      <c r="J1764" s="173">
        <f>BJ1764</f>
        <v>0</v>
      </c>
      <c r="L1764" s="160"/>
      <c r="M1764" s="165"/>
      <c r="N1764" s="166"/>
      <c r="O1764" s="166"/>
      <c r="P1764" s="167">
        <f>P1765</f>
        <v>0</v>
      </c>
      <c r="Q1764" s="166"/>
      <c r="R1764" s="167">
        <f>R1765</f>
        <v>0</v>
      </c>
      <c r="S1764" s="166"/>
      <c r="T1764" s="168">
        <f>T1765</f>
        <v>5.2850000000000001E-2</v>
      </c>
      <c r="U1764" s="364"/>
      <c r="V1764" s="364"/>
      <c r="AQ1764" s="161" t="s">
        <v>79</v>
      </c>
      <c r="AS1764" s="169" t="s">
        <v>68</v>
      </c>
      <c r="AT1764" s="169" t="s">
        <v>77</v>
      </c>
      <c r="AX1764" s="161" t="s">
        <v>162</v>
      </c>
      <c r="BJ1764" s="170">
        <f>BJ1765</f>
        <v>0</v>
      </c>
    </row>
    <row r="1765" spans="2:64" s="1" customFormat="1" ht="16.5" customHeight="1">
      <c r="B1765" s="174"/>
      <c r="C1765" s="331">
        <v>219</v>
      </c>
      <c r="D1765" s="331" t="s">
        <v>164</v>
      </c>
      <c r="E1765" s="332" t="s">
        <v>1730</v>
      </c>
      <c r="F1765" s="333" t="s">
        <v>1731</v>
      </c>
      <c r="G1765" s="334" t="s">
        <v>320</v>
      </c>
      <c r="H1765" s="335">
        <v>1</v>
      </c>
      <c r="I1765" s="180"/>
      <c r="J1765" s="181">
        <f>ROUND(I1765*H1765,2)</f>
        <v>0</v>
      </c>
      <c r="K1765" s="177" t="s">
        <v>5</v>
      </c>
      <c r="L1765" s="41"/>
      <c r="M1765" s="182" t="s">
        <v>5</v>
      </c>
      <c r="N1765" s="183" t="s">
        <v>40</v>
      </c>
      <c r="O1765" s="42"/>
      <c r="P1765" s="184">
        <f>O1765*H1765</f>
        <v>0</v>
      </c>
      <c r="Q1765" s="184">
        <v>0</v>
      </c>
      <c r="R1765" s="184">
        <f>Q1765*H1765</f>
        <v>0</v>
      </c>
      <c r="S1765" s="184">
        <v>5.2850000000000001E-2</v>
      </c>
      <c r="T1765" s="185">
        <f>S1765*H1765</f>
        <v>5.2850000000000001E-2</v>
      </c>
      <c r="U1765" s="329"/>
      <c r="V1765" s="329"/>
      <c r="AQ1765" s="24" t="s">
        <v>270</v>
      </c>
      <c r="AS1765" s="24" t="s">
        <v>164</v>
      </c>
      <c r="AT1765" s="24" t="s">
        <v>79</v>
      </c>
      <c r="AX1765" s="24" t="s">
        <v>162</v>
      </c>
      <c r="BD1765" s="186">
        <f>IF(N1765="základní",J1765,0)</f>
        <v>0</v>
      </c>
      <c r="BE1765" s="186">
        <f>IF(N1765="snížená",J1765,0)</f>
        <v>0</v>
      </c>
      <c r="BF1765" s="186">
        <f>IF(N1765="zákl. přenesená",J1765,0)</f>
        <v>0</v>
      </c>
      <c r="BG1765" s="186">
        <f>IF(N1765="sníž. přenesená",J1765,0)</f>
        <v>0</v>
      </c>
      <c r="BH1765" s="186">
        <f>IF(N1765="nulová",J1765,0)</f>
        <v>0</v>
      </c>
      <c r="BI1765" s="24" t="s">
        <v>77</v>
      </c>
      <c r="BJ1765" s="186">
        <f>ROUND(I1765*H1765,2)</f>
        <v>0</v>
      </c>
      <c r="BK1765" s="24" t="s">
        <v>270</v>
      </c>
      <c r="BL1765" s="24" t="s">
        <v>1732</v>
      </c>
    </row>
    <row r="1766" spans="2:64" s="10" customFormat="1" ht="29.9" customHeight="1">
      <c r="B1766" s="160"/>
      <c r="C1766" s="364"/>
      <c r="D1766" s="365" t="s">
        <v>68</v>
      </c>
      <c r="E1766" s="366" t="s">
        <v>1733</v>
      </c>
      <c r="F1766" s="366" t="s">
        <v>1734</v>
      </c>
      <c r="G1766" s="364"/>
      <c r="H1766" s="364"/>
      <c r="I1766" s="163"/>
      <c r="J1766" s="173">
        <f>BJ1766</f>
        <v>0</v>
      </c>
      <c r="L1766" s="160"/>
      <c r="M1766" s="165"/>
      <c r="N1766" s="166"/>
      <c r="O1766" s="166"/>
      <c r="P1766" s="167">
        <f>SUM(P1767:P1783)</f>
        <v>0</v>
      </c>
      <c r="Q1766" s="166"/>
      <c r="R1766" s="167">
        <f>SUM(R1767:R1783)</f>
        <v>2.8599999999999993E-2</v>
      </c>
      <c r="S1766" s="166"/>
      <c r="T1766" s="168">
        <f>SUM(T1767:T1783)</f>
        <v>0</v>
      </c>
      <c r="U1766" s="364"/>
      <c r="V1766" s="364"/>
      <c r="AQ1766" s="161" t="s">
        <v>79</v>
      </c>
      <c r="AS1766" s="169" t="s">
        <v>68</v>
      </c>
      <c r="AT1766" s="169" t="s">
        <v>77</v>
      </c>
      <c r="AX1766" s="161" t="s">
        <v>162</v>
      </c>
      <c r="BJ1766" s="170">
        <f>SUM(BJ1767:BJ1783)</f>
        <v>0</v>
      </c>
    </row>
    <row r="1767" spans="2:64" s="1" customFormat="1" ht="25.5" customHeight="1">
      <c r="B1767" s="174"/>
      <c r="C1767" s="331">
        <v>220</v>
      </c>
      <c r="D1767" s="331" t="s">
        <v>164</v>
      </c>
      <c r="E1767" s="332" t="s">
        <v>1736</v>
      </c>
      <c r="F1767" s="333" t="s">
        <v>1737</v>
      </c>
      <c r="G1767" s="334" t="s">
        <v>489</v>
      </c>
      <c r="H1767" s="335">
        <v>1</v>
      </c>
      <c r="I1767" s="180"/>
      <c r="J1767" s="181">
        <f>ROUND(I1767*H1767,2)</f>
        <v>0</v>
      </c>
      <c r="K1767" s="177" t="s">
        <v>5</v>
      </c>
      <c r="L1767" s="41"/>
      <c r="M1767" s="182" t="s">
        <v>5</v>
      </c>
      <c r="N1767" s="183" t="s">
        <v>40</v>
      </c>
      <c r="O1767" s="42"/>
      <c r="P1767" s="184">
        <f>O1767*H1767</f>
        <v>0</v>
      </c>
      <c r="Q1767" s="184">
        <v>5.1999999999999995E-4</v>
      </c>
      <c r="R1767" s="184">
        <f>Q1767*H1767</f>
        <v>5.1999999999999995E-4</v>
      </c>
      <c r="S1767" s="184">
        <v>0</v>
      </c>
      <c r="T1767" s="185">
        <f>S1767*H1767</f>
        <v>0</v>
      </c>
      <c r="U1767" s="329"/>
      <c r="V1767" s="329"/>
      <c r="AQ1767" s="24" t="s">
        <v>270</v>
      </c>
      <c r="AS1767" s="24" t="s">
        <v>164</v>
      </c>
      <c r="AT1767" s="24" t="s">
        <v>79</v>
      </c>
      <c r="AX1767" s="24" t="s">
        <v>162</v>
      </c>
      <c r="BD1767" s="186">
        <f>IF(N1767="základní",J1767,0)</f>
        <v>0</v>
      </c>
      <c r="BE1767" s="186">
        <f>IF(N1767="snížená",J1767,0)</f>
        <v>0</v>
      </c>
      <c r="BF1767" s="186">
        <f>IF(N1767="zákl. přenesená",J1767,0)</f>
        <v>0</v>
      </c>
      <c r="BG1767" s="186">
        <f>IF(N1767="sníž. přenesená",J1767,0)</f>
        <v>0</v>
      </c>
      <c r="BH1767" s="186">
        <f>IF(N1767="nulová",J1767,0)</f>
        <v>0</v>
      </c>
      <c r="BI1767" s="24" t="s">
        <v>77</v>
      </c>
      <c r="BJ1767" s="186">
        <f>ROUND(I1767*H1767,2)</f>
        <v>0</v>
      </c>
      <c r="BK1767" s="24" t="s">
        <v>270</v>
      </c>
      <c r="BL1767" s="24" t="s">
        <v>1738</v>
      </c>
    </row>
    <row r="1768" spans="2:64" s="1" customFormat="1" ht="114">
      <c r="B1768" s="41"/>
      <c r="C1768" s="329"/>
      <c r="D1768" s="342" t="s">
        <v>182</v>
      </c>
      <c r="E1768" s="329"/>
      <c r="F1768" s="373" t="s">
        <v>1739</v>
      </c>
      <c r="G1768" s="329"/>
      <c r="H1768" s="329"/>
      <c r="I1768" s="204"/>
      <c r="L1768" s="41"/>
      <c r="M1768" s="205"/>
      <c r="N1768" s="42"/>
      <c r="O1768" s="42"/>
      <c r="P1768" s="42"/>
      <c r="Q1768" s="42"/>
      <c r="R1768" s="42"/>
      <c r="S1768" s="42"/>
      <c r="T1768" s="70"/>
      <c r="U1768" s="329"/>
      <c r="V1768" s="329"/>
      <c r="AS1768" s="24" t="s">
        <v>182</v>
      </c>
      <c r="AT1768" s="24" t="s">
        <v>79</v>
      </c>
    </row>
    <row r="1769" spans="2:64" s="1" customFormat="1" ht="25.5" customHeight="1">
      <c r="B1769" s="174"/>
      <c r="C1769" s="331">
        <v>221</v>
      </c>
      <c r="D1769" s="331" t="s">
        <v>164</v>
      </c>
      <c r="E1769" s="332" t="s">
        <v>1740</v>
      </c>
      <c r="F1769" s="333" t="s">
        <v>1741</v>
      </c>
      <c r="G1769" s="334" t="s">
        <v>489</v>
      </c>
      <c r="H1769" s="335">
        <v>6</v>
      </c>
      <c r="I1769" s="180"/>
      <c r="J1769" s="181">
        <f>ROUND(I1769*H1769,2)</f>
        <v>0</v>
      </c>
      <c r="K1769" s="177" t="s">
        <v>5</v>
      </c>
      <c r="L1769" s="41"/>
      <c r="M1769" s="182" t="s">
        <v>5</v>
      </c>
      <c r="N1769" s="183" t="s">
        <v>40</v>
      </c>
      <c r="O1769" s="42"/>
      <c r="P1769" s="184">
        <f>O1769*H1769</f>
        <v>0</v>
      </c>
      <c r="Q1769" s="184">
        <v>5.1999999999999995E-4</v>
      </c>
      <c r="R1769" s="184">
        <f>Q1769*H1769</f>
        <v>3.1199999999999995E-3</v>
      </c>
      <c r="S1769" s="184">
        <v>0</v>
      </c>
      <c r="T1769" s="185">
        <f>S1769*H1769</f>
        <v>0</v>
      </c>
      <c r="U1769" s="329"/>
      <c r="V1769" s="329"/>
      <c r="AQ1769" s="24" t="s">
        <v>270</v>
      </c>
      <c r="AS1769" s="24" t="s">
        <v>164</v>
      </c>
      <c r="AT1769" s="24" t="s">
        <v>79</v>
      </c>
      <c r="AX1769" s="24" t="s">
        <v>162</v>
      </c>
      <c r="BD1769" s="186">
        <f>IF(N1769="základní",J1769,0)</f>
        <v>0</v>
      </c>
      <c r="BE1769" s="186">
        <f>IF(N1769="snížená",J1769,0)</f>
        <v>0</v>
      </c>
      <c r="BF1769" s="186">
        <f>IF(N1769="zákl. přenesená",J1769,0)</f>
        <v>0</v>
      </c>
      <c r="BG1769" s="186">
        <f>IF(N1769="sníž. přenesená",J1769,0)</f>
        <v>0</v>
      </c>
      <c r="BH1769" s="186">
        <f>IF(N1769="nulová",J1769,0)</f>
        <v>0</v>
      </c>
      <c r="BI1769" s="24" t="s">
        <v>77</v>
      </c>
      <c r="BJ1769" s="186">
        <f>ROUND(I1769*H1769,2)</f>
        <v>0</v>
      </c>
      <c r="BK1769" s="24" t="s">
        <v>270</v>
      </c>
      <c r="BL1769" s="24" t="s">
        <v>1742</v>
      </c>
    </row>
    <row r="1770" spans="2:64" s="1" customFormat="1" ht="161.5">
      <c r="B1770" s="41"/>
      <c r="C1770" s="329"/>
      <c r="D1770" s="342" t="s">
        <v>182</v>
      </c>
      <c r="E1770" s="329"/>
      <c r="F1770" s="373" t="s">
        <v>1743</v>
      </c>
      <c r="G1770" s="329"/>
      <c r="H1770" s="329"/>
      <c r="I1770" s="204"/>
      <c r="L1770" s="41"/>
      <c r="M1770" s="205"/>
      <c r="N1770" s="42"/>
      <c r="O1770" s="42"/>
      <c r="P1770" s="42"/>
      <c r="Q1770" s="42"/>
      <c r="R1770" s="42"/>
      <c r="S1770" s="42"/>
      <c r="T1770" s="70"/>
      <c r="U1770" s="329"/>
      <c r="V1770" s="329"/>
      <c r="AS1770" s="24" t="s">
        <v>182</v>
      </c>
      <c r="AT1770" s="24" t="s">
        <v>79</v>
      </c>
    </row>
    <row r="1771" spans="2:64" s="1" customFormat="1" ht="25.5" customHeight="1">
      <c r="B1771" s="174"/>
      <c r="C1771" s="331">
        <v>222</v>
      </c>
      <c r="D1771" s="331" t="s">
        <v>164</v>
      </c>
      <c r="E1771" s="332" t="s">
        <v>1745</v>
      </c>
      <c r="F1771" s="333" t="s">
        <v>1746</v>
      </c>
      <c r="G1771" s="334" t="s">
        <v>489</v>
      </c>
      <c r="H1771" s="335">
        <v>18</v>
      </c>
      <c r="I1771" s="180"/>
      <c r="J1771" s="181">
        <f>ROUND(I1771*H1771,2)</f>
        <v>0</v>
      </c>
      <c r="K1771" s="177" t="s">
        <v>5</v>
      </c>
      <c r="L1771" s="41"/>
      <c r="M1771" s="182" t="s">
        <v>5</v>
      </c>
      <c r="N1771" s="183" t="s">
        <v>40</v>
      </c>
      <c r="O1771" s="42"/>
      <c r="P1771" s="184">
        <f>O1771*H1771</f>
        <v>0</v>
      </c>
      <c r="Q1771" s="184">
        <v>5.1999999999999995E-4</v>
      </c>
      <c r="R1771" s="184">
        <f>Q1771*H1771</f>
        <v>9.3599999999999985E-3</v>
      </c>
      <c r="S1771" s="184">
        <v>0</v>
      </c>
      <c r="T1771" s="185">
        <f>S1771*H1771</f>
        <v>0</v>
      </c>
      <c r="U1771" s="329"/>
      <c r="V1771" s="329"/>
      <c r="AQ1771" s="24" t="s">
        <v>270</v>
      </c>
      <c r="AS1771" s="24" t="s">
        <v>164</v>
      </c>
      <c r="AT1771" s="24" t="s">
        <v>79</v>
      </c>
      <c r="AX1771" s="24" t="s">
        <v>162</v>
      </c>
      <c r="BD1771" s="186">
        <f>IF(N1771="základní",J1771,0)</f>
        <v>0</v>
      </c>
      <c r="BE1771" s="186">
        <f>IF(N1771="snížená",J1771,0)</f>
        <v>0</v>
      </c>
      <c r="BF1771" s="186">
        <f>IF(N1771="zákl. přenesená",J1771,0)</f>
        <v>0</v>
      </c>
      <c r="BG1771" s="186">
        <f>IF(N1771="sníž. přenesená",J1771,0)</f>
        <v>0</v>
      </c>
      <c r="BH1771" s="186">
        <f>IF(N1771="nulová",J1771,0)</f>
        <v>0</v>
      </c>
      <c r="BI1771" s="24" t="s">
        <v>77</v>
      </c>
      <c r="BJ1771" s="186">
        <f>ROUND(I1771*H1771,2)</f>
        <v>0</v>
      </c>
      <c r="BK1771" s="24" t="s">
        <v>270</v>
      </c>
      <c r="BL1771" s="24" t="s">
        <v>1747</v>
      </c>
    </row>
    <row r="1772" spans="2:64" s="1" customFormat="1" ht="76">
      <c r="B1772" s="41"/>
      <c r="C1772" s="329"/>
      <c r="D1772" s="342" t="s">
        <v>182</v>
      </c>
      <c r="E1772" s="329"/>
      <c r="F1772" s="373" t="s">
        <v>1748</v>
      </c>
      <c r="G1772" s="329"/>
      <c r="H1772" s="329"/>
      <c r="I1772" s="204"/>
      <c r="L1772" s="41"/>
      <c r="M1772" s="205"/>
      <c r="N1772" s="42"/>
      <c r="O1772" s="42"/>
      <c r="P1772" s="42"/>
      <c r="Q1772" s="42"/>
      <c r="R1772" s="42"/>
      <c r="S1772" s="42"/>
      <c r="T1772" s="70"/>
      <c r="U1772" s="329"/>
      <c r="V1772" s="329"/>
      <c r="AS1772" s="24" t="s">
        <v>182</v>
      </c>
      <c r="AT1772" s="24" t="s">
        <v>79</v>
      </c>
    </row>
    <row r="1773" spans="2:64" s="1" customFormat="1" ht="25.5" customHeight="1">
      <c r="B1773" s="174"/>
      <c r="C1773" s="331">
        <v>223</v>
      </c>
      <c r="D1773" s="331" t="s">
        <v>164</v>
      </c>
      <c r="E1773" s="332" t="s">
        <v>1749</v>
      </c>
      <c r="F1773" s="333" t="s">
        <v>1750</v>
      </c>
      <c r="G1773" s="334" t="s">
        <v>489</v>
      </c>
      <c r="H1773" s="335">
        <v>3</v>
      </c>
      <c r="I1773" s="180"/>
      <c r="J1773" s="181">
        <f>ROUND(I1773*H1773,2)</f>
        <v>0</v>
      </c>
      <c r="K1773" s="177" t="s">
        <v>5</v>
      </c>
      <c r="L1773" s="41"/>
      <c r="M1773" s="182" t="s">
        <v>5</v>
      </c>
      <c r="N1773" s="183" t="s">
        <v>40</v>
      </c>
      <c r="O1773" s="42"/>
      <c r="P1773" s="184">
        <f>O1773*H1773</f>
        <v>0</v>
      </c>
      <c r="Q1773" s="184">
        <v>5.1999999999999995E-4</v>
      </c>
      <c r="R1773" s="184">
        <f>Q1773*H1773</f>
        <v>1.5599999999999998E-3</v>
      </c>
      <c r="S1773" s="184">
        <v>0</v>
      </c>
      <c r="T1773" s="185">
        <f>S1773*H1773</f>
        <v>0</v>
      </c>
      <c r="U1773" s="329"/>
      <c r="V1773" s="329"/>
      <c r="AQ1773" s="24" t="s">
        <v>270</v>
      </c>
      <c r="AS1773" s="24" t="s">
        <v>164</v>
      </c>
      <c r="AT1773" s="24" t="s">
        <v>79</v>
      </c>
      <c r="AX1773" s="24" t="s">
        <v>162</v>
      </c>
      <c r="BD1773" s="186">
        <f>IF(N1773="základní",J1773,0)</f>
        <v>0</v>
      </c>
      <c r="BE1773" s="186">
        <f>IF(N1773="snížená",J1773,0)</f>
        <v>0</v>
      </c>
      <c r="BF1773" s="186">
        <f>IF(N1773="zákl. přenesená",J1773,0)</f>
        <v>0</v>
      </c>
      <c r="BG1773" s="186">
        <f>IF(N1773="sníž. přenesená",J1773,0)</f>
        <v>0</v>
      </c>
      <c r="BH1773" s="186">
        <f>IF(N1773="nulová",J1773,0)</f>
        <v>0</v>
      </c>
      <c r="BI1773" s="24" t="s">
        <v>77</v>
      </c>
      <c r="BJ1773" s="186">
        <f>ROUND(I1773*H1773,2)</f>
        <v>0</v>
      </c>
      <c r="BK1773" s="24" t="s">
        <v>270</v>
      </c>
      <c r="BL1773" s="24" t="s">
        <v>1751</v>
      </c>
    </row>
    <row r="1774" spans="2:64" s="1" customFormat="1" ht="85.5">
      <c r="B1774" s="41"/>
      <c r="C1774" s="329"/>
      <c r="D1774" s="342" t="s">
        <v>182</v>
      </c>
      <c r="E1774" s="329"/>
      <c r="F1774" s="373" t="s">
        <v>1752</v>
      </c>
      <c r="G1774" s="329"/>
      <c r="H1774" s="329"/>
      <c r="I1774" s="204"/>
      <c r="L1774" s="41"/>
      <c r="M1774" s="205"/>
      <c r="N1774" s="42"/>
      <c r="O1774" s="42"/>
      <c r="P1774" s="42"/>
      <c r="Q1774" s="42"/>
      <c r="R1774" s="42"/>
      <c r="S1774" s="42"/>
      <c r="T1774" s="70"/>
      <c r="U1774" s="329"/>
      <c r="V1774" s="329"/>
      <c r="AS1774" s="24" t="s">
        <v>182</v>
      </c>
      <c r="AT1774" s="24" t="s">
        <v>79</v>
      </c>
    </row>
    <row r="1775" spans="2:64" s="1" customFormat="1" ht="25.5" customHeight="1">
      <c r="B1775" s="174"/>
      <c r="C1775" s="331">
        <v>224</v>
      </c>
      <c r="D1775" s="331" t="s">
        <v>164</v>
      </c>
      <c r="E1775" s="332" t="s">
        <v>1754</v>
      </c>
      <c r="F1775" s="333" t="s">
        <v>1755</v>
      </c>
      <c r="G1775" s="334" t="s">
        <v>489</v>
      </c>
      <c r="H1775" s="335">
        <v>14</v>
      </c>
      <c r="I1775" s="180"/>
      <c r="J1775" s="181">
        <f>ROUND(I1775*H1775,2)</f>
        <v>0</v>
      </c>
      <c r="K1775" s="177" t="s">
        <v>5</v>
      </c>
      <c r="L1775" s="41"/>
      <c r="M1775" s="182" t="s">
        <v>5</v>
      </c>
      <c r="N1775" s="183" t="s">
        <v>40</v>
      </c>
      <c r="O1775" s="42"/>
      <c r="P1775" s="184">
        <f>O1775*H1775</f>
        <v>0</v>
      </c>
      <c r="Q1775" s="184">
        <v>5.1999999999999995E-4</v>
      </c>
      <c r="R1775" s="184">
        <f>Q1775*H1775</f>
        <v>7.2799999999999991E-3</v>
      </c>
      <c r="S1775" s="184">
        <v>0</v>
      </c>
      <c r="T1775" s="185">
        <f>S1775*H1775</f>
        <v>0</v>
      </c>
      <c r="U1775" s="329"/>
      <c r="V1775" s="329"/>
      <c r="AQ1775" s="24" t="s">
        <v>270</v>
      </c>
      <c r="AS1775" s="24" t="s">
        <v>164</v>
      </c>
      <c r="AT1775" s="24" t="s">
        <v>79</v>
      </c>
      <c r="AX1775" s="24" t="s">
        <v>162</v>
      </c>
      <c r="BD1775" s="186">
        <f>IF(N1775="základní",J1775,0)</f>
        <v>0</v>
      </c>
      <c r="BE1775" s="186">
        <f>IF(N1775="snížená",J1775,0)</f>
        <v>0</v>
      </c>
      <c r="BF1775" s="186">
        <f>IF(N1775="zákl. přenesená",J1775,0)</f>
        <v>0</v>
      </c>
      <c r="BG1775" s="186">
        <f>IF(N1775="sníž. přenesená",J1775,0)</f>
        <v>0</v>
      </c>
      <c r="BH1775" s="186">
        <f>IF(N1775="nulová",J1775,0)</f>
        <v>0</v>
      </c>
      <c r="BI1775" s="24" t="s">
        <v>77</v>
      </c>
      <c r="BJ1775" s="186">
        <f>ROUND(I1775*H1775,2)</f>
        <v>0</v>
      </c>
      <c r="BK1775" s="24" t="s">
        <v>270</v>
      </c>
      <c r="BL1775" s="24" t="s">
        <v>1756</v>
      </c>
    </row>
    <row r="1776" spans="2:64" s="1" customFormat="1" ht="47.5">
      <c r="B1776" s="41"/>
      <c r="C1776" s="329"/>
      <c r="D1776" s="342" t="s">
        <v>182</v>
      </c>
      <c r="E1776" s="329"/>
      <c r="F1776" s="373" t="s">
        <v>1757</v>
      </c>
      <c r="G1776" s="329"/>
      <c r="H1776" s="329"/>
      <c r="I1776" s="204"/>
      <c r="L1776" s="41"/>
      <c r="M1776" s="205"/>
      <c r="N1776" s="42"/>
      <c r="O1776" s="42"/>
      <c r="P1776" s="42"/>
      <c r="Q1776" s="42"/>
      <c r="R1776" s="42"/>
      <c r="S1776" s="42"/>
      <c r="T1776" s="70"/>
      <c r="U1776" s="329"/>
      <c r="V1776" s="329"/>
      <c r="AS1776" s="24" t="s">
        <v>182</v>
      </c>
      <c r="AT1776" s="24" t="s">
        <v>79</v>
      </c>
    </row>
    <row r="1777" spans="2:64" s="1" customFormat="1" ht="25.5" customHeight="1">
      <c r="B1777" s="174"/>
      <c r="C1777" s="331">
        <v>225</v>
      </c>
      <c r="D1777" s="331" t="s">
        <v>164</v>
      </c>
      <c r="E1777" s="332" t="s">
        <v>1758</v>
      </c>
      <c r="F1777" s="333" t="s">
        <v>1759</v>
      </c>
      <c r="G1777" s="334" t="s">
        <v>489</v>
      </c>
      <c r="H1777" s="335">
        <v>9</v>
      </c>
      <c r="I1777" s="180"/>
      <c r="J1777" s="181">
        <f>ROUND(I1777*H1777,2)</f>
        <v>0</v>
      </c>
      <c r="K1777" s="177" t="s">
        <v>5</v>
      </c>
      <c r="L1777" s="41"/>
      <c r="M1777" s="182" t="s">
        <v>5</v>
      </c>
      <c r="N1777" s="183" t="s">
        <v>40</v>
      </c>
      <c r="O1777" s="42"/>
      <c r="P1777" s="184">
        <f>O1777*H1777</f>
        <v>0</v>
      </c>
      <c r="Q1777" s="184">
        <v>5.1999999999999995E-4</v>
      </c>
      <c r="R1777" s="184">
        <f>Q1777*H1777</f>
        <v>4.6799999999999993E-3</v>
      </c>
      <c r="S1777" s="184">
        <v>0</v>
      </c>
      <c r="T1777" s="185">
        <f>S1777*H1777</f>
        <v>0</v>
      </c>
      <c r="U1777" s="329"/>
      <c r="V1777" s="329"/>
      <c r="AQ1777" s="24" t="s">
        <v>270</v>
      </c>
      <c r="AS1777" s="24" t="s">
        <v>164</v>
      </c>
      <c r="AT1777" s="24" t="s">
        <v>79</v>
      </c>
      <c r="AX1777" s="24" t="s">
        <v>162</v>
      </c>
      <c r="BD1777" s="186">
        <f>IF(N1777="základní",J1777,0)</f>
        <v>0</v>
      </c>
      <c r="BE1777" s="186">
        <f>IF(N1777="snížená",J1777,0)</f>
        <v>0</v>
      </c>
      <c r="BF1777" s="186">
        <f>IF(N1777="zákl. přenesená",J1777,0)</f>
        <v>0</v>
      </c>
      <c r="BG1777" s="186">
        <f>IF(N1777="sníž. přenesená",J1777,0)</f>
        <v>0</v>
      </c>
      <c r="BH1777" s="186">
        <f>IF(N1777="nulová",J1777,0)</f>
        <v>0</v>
      </c>
      <c r="BI1777" s="24" t="s">
        <v>77</v>
      </c>
      <c r="BJ1777" s="186">
        <f>ROUND(I1777*H1777,2)</f>
        <v>0</v>
      </c>
      <c r="BK1777" s="24" t="s">
        <v>270</v>
      </c>
      <c r="BL1777" s="24" t="s">
        <v>1760</v>
      </c>
    </row>
    <row r="1778" spans="2:64" s="1" customFormat="1" ht="66.5">
      <c r="B1778" s="41"/>
      <c r="C1778" s="329"/>
      <c r="D1778" s="342" t="s">
        <v>182</v>
      </c>
      <c r="E1778" s="329"/>
      <c r="F1778" s="373" t="s">
        <v>1761</v>
      </c>
      <c r="G1778" s="329"/>
      <c r="H1778" s="329"/>
      <c r="I1778" s="204"/>
      <c r="L1778" s="41"/>
      <c r="M1778" s="205"/>
      <c r="N1778" s="42"/>
      <c r="O1778" s="42"/>
      <c r="P1778" s="42"/>
      <c r="Q1778" s="42"/>
      <c r="R1778" s="42"/>
      <c r="S1778" s="42"/>
      <c r="T1778" s="70"/>
      <c r="U1778" s="329"/>
      <c r="V1778" s="329"/>
      <c r="AS1778" s="24" t="s">
        <v>182</v>
      </c>
      <c r="AT1778" s="24" t="s">
        <v>79</v>
      </c>
    </row>
    <row r="1779" spans="2:64" s="1" customFormat="1" ht="25.5" customHeight="1">
      <c r="B1779" s="174"/>
      <c r="C1779" s="331">
        <v>226</v>
      </c>
      <c r="D1779" s="331" t="s">
        <v>164</v>
      </c>
      <c r="E1779" s="332" t="s">
        <v>1763</v>
      </c>
      <c r="F1779" s="333" t="s">
        <v>1764</v>
      </c>
      <c r="G1779" s="334" t="s">
        <v>489</v>
      </c>
      <c r="H1779" s="335">
        <v>2</v>
      </c>
      <c r="I1779" s="180"/>
      <c r="J1779" s="181">
        <f>ROUND(I1779*H1779,2)</f>
        <v>0</v>
      </c>
      <c r="K1779" s="177" t="s">
        <v>5</v>
      </c>
      <c r="L1779" s="41"/>
      <c r="M1779" s="182" t="s">
        <v>5</v>
      </c>
      <c r="N1779" s="183" t="s">
        <v>40</v>
      </c>
      <c r="O1779" s="42"/>
      <c r="P1779" s="184">
        <f>O1779*H1779</f>
        <v>0</v>
      </c>
      <c r="Q1779" s="184">
        <v>5.1999999999999995E-4</v>
      </c>
      <c r="R1779" s="184">
        <f>Q1779*H1779</f>
        <v>1.0399999999999999E-3</v>
      </c>
      <c r="S1779" s="184">
        <v>0</v>
      </c>
      <c r="T1779" s="185">
        <f>S1779*H1779</f>
        <v>0</v>
      </c>
      <c r="U1779" s="329"/>
      <c r="V1779" s="329"/>
      <c r="AQ1779" s="24" t="s">
        <v>270</v>
      </c>
      <c r="AS1779" s="24" t="s">
        <v>164</v>
      </c>
      <c r="AT1779" s="24" t="s">
        <v>79</v>
      </c>
      <c r="AX1779" s="24" t="s">
        <v>162</v>
      </c>
      <c r="BD1779" s="186">
        <f>IF(N1779="základní",J1779,0)</f>
        <v>0</v>
      </c>
      <c r="BE1779" s="186">
        <f>IF(N1779="snížená",J1779,0)</f>
        <v>0</v>
      </c>
      <c r="BF1779" s="186">
        <f>IF(N1779="zákl. přenesená",J1779,0)</f>
        <v>0</v>
      </c>
      <c r="BG1779" s="186">
        <f>IF(N1779="sníž. přenesená",J1779,0)</f>
        <v>0</v>
      </c>
      <c r="BH1779" s="186">
        <f>IF(N1779="nulová",J1779,0)</f>
        <v>0</v>
      </c>
      <c r="BI1779" s="24" t="s">
        <v>77</v>
      </c>
      <c r="BJ1779" s="186">
        <f>ROUND(I1779*H1779,2)</f>
        <v>0</v>
      </c>
      <c r="BK1779" s="24" t="s">
        <v>270</v>
      </c>
      <c r="BL1779" s="24" t="s">
        <v>1765</v>
      </c>
    </row>
    <row r="1780" spans="2:64" s="1" customFormat="1" ht="57">
      <c r="B1780" s="41"/>
      <c r="C1780" s="329"/>
      <c r="D1780" s="342" t="s">
        <v>182</v>
      </c>
      <c r="E1780" s="329"/>
      <c r="F1780" s="373" t="s">
        <v>1766</v>
      </c>
      <c r="G1780" s="329"/>
      <c r="H1780" s="329"/>
      <c r="I1780" s="204"/>
      <c r="L1780" s="41"/>
      <c r="M1780" s="205"/>
      <c r="N1780" s="42"/>
      <c r="O1780" s="42"/>
      <c r="P1780" s="42"/>
      <c r="Q1780" s="42"/>
      <c r="R1780" s="42"/>
      <c r="S1780" s="42"/>
      <c r="T1780" s="70"/>
      <c r="U1780" s="329"/>
      <c r="V1780" s="329"/>
      <c r="AS1780" s="24" t="s">
        <v>182</v>
      </c>
      <c r="AT1780" s="24" t="s">
        <v>79</v>
      </c>
    </row>
    <row r="1781" spans="2:64" s="1" customFormat="1" ht="25.5" customHeight="1">
      <c r="B1781" s="174"/>
      <c r="C1781" s="331">
        <v>227</v>
      </c>
      <c r="D1781" s="331" t="s">
        <v>164</v>
      </c>
      <c r="E1781" s="332" t="s">
        <v>1767</v>
      </c>
      <c r="F1781" s="333" t="s">
        <v>1768</v>
      </c>
      <c r="G1781" s="334" t="s">
        <v>489</v>
      </c>
      <c r="H1781" s="335">
        <v>2</v>
      </c>
      <c r="I1781" s="180"/>
      <c r="J1781" s="181">
        <f>ROUND(I1781*H1781,2)</f>
        <v>0</v>
      </c>
      <c r="K1781" s="177" t="s">
        <v>5</v>
      </c>
      <c r="L1781" s="41"/>
      <c r="M1781" s="182" t="s">
        <v>5</v>
      </c>
      <c r="N1781" s="183" t="s">
        <v>40</v>
      </c>
      <c r="O1781" s="42"/>
      <c r="P1781" s="184">
        <f>O1781*H1781</f>
        <v>0</v>
      </c>
      <c r="Q1781" s="184">
        <v>5.1999999999999995E-4</v>
      </c>
      <c r="R1781" s="184">
        <f>Q1781*H1781</f>
        <v>1.0399999999999999E-3</v>
      </c>
      <c r="S1781" s="184">
        <v>0</v>
      </c>
      <c r="T1781" s="185">
        <f>S1781*H1781</f>
        <v>0</v>
      </c>
      <c r="U1781" s="329"/>
      <c r="V1781" s="329"/>
      <c r="AQ1781" s="24" t="s">
        <v>270</v>
      </c>
      <c r="AS1781" s="24" t="s">
        <v>164</v>
      </c>
      <c r="AT1781" s="24" t="s">
        <v>79</v>
      </c>
      <c r="AX1781" s="24" t="s">
        <v>162</v>
      </c>
      <c r="BD1781" s="186">
        <f>IF(N1781="základní",J1781,0)</f>
        <v>0</v>
      </c>
      <c r="BE1781" s="186">
        <f>IF(N1781="snížená",J1781,0)</f>
        <v>0</v>
      </c>
      <c r="BF1781" s="186">
        <f>IF(N1781="zákl. přenesená",J1781,0)</f>
        <v>0</v>
      </c>
      <c r="BG1781" s="186">
        <f>IF(N1781="sníž. přenesená",J1781,0)</f>
        <v>0</v>
      </c>
      <c r="BH1781" s="186">
        <f>IF(N1781="nulová",J1781,0)</f>
        <v>0</v>
      </c>
      <c r="BI1781" s="24" t="s">
        <v>77</v>
      </c>
      <c r="BJ1781" s="186">
        <f>ROUND(I1781*H1781,2)</f>
        <v>0</v>
      </c>
      <c r="BK1781" s="24" t="s">
        <v>270</v>
      </c>
      <c r="BL1781" s="24" t="s">
        <v>1769</v>
      </c>
    </row>
    <row r="1782" spans="2:64" s="1" customFormat="1" ht="47.5">
      <c r="B1782" s="41"/>
      <c r="C1782" s="329"/>
      <c r="D1782" s="342" t="s">
        <v>182</v>
      </c>
      <c r="E1782" s="329"/>
      <c r="F1782" s="373" t="s">
        <v>1770</v>
      </c>
      <c r="G1782" s="329"/>
      <c r="H1782" s="329"/>
      <c r="I1782" s="204"/>
      <c r="L1782" s="41"/>
      <c r="M1782" s="205"/>
      <c r="N1782" s="42"/>
      <c r="O1782" s="42"/>
      <c r="P1782" s="42"/>
      <c r="Q1782" s="42"/>
      <c r="R1782" s="42"/>
      <c r="S1782" s="42"/>
      <c r="T1782" s="70"/>
      <c r="U1782" s="329"/>
      <c r="V1782" s="329"/>
      <c r="AS1782" s="24" t="s">
        <v>182</v>
      </c>
      <c r="AT1782" s="24" t="s">
        <v>79</v>
      </c>
    </row>
    <row r="1783" spans="2:64" s="1" customFormat="1" ht="38.25" customHeight="1">
      <c r="B1783" s="174"/>
      <c r="C1783" s="331">
        <v>229</v>
      </c>
      <c r="D1783" s="331" t="s">
        <v>164</v>
      </c>
      <c r="E1783" s="332" t="s">
        <v>1772</v>
      </c>
      <c r="F1783" s="333" t="s">
        <v>1773</v>
      </c>
      <c r="G1783" s="334" t="s">
        <v>1628</v>
      </c>
      <c r="H1783" s="335">
        <v>1359</v>
      </c>
      <c r="I1783" s="180"/>
      <c r="J1783" s="181">
        <f>ROUND(I1783*H1783,2)</f>
        <v>0</v>
      </c>
      <c r="K1783" s="177" t="s">
        <v>5</v>
      </c>
      <c r="L1783" s="41"/>
      <c r="M1783" s="182" t="s">
        <v>5</v>
      </c>
      <c r="N1783" s="183" t="s">
        <v>40</v>
      </c>
      <c r="O1783" s="42"/>
      <c r="P1783" s="184">
        <f>O1783*H1783</f>
        <v>0</v>
      </c>
      <c r="Q1783" s="184">
        <v>0</v>
      </c>
      <c r="R1783" s="184">
        <f>Q1783*H1783</f>
        <v>0</v>
      </c>
      <c r="S1783" s="184">
        <v>0</v>
      </c>
      <c r="T1783" s="185">
        <f>S1783*H1783</f>
        <v>0</v>
      </c>
      <c r="U1783" s="329"/>
      <c r="V1783" s="329"/>
      <c r="AQ1783" s="24" t="s">
        <v>270</v>
      </c>
      <c r="AS1783" s="24" t="s">
        <v>164</v>
      </c>
      <c r="AT1783" s="24" t="s">
        <v>79</v>
      </c>
      <c r="AX1783" s="24" t="s">
        <v>162</v>
      </c>
      <c r="BD1783" s="186">
        <f>IF(N1783="základní",J1783,0)</f>
        <v>0</v>
      </c>
      <c r="BE1783" s="186">
        <f>IF(N1783="snížená",J1783,0)</f>
        <v>0</v>
      </c>
      <c r="BF1783" s="186">
        <f>IF(N1783="zákl. přenesená",J1783,0)</f>
        <v>0</v>
      </c>
      <c r="BG1783" s="186">
        <f>IF(N1783="sníž. přenesená",J1783,0)</f>
        <v>0</v>
      </c>
      <c r="BH1783" s="186">
        <f>IF(N1783="nulová",J1783,0)</f>
        <v>0</v>
      </c>
      <c r="BI1783" s="24" t="s">
        <v>77</v>
      </c>
      <c r="BJ1783" s="186">
        <f>ROUND(I1783*H1783,2)</f>
        <v>0</v>
      </c>
      <c r="BK1783" s="24" t="s">
        <v>270</v>
      </c>
      <c r="BL1783" s="24" t="s">
        <v>1774</v>
      </c>
    </row>
    <row r="1784" spans="2:64" s="10" customFormat="1" ht="29.9" customHeight="1">
      <c r="B1784" s="160"/>
      <c r="C1784" s="364"/>
      <c r="D1784" s="365" t="s">
        <v>68</v>
      </c>
      <c r="E1784" s="366" t="s">
        <v>1775</v>
      </c>
      <c r="F1784" s="366" t="s">
        <v>1776</v>
      </c>
      <c r="G1784" s="364"/>
      <c r="H1784" s="364"/>
      <c r="I1784" s="163"/>
      <c r="J1784" s="173">
        <f>BJ1784</f>
        <v>0</v>
      </c>
      <c r="L1784" s="160"/>
      <c r="M1784" s="165"/>
      <c r="N1784" s="166"/>
      <c r="O1784" s="166"/>
      <c r="P1784" s="167">
        <f>SUM(P1785:P1789)</f>
        <v>0</v>
      </c>
      <c r="Q1784" s="166"/>
      <c r="R1784" s="167">
        <f>SUM(R1785:R1789)</f>
        <v>0</v>
      </c>
      <c r="S1784" s="166"/>
      <c r="T1784" s="168">
        <f>SUM(T1785:T1789)</f>
        <v>10.4688</v>
      </c>
      <c r="U1784" s="364"/>
      <c r="V1784" s="364"/>
      <c r="AQ1784" s="161" t="s">
        <v>79</v>
      </c>
      <c r="AS1784" s="169" t="s">
        <v>68</v>
      </c>
      <c r="AT1784" s="169" t="s">
        <v>77</v>
      </c>
      <c r="AX1784" s="161" t="s">
        <v>162</v>
      </c>
      <c r="BJ1784" s="170">
        <f>SUM(BJ1785:BJ1789)</f>
        <v>0</v>
      </c>
    </row>
    <row r="1785" spans="2:64" s="1" customFormat="1" ht="16.5" customHeight="1">
      <c r="B1785" s="174"/>
      <c r="C1785" s="331">
        <v>230</v>
      </c>
      <c r="D1785" s="331" t="s">
        <v>164</v>
      </c>
      <c r="E1785" s="332" t="s">
        <v>1777</v>
      </c>
      <c r="F1785" s="333" t="s">
        <v>1778</v>
      </c>
      <c r="G1785" s="334" t="s">
        <v>284</v>
      </c>
      <c r="H1785" s="335">
        <v>581.6</v>
      </c>
      <c r="I1785" s="180"/>
      <c r="J1785" s="181">
        <f>ROUND(I1785*H1785,2)</f>
        <v>0</v>
      </c>
      <c r="K1785" s="177" t="s">
        <v>5</v>
      </c>
      <c r="L1785" s="41"/>
      <c r="M1785" s="182" t="s">
        <v>5</v>
      </c>
      <c r="N1785" s="183" t="s">
        <v>40</v>
      </c>
      <c r="O1785" s="42"/>
      <c r="P1785" s="184">
        <f>O1785*H1785</f>
        <v>0</v>
      </c>
      <c r="Q1785" s="184">
        <v>0</v>
      </c>
      <c r="R1785" s="184">
        <f>Q1785*H1785</f>
        <v>0</v>
      </c>
      <c r="S1785" s="184">
        <v>1.7999999999999999E-2</v>
      </c>
      <c r="T1785" s="185">
        <f>S1785*H1785</f>
        <v>10.4688</v>
      </c>
      <c r="U1785" s="329"/>
      <c r="V1785" s="329"/>
      <c r="AQ1785" s="24" t="s">
        <v>270</v>
      </c>
      <c r="AS1785" s="24" t="s">
        <v>164</v>
      </c>
      <c r="AT1785" s="24" t="s">
        <v>79</v>
      </c>
      <c r="AX1785" s="24" t="s">
        <v>162</v>
      </c>
      <c r="BD1785" s="186">
        <f>IF(N1785="základní",J1785,0)</f>
        <v>0</v>
      </c>
      <c r="BE1785" s="186">
        <f>IF(N1785="snížená",J1785,0)</f>
        <v>0</v>
      </c>
      <c r="BF1785" s="186">
        <f>IF(N1785="zákl. přenesená",J1785,0)</f>
        <v>0</v>
      </c>
      <c r="BG1785" s="186">
        <f>IF(N1785="sníž. přenesená",J1785,0)</f>
        <v>0</v>
      </c>
      <c r="BH1785" s="186">
        <f>IF(N1785="nulová",J1785,0)</f>
        <v>0</v>
      </c>
      <c r="BI1785" s="24" t="s">
        <v>77</v>
      </c>
      <c r="BJ1785" s="186">
        <f>ROUND(I1785*H1785,2)</f>
        <v>0</v>
      </c>
      <c r="BK1785" s="24" t="s">
        <v>270</v>
      </c>
      <c r="BL1785" s="24" t="s">
        <v>1779</v>
      </c>
    </row>
    <row r="1786" spans="2:64" s="12" customFormat="1">
      <c r="B1786" s="196"/>
      <c r="C1786" s="341"/>
      <c r="D1786" s="337" t="s">
        <v>170</v>
      </c>
      <c r="E1786" s="347" t="s">
        <v>5</v>
      </c>
      <c r="F1786" s="348" t="s">
        <v>1780</v>
      </c>
      <c r="G1786" s="341"/>
      <c r="H1786" s="349">
        <v>581.6</v>
      </c>
      <c r="I1786" s="198"/>
      <c r="L1786" s="196"/>
      <c r="M1786" s="199"/>
      <c r="N1786" s="200"/>
      <c r="O1786" s="200"/>
      <c r="P1786" s="200"/>
      <c r="Q1786" s="200"/>
      <c r="R1786" s="200"/>
      <c r="S1786" s="200"/>
      <c r="T1786" s="201"/>
      <c r="U1786" s="341"/>
      <c r="V1786" s="341"/>
      <c r="AS1786" s="202" t="s">
        <v>170</v>
      </c>
      <c r="AT1786" s="202" t="s">
        <v>79</v>
      </c>
      <c r="AU1786" s="12" t="s">
        <v>79</v>
      </c>
      <c r="AV1786" s="12" t="s">
        <v>33</v>
      </c>
      <c r="AW1786" s="12" t="s">
        <v>77</v>
      </c>
      <c r="AX1786" s="202" t="s">
        <v>162</v>
      </c>
    </row>
    <row r="1787" spans="2:64" s="327" customFormat="1" ht="37.5" customHeight="1">
      <c r="B1787" s="174"/>
      <c r="C1787" s="331">
        <v>231</v>
      </c>
      <c r="D1787" s="331" t="s">
        <v>164</v>
      </c>
      <c r="E1787" s="332" t="s">
        <v>4801</v>
      </c>
      <c r="F1787" s="333" t="s">
        <v>4802</v>
      </c>
      <c r="G1787" s="334" t="s">
        <v>284</v>
      </c>
      <c r="H1787" s="335">
        <v>10</v>
      </c>
      <c r="I1787" s="180"/>
      <c r="J1787" s="181">
        <f>ROUND(I1787*H1787,2)</f>
        <v>0</v>
      </c>
      <c r="K1787" s="177" t="s">
        <v>5</v>
      </c>
      <c r="L1787" s="41"/>
      <c r="M1787" s="182" t="s">
        <v>5</v>
      </c>
      <c r="N1787" s="183" t="s">
        <v>40</v>
      </c>
      <c r="O1787" s="328"/>
      <c r="P1787" s="184">
        <f>O1787*H1787</f>
        <v>0</v>
      </c>
      <c r="Q1787" s="184">
        <v>0</v>
      </c>
      <c r="R1787" s="184">
        <f>Q1787*H1787</f>
        <v>0</v>
      </c>
      <c r="S1787" s="184">
        <v>0</v>
      </c>
      <c r="T1787" s="185">
        <f>S1787*H1787</f>
        <v>0</v>
      </c>
      <c r="U1787" s="329"/>
      <c r="V1787" s="329"/>
      <c r="AQ1787" s="24" t="s">
        <v>270</v>
      </c>
      <c r="AS1787" s="24" t="s">
        <v>164</v>
      </c>
      <c r="AT1787" s="24" t="s">
        <v>79</v>
      </c>
      <c r="AX1787" s="24" t="s">
        <v>162</v>
      </c>
      <c r="BD1787" s="186">
        <f>IF(N1787="základní",J1787,0)</f>
        <v>0</v>
      </c>
      <c r="BE1787" s="186">
        <f>IF(N1787="snížená",J1787,0)</f>
        <v>0</v>
      </c>
      <c r="BF1787" s="186">
        <f>IF(N1787="zákl. přenesená",J1787,0)</f>
        <v>0</v>
      </c>
      <c r="BG1787" s="186">
        <f>IF(N1787="sníž. přenesená",J1787,0)</f>
        <v>0</v>
      </c>
      <c r="BH1787" s="186">
        <f>IF(N1787="nulová",J1787,0)</f>
        <v>0</v>
      </c>
      <c r="BI1787" s="24" t="s">
        <v>77</v>
      </c>
      <c r="BJ1787" s="186">
        <f>ROUND(I1787*H1787,2)</f>
        <v>0</v>
      </c>
      <c r="BK1787" s="24" t="s">
        <v>270</v>
      </c>
      <c r="BL1787" s="24" t="s">
        <v>1779</v>
      </c>
    </row>
    <row r="1788" spans="2:64" s="327" customFormat="1" ht="38">
      <c r="B1788" s="41"/>
      <c r="C1788" s="329"/>
      <c r="D1788" s="342" t="s">
        <v>182</v>
      </c>
      <c r="E1788" s="329"/>
      <c r="F1788" s="373" t="s">
        <v>4803</v>
      </c>
      <c r="G1788" s="329"/>
      <c r="H1788" s="329"/>
      <c r="I1788" s="204"/>
      <c r="L1788" s="41"/>
      <c r="M1788" s="205"/>
      <c r="N1788" s="328"/>
      <c r="O1788" s="328"/>
      <c r="P1788" s="328"/>
      <c r="Q1788" s="328"/>
      <c r="R1788" s="328"/>
      <c r="S1788" s="328"/>
      <c r="T1788" s="70"/>
      <c r="U1788" s="329"/>
      <c r="V1788" s="329"/>
      <c r="AS1788" s="24" t="s">
        <v>182</v>
      </c>
      <c r="AT1788" s="24" t="s">
        <v>79</v>
      </c>
    </row>
    <row r="1789" spans="2:64" s="327" customFormat="1" ht="37.5" customHeight="1">
      <c r="B1789" s="174"/>
      <c r="C1789" s="331">
        <v>232</v>
      </c>
      <c r="D1789" s="331" t="s">
        <v>164</v>
      </c>
      <c r="E1789" s="332" t="s">
        <v>4785</v>
      </c>
      <c r="F1789" s="333" t="s">
        <v>4786</v>
      </c>
      <c r="G1789" s="334" t="s">
        <v>284</v>
      </c>
      <c r="H1789" s="335">
        <v>10</v>
      </c>
      <c r="I1789" s="180"/>
      <c r="J1789" s="181">
        <f>ROUND(I1789*H1789,2)</f>
        <v>0</v>
      </c>
      <c r="K1789" s="177" t="s">
        <v>5</v>
      </c>
      <c r="L1789" s="41"/>
      <c r="M1789" s="182" t="s">
        <v>5</v>
      </c>
      <c r="N1789" s="183" t="s">
        <v>40</v>
      </c>
      <c r="O1789" s="328"/>
      <c r="P1789" s="184">
        <f>O1789*H1789</f>
        <v>0</v>
      </c>
      <c r="Q1789" s="184">
        <v>0</v>
      </c>
      <c r="R1789" s="184">
        <f>Q1789*H1789</f>
        <v>0</v>
      </c>
      <c r="S1789" s="184">
        <v>0</v>
      </c>
      <c r="T1789" s="185">
        <f>S1789*H1789</f>
        <v>0</v>
      </c>
      <c r="U1789" s="329"/>
      <c r="V1789" s="329"/>
      <c r="AQ1789" s="24" t="s">
        <v>270</v>
      </c>
      <c r="AS1789" s="24" t="s">
        <v>164</v>
      </c>
      <c r="AT1789" s="24" t="s">
        <v>79</v>
      </c>
      <c r="AX1789" s="24" t="s">
        <v>162</v>
      </c>
      <c r="BD1789" s="186">
        <f>IF(N1789="základní",J1789,0)</f>
        <v>0</v>
      </c>
      <c r="BE1789" s="186">
        <f>IF(N1789="snížená",J1789,0)</f>
        <v>0</v>
      </c>
      <c r="BF1789" s="186">
        <f>IF(N1789="zákl. přenesená",J1789,0)</f>
        <v>0</v>
      </c>
      <c r="BG1789" s="186">
        <f>IF(N1789="sníž. přenesená",J1789,0)</f>
        <v>0</v>
      </c>
      <c r="BH1789" s="186">
        <f>IF(N1789="nulová",J1789,0)</f>
        <v>0</v>
      </c>
      <c r="BI1789" s="24" t="s">
        <v>77</v>
      </c>
      <c r="BJ1789" s="186">
        <f>ROUND(I1789*H1789,2)</f>
        <v>0</v>
      </c>
      <c r="BK1789" s="24" t="s">
        <v>270</v>
      </c>
      <c r="BL1789" s="24" t="s">
        <v>1779</v>
      </c>
    </row>
    <row r="1790" spans="2:64" s="10" customFormat="1" ht="29.9" customHeight="1">
      <c r="B1790" s="160"/>
      <c r="C1790" s="364"/>
      <c r="D1790" s="365" t="s">
        <v>68</v>
      </c>
      <c r="E1790" s="366" t="s">
        <v>1781</v>
      </c>
      <c r="F1790" s="366" t="s">
        <v>1782</v>
      </c>
      <c r="G1790" s="364"/>
      <c r="H1790" s="364"/>
      <c r="I1790" s="163"/>
      <c r="J1790" s="173">
        <f>BJ1790</f>
        <v>0</v>
      </c>
      <c r="L1790" s="160"/>
      <c r="M1790" s="165"/>
      <c r="N1790" s="166"/>
      <c r="O1790" s="166"/>
      <c r="P1790" s="167">
        <f>SUM(P1791:P1944)</f>
        <v>0</v>
      </c>
      <c r="Q1790" s="166"/>
      <c r="R1790" s="167">
        <f>SUM(R1791:R1944)</f>
        <v>4.8376270000000003</v>
      </c>
      <c r="S1790" s="166"/>
      <c r="T1790" s="168">
        <f>SUM(T1791:T1944)</f>
        <v>4.5497810000000003</v>
      </c>
      <c r="U1790" s="364"/>
      <c r="V1790" s="364"/>
      <c r="AQ1790" s="161" t="s">
        <v>79</v>
      </c>
      <c r="AS1790" s="169" t="s">
        <v>68</v>
      </c>
      <c r="AT1790" s="169" t="s">
        <v>77</v>
      </c>
      <c r="AX1790" s="161" t="s">
        <v>162</v>
      </c>
      <c r="BJ1790" s="170">
        <f>SUM(BJ1791:BJ1944)</f>
        <v>0</v>
      </c>
    </row>
    <row r="1791" spans="2:64" s="1" customFormat="1" ht="16.5" customHeight="1">
      <c r="B1791" s="174"/>
      <c r="C1791" s="331">
        <v>233</v>
      </c>
      <c r="D1791" s="331" t="s">
        <v>164</v>
      </c>
      <c r="E1791" s="332" t="s">
        <v>1784</v>
      </c>
      <c r="F1791" s="333" t="s">
        <v>1785</v>
      </c>
      <c r="G1791" s="334" t="s">
        <v>284</v>
      </c>
      <c r="H1791" s="335">
        <v>27.911000000000001</v>
      </c>
      <c r="I1791" s="180"/>
      <c r="J1791" s="181">
        <f>ROUND(I1791*H1791,2)</f>
        <v>0</v>
      </c>
      <c r="K1791" s="177" t="s">
        <v>5</v>
      </c>
      <c r="L1791" s="41"/>
      <c r="M1791" s="182" t="s">
        <v>5</v>
      </c>
      <c r="N1791" s="183" t="s">
        <v>40</v>
      </c>
      <c r="O1791" s="42"/>
      <c r="P1791" s="184">
        <f>O1791*H1791</f>
        <v>0</v>
      </c>
      <c r="Q1791" s="184">
        <v>2.504E-2</v>
      </c>
      <c r="R1791" s="184">
        <f>Q1791*H1791</f>
        <v>0.69889144000000003</v>
      </c>
      <c r="S1791" s="184">
        <v>0</v>
      </c>
      <c r="T1791" s="185">
        <f>S1791*H1791</f>
        <v>0</v>
      </c>
      <c r="U1791" s="329"/>
      <c r="V1791" s="329"/>
      <c r="AQ1791" s="24" t="s">
        <v>270</v>
      </c>
      <c r="AS1791" s="24" t="s">
        <v>164</v>
      </c>
      <c r="AT1791" s="24" t="s">
        <v>79</v>
      </c>
      <c r="AX1791" s="24" t="s">
        <v>162</v>
      </c>
      <c r="BD1791" s="186">
        <f>IF(N1791="základní",J1791,0)</f>
        <v>0</v>
      </c>
      <c r="BE1791" s="186">
        <f>IF(N1791="snížená",J1791,0)</f>
        <v>0</v>
      </c>
      <c r="BF1791" s="186">
        <f>IF(N1791="zákl. přenesená",J1791,0)</f>
        <v>0</v>
      </c>
      <c r="BG1791" s="186">
        <f>IF(N1791="sníž. přenesená",J1791,0)</f>
        <v>0</v>
      </c>
      <c r="BH1791" s="186">
        <f>IF(N1791="nulová",J1791,0)</f>
        <v>0</v>
      </c>
      <c r="BI1791" s="24" t="s">
        <v>77</v>
      </c>
      <c r="BJ1791" s="186">
        <f>ROUND(I1791*H1791,2)</f>
        <v>0</v>
      </c>
      <c r="BK1791" s="24" t="s">
        <v>270</v>
      </c>
      <c r="BL1791" s="24" t="s">
        <v>1786</v>
      </c>
    </row>
    <row r="1792" spans="2:64" s="11" customFormat="1">
      <c r="B1792" s="187"/>
      <c r="C1792" s="336"/>
      <c r="D1792" s="337" t="s">
        <v>170</v>
      </c>
      <c r="E1792" s="338" t="s">
        <v>5</v>
      </c>
      <c r="F1792" s="339" t="s">
        <v>1787</v>
      </c>
      <c r="G1792" s="336"/>
      <c r="H1792" s="340" t="s">
        <v>5</v>
      </c>
      <c r="I1792" s="192"/>
      <c r="L1792" s="187"/>
      <c r="M1792" s="193"/>
      <c r="N1792" s="194"/>
      <c r="O1792" s="194"/>
      <c r="P1792" s="194"/>
      <c r="Q1792" s="194"/>
      <c r="R1792" s="194"/>
      <c r="S1792" s="194"/>
      <c r="T1792" s="195"/>
      <c r="U1792" s="336"/>
      <c r="V1792" s="336"/>
      <c r="AS1792" s="191" t="s">
        <v>170</v>
      </c>
      <c r="AT1792" s="191" t="s">
        <v>79</v>
      </c>
      <c r="AU1792" s="11" t="s">
        <v>77</v>
      </c>
      <c r="AV1792" s="11" t="s">
        <v>33</v>
      </c>
      <c r="AW1792" s="11" t="s">
        <v>69</v>
      </c>
      <c r="AX1792" s="191" t="s">
        <v>162</v>
      </c>
    </row>
    <row r="1793" spans="1:64" s="12" customFormat="1">
      <c r="B1793" s="196"/>
      <c r="C1793" s="341"/>
      <c r="D1793" s="337" t="s">
        <v>170</v>
      </c>
      <c r="E1793" s="347" t="s">
        <v>5</v>
      </c>
      <c r="F1793" s="348" t="s">
        <v>1788</v>
      </c>
      <c r="G1793" s="341"/>
      <c r="H1793" s="349">
        <v>23.260999999999999</v>
      </c>
      <c r="I1793" s="198"/>
      <c r="L1793" s="196"/>
      <c r="M1793" s="199"/>
      <c r="N1793" s="200"/>
      <c r="O1793" s="200"/>
      <c r="P1793" s="200"/>
      <c r="Q1793" s="200"/>
      <c r="R1793" s="200"/>
      <c r="S1793" s="200"/>
      <c r="T1793" s="201"/>
      <c r="U1793" s="341"/>
      <c r="V1793" s="341"/>
      <c r="AS1793" s="202" t="s">
        <v>170</v>
      </c>
      <c r="AT1793" s="202" t="s">
        <v>79</v>
      </c>
      <c r="AU1793" s="12" t="s">
        <v>79</v>
      </c>
      <c r="AV1793" s="12" t="s">
        <v>33</v>
      </c>
      <c r="AW1793" s="12" t="s">
        <v>69</v>
      </c>
      <c r="AX1793" s="202" t="s">
        <v>162</v>
      </c>
    </row>
    <row r="1794" spans="1:64" s="12" customFormat="1">
      <c r="B1794" s="196"/>
      <c r="C1794" s="341"/>
      <c r="D1794" s="337" t="s">
        <v>170</v>
      </c>
      <c r="E1794" s="347" t="s">
        <v>5</v>
      </c>
      <c r="F1794" s="348" t="s">
        <v>1789</v>
      </c>
      <c r="G1794" s="341"/>
      <c r="H1794" s="349">
        <v>4.6500000000000004</v>
      </c>
      <c r="I1794" s="198"/>
      <c r="L1794" s="196"/>
      <c r="M1794" s="199"/>
      <c r="N1794" s="200"/>
      <c r="O1794" s="200"/>
      <c r="P1794" s="200"/>
      <c r="Q1794" s="200"/>
      <c r="R1794" s="200"/>
      <c r="S1794" s="200"/>
      <c r="T1794" s="201"/>
      <c r="U1794" s="341"/>
      <c r="V1794" s="341"/>
      <c r="AS1794" s="202" t="s">
        <v>170</v>
      </c>
      <c r="AT1794" s="202" t="s">
        <v>79</v>
      </c>
      <c r="AU1794" s="12" t="s">
        <v>79</v>
      </c>
      <c r="AV1794" s="12" t="s">
        <v>33</v>
      </c>
      <c r="AW1794" s="12" t="s">
        <v>69</v>
      </c>
      <c r="AX1794" s="202" t="s">
        <v>162</v>
      </c>
    </row>
    <row r="1795" spans="1:64" s="13" customFormat="1">
      <c r="B1795" s="208"/>
      <c r="C1795" s="350"/>
      <c r="D1795" s="342" t="s">
        <v>170</v>
      </c>
      <c r="E1795" s="351" t="s">
        <v>5</v>
      </c>
      <c r="F1795" s="352" t="s">
        <v>192</v>
      </c>
      <c r="G1795" s="350"/>
      <c r="H1795" s="353">
        <v>27.911000000000001</v>
      </c>
      <c r="I1795" s="209"/>
      <c r="L1795" s="208"/>
      <c r="M1795" s="210"/>
      <c r="N1795" s="211"/>
      <c r="O1795" s="211"/>
      <c r="P1795" s="211"/>
      <c r="Q1795" s="211"/>
      <c r="R1795" s="211"/>
      <c r="S1795" s="211"/>
      <c r="T1795" s="212"/>
      <c r="U1795" s="350"/>
      <c r="V1795" s="350"/>
      <c r="AS1795" s="213" t="s">
        <v>170</v>
      </c>
      <c r="AT1795" s="213" t="s">
        <v>79</v>
      </c>
      <c r="AU1795" s="13" t="s">
        <v>168</v>
      </c>
      <c r="AV1795" s="13" t="s">
        <v>33</v>
      </c>
      <c r="AW1795" s="13" t="s">
        <v>77</v>
      </c>
      <c r="AX1795" s="213" t="s">
        <v>162</v>
      </c>
    </row>
    <row r="1796" spans="1:64" s="1" customFormat="1" ht="38.25" customHeight="1">
      <c r="A1796" s="405"/>
      <c r="B1796" s="394"/>
      <c r="C1796" s="389">
        <v>234</v>
      </c>
      <c r="D1796" s="389" t="s">
        <v>164</v>
      </c>
      <c r="E1796" s="390" t="s">
        <v>1790</v>
      </c>
      <c r="F1796" s="391" t="s">
        <v>1791</v>
      </c>
      <c r="G1796" s="392" t="s">
        <v>284</v>
      </c>
      <c r="H1796" s="393">
        <v>34.497999999999998</v>
      </c>
      <c r="I1796" s="180"/>
      <c r="J1796" s="181">
        <f>ROUND(I1796*H1796,2)</f>
        <v>0</v>
      </c>
      <c r="K1796" s="177" t="s">
        <v>5</v>
      </c>
      <c r="L1796" s="41"/>
      <c r="M1796" s="182" t="s">
        <v>5</v>
      </c>
      <c r="N1796" s="183" t="s">
        <v>40</v>
      </c>
      <c r="O1796" s="42"/>
      <c r="P1796" s="184">
        <f>O1796*H1796</f>
        <v>0</v>
      </c>
      <c r="Q1796" s="184">
        <v>1.453E-2</v>
      </c>
      <c r="R1796" s="184">
        <f>Q1796*H1796</f>
        <v>0.50125593999999996</v>
      </c>
      <c r="S1796" s="184">
        <v>0</v>
      </c>
      <c r="T1796" s="185">
        <f>S1796*H1796</f>
        <v>0</v>
      </c>
      <c r="U1796" s="329"/>
      <c r="V1796" s="329"/>
      <c r="AQ1796" s="24" t="s">
        <v>270</v>
      </c>
      <c r="AS1796" s="24" t="s">
        <v>164</v>
      </c>
      <c r="AT1796" s="24" t="s">
        <v>79</v>
      </c>
      <c r="AX1796" s="24" t="s">
        <v>162</v>
      </c>
      <c r="BD1796" s="186">
        <f>IF(N1796="základní",J1796,0)</f>
        <v>0</v>
      </c>
      <c r="BE1796" s="186">
        <f>IF(N1796="snížená",J1796,0)</f>
        <v>0</v>
      </c>
      <c r="BF1796" s="186">
        <f>IF(N1796="zákl. přenesená",J1796,0)</f>
        <v>0</v>
      </c>
      <c r="BG1796" s="186">
        <f>IF(N1796="sníž. přenesená",J1796,0)</f>
        <v>0</v>
      </c>
      <c r="BH1796" s="186">
        <f>IF(N1796="nulová",J1796,0)</f>
        <v>0</v>
      </c>
      <c r="BI1796" s="24" t="s">
        <v>77</v>
      </c>
      <c r="BJ1796" s="186">
        <f>ROUND(I1796*H1796,2)</f>
        <v>0</v>
      </c>
      <c r="BK1796" s="24" t="s">
        <v>270</v>
      </c>
      <c r="BL1796" s="24" t="s">
        <v>1792</v>
      </c>
    </row>
    <row r="1797" spans="1:64" s="1" customFormat="1" ht="47.5">
      <c r="B1797" s="41"/>
      <c r="C1797" s="329"/>
      <c r="D1797" s="337" t="s">
        <v>182</v>
      </c>
      <c r="E1797" s="329"/>
      <c r="F1797" s="346" t="s">
        <v>4759</v>
      </c>
      <c r="G1797" s="329"/>
      <c r="H1797" s="329"/>
      <c r="I1797" s="204"/>
      <c r="L1797" s="41"/>
      <c r="M1797" s="205"/>
      <c r="N1797" s="42"/>
      <c r="O1797" s="42"/>
      <c r="P1797" s="42"/>
      <c r="Q1797" s="42"/>
      <c r="R1797" s="42"/>
      <c r="S1797" s="42"/>
      <c r="T1797" s="70"/>
      <c r="U1797" s="329"/>
      <c r="V1797" s="329"/>
      <c r="AS1797" s="24" t="s">
        <v>182</v>
      </c>
      <c r="AT1797" s="24" t="s">
        <v>79</v>
      </c>
    </row>
    <row r="1798" spans="1:64" s="11" customFormat="1">
      <c r="B1798" s="187"/>
      <c r="C1798" s="336"/>
      <c r="D1798" s="337" t="s">
        <v>170</v>
      </c>
      <c r="E1798" s="338" t="s">
        <v>5</v>
      </c>
      <c r="F1798" s="339" t="s">
        <v>1793</v>
      </c>
      <c r="G1798" s="336"/>
      <c r="H1798" s="340" t="s">
        <v>5</v>
      </c>
      <c r="I1798" s="192"/>
      <c r="L1798" s="187"/>
      <c r="M1798" s="193"/>
      <c r="N1798" s="194"/>
      <c r="O1798" s="194"/>
      <c r="P1798" s="194"/>
      <c r="Q1798" s="194"/>
      <c r="R1798" s="194"/>
      <c r="S1798" s="194"/>
      <c r="T1798" s="195"/>
      <c r="U1798" s="336"/>
      <c r="V1798" s="336"/>
      <c r="AS1798" s="191" t="s">
        <v>170</v>
      </c>
      <c r="AT1798" s="191" t="s">
        <v>79</v>
      </c>
      <c r="AU1798" s="11" t="s">
        <v>77</v>
      </c>
      <c r="AV1798" s="11" t="s">
        <v>33</v>
      </c>
      <c r="AW1798" s="11" t="s">
        <v>69</v>
      </c>
      <c r="AX1798" s="191" t="s">
        <v>162</v>
      </c>
    </row>
    <row r="1799" spans="1:64" s="12" customFormat="1">
      <c r="B1799" s="196"/>
      <c r="C1799" s="341"/>
      <c r="D1799" s="337" t="s">
        <v>170</v>
      </c>
      <c r="E1799" s="347" t="s">
        <v>5</v>
      </c>
      <c r="F1799" s="348" t="s">
        <v>1794</v>
      </c>
      <c r="G1799" s="341"/>
      <c r="H1799" s="349">
        <v>0</v>
      </c>
      <c r="I1799" s="198"/>
      <c r="L1799" s="196"/>
      <c r="M1799" s="199"/>
      <c r="N1799" s="200"/>
      <c r="O1799" s="200"/>
      <c r="P1799" s="200"/>
      <c r="Q1799" s="200"/>
      <c r="R1799" s="200"/>
      <c r="S1799" s="200"/>
      <c r="T1799" s="201"/>
      <c r="U1799" s="341"/>
      <c r="V1799" s="341"/>
      <c r="AS1799" s="202" t="s">
        <v>170</v>
      </c>
      <c r="AT1799" s="202" t="s">
        <v>79</v>
      </c>
      <c r="AU1799" s="12" t="s">
        <v>79</v>
      </c>
      <c r="AV1799" s="12" t="s">
        <v>33</v>
      </c>
      <c r="AW1799" s="12" t="s">
        <v>69</v>
      </c>
      <c r="AX1799" s="202" t="s">
        <v>162</v>
      </c>
    </row>
    <row r="1800" spans="1:64" s="12" customFormat="1">
      <c r="B1800" s="196"/>
      <c r="C1800" s="341"/>
      <c r="D1800" s="337" t="s">
        <v>170</v>
      </c>
      <c r="E1800" s="347" t="s">
        <v>5</v>
      </c>
      <c r="F1800" s="348" t="s">
        <v>1795</v>
      </c>
      <c r="G1800" s="341"/>
      <c r="H1800" s="349">
        <v>34.497999999999998</v>
      </c>
      <c r="I1800" s="198"/>
      <c r="L1800" s="196"/>
      <c r="M1800" s="199"/>
      <c r="N1800" s="200"/>
      <c r="O1800" s="200"/>
      <c r="P1800" s="200"/>
      <c r="Q1800" s="200"/>
      <c r="R1800" s="200"/>
      <c r="S1800" s="200"/>
      <c r="T1800" s="201"/>
      <c r="U1800" s="341"/>
      <c r="V1800" s="341"/>
      <c r="AS1800" s="202" t="s">
        <v>170</v>
      </c>
      <c r="AT1800" s="202" t="s">
        <v>79</v>
      </c>
      <c r="AU1800" s="12" t="s">
        <v>79</v>
      </c>
      <c r="AV1800" s="12" t="s">
        <v>33</v>
      </c>
      <c r="AW1800" s="12" t="s">
        <v>69</v>
      </c>
      <c r="AX1800" s="202" t="s">
        <v>162</v>
      </c>
    </row>
    <row r="1801" spans="1:64" s="13" customFormat="1">
      <c r="B1801" s="208"/>
      <c r="C1801" s="350"/>
      <c r="D1801" s="342" t="s">
        <v>170</v>
      </c>
      <c r="E1801" s="351" t="s">
        <v>5</v>
      </c>
      <c r="F1801" s="352" t="s">
        <v>192</v>
      </c>
      <c r="G1801" s="350"/>
      <c r="H1801" s="353">
        <f>SUM(H1799:H1800)</f>
        <v>34.497999999999998</v>
      </c>
      <c r="I1801" s="209"/>
      <c r="L1801" s="208"/>
      <c r="M1801" s="210"/>
      <c r="N1801" s="211"/>
      <c r="O1801" s="211"/>
      <c r="P1801" s="211"/>
      <c r="Q1801" s="211"/>
      <c r="R1801" s="211"/>
      <c r="S1801" s="211"/>
      <c r="T1801" s="212"/>
      <c r="U1801" s="350"/>
      <c r="V1801" s="350"/>
      <c r="AS1801" s="213" t="s">
        <v>170</v>
      </c>
      <c r="AT1801" s="213" t="s">
        <v>79</v>
      </c>
      <c r="AU1801" s="13" t="s">
        <v>168</v>
      </c>
      <c r="AV1801" s="13" t="s">
        <v>33</v>
      </c>
      <c r="AW1801" s="13" t="s">
        <v>77</v>
      </c>
      <c r="AX1801" s="213" t="s">
        <v>162</v>
      </c>
    </row>
    <row r="1802" spans="1:64" s="1" customFormat="1" ht="38.25" customHeight="1">
      <c r="A1802" s="405"/>
      <c r="B1802" s="394"/>
      <c r="C1802" s="389">
        <v>235</v>
      </c>
      <c r="D1802" s="389" t="s">
        <v>164</v>
      </c>
      <c r="E1802" s="390" t="s">
        <v>1797</v>
      </c>
      <c r="F1802" s="391" t="s">
        <v>1798</v>
      </c>
      <c r="G1802" s="392" t="s">
        <v>284</v>
      </c>
      <c r="H1802" s="393">
        <v>32.89</v>
      </c>
      <c r="I1802" s="180"/>
      <c r="J1802" s="181">
        <f>ROUND(I1802*H1802,2)</f>
        <v>0</v>
      </c>
      <c r="K1802" s="177" t="s">
        <v>5</v>
      </c>
      <c r="L1802" s="41"/>
      <c r="M1802" s="182" t="s">
        <v>5</v>
      </c>
      <c r="N1802" s="183" t="s">
        <v>40</v>
      </c>
      <c r="O1802" s="42"/>
      <c r="P1802" s="184">
        <f>O1802*H1802</f>
        <v>0</v>
      </c>
      <c r="Q1802" s="184">
        <v>1.2540000000000001E-2</v>
      </c>
      <c r="R1802" s="184">
        <f>Q1802*H1802</f>
        <v>0.41244060000000005</v>
      </c>
      <c r="S1802" s="184">
        <v>0</v>
      </c>
      <c r="T1802" s="185">
        <f>S1802*H1802</f>
        <v>0</v>
      </c>
      <c r="U1802" s="329"/>
      <c r="V1802" s="329"/>
      <c r="AQ1802" s="24" t="s">
        <v>270</v>
      </c>
      <c r="AS1802" s="24" t="s">
        <v>164</v>
      </c>
      <c r="AT1802" s="24" t="s">
        <v>79</v>
      </c>
      <c r="AX1802" s="24" t="s">
        <v>162</v>
      </c>
      <c r="BD1802" s="186">
        <f>IF(N1802="základní",J1802,0)</f>
        <v>0</v>
      </c>
      <c r="BE1802" s="186">
        <f>IF(N1802="snížená",J1802,0)</f>
        <v>0</v>
      </c>
      <c r="BF1802" s="186">
        <f>IF(N1802="zákl. přenesená",J1802,0)</f>
        <v>0</v>
      </c>
      <c r="BG1802" s="186">
        <f>IF(N1802="sníž. přenesená",J1802,0)</f>
        <v>0</v>
      </c>
      <c r="BH1802" s="186">
        <f>IF(N1802="nulová",J1802,0)</f>
        <v>0</v>
      </c>
      <c r="BI1802" s="24" t="s">
        <v>77</v>
      </c>
      <c r="BJ1802" s="186">
        <f>ROUND(I1802*H1802,2)</f>
        <v>0</v>
      </c>
      <c r="BK1802" s="24" t="s">
        <v>270</v>
      </c>
      <c r="BL1802" s="24" t="s">
        <v>1799</v>
      </c>
    </row>
    <row r="1803" spans="1:64" s="1" customFormat="1" ht="47.5">
      <c r="B1803" s="41"/>
      <c r="C1803" s="329"/>
      <c r="D1803" s="337" t="s">
        <v>182</v>
      </c>
      <c r="E1803" s="329"/>
      <c r="F1803" s="346" t="s">
        <v>4757</v>
      </c>
      <c r="G1803" s="329"/>
      <c r="H1803" s="329"/>
      <c r="I1803" s="204"/>
      <c r="L1803" s="41"/>
      <c r="M1803" s="205"/>
      <c r="N1803" s="42"/>
      <c r="O1803" s="42"/>
      <c r="P1803" s="42"/>
      <c r="Q1803" s="42"/>
      <c r="R1803" s="42"/>
      <c r="S1803" s="42"/>
      <c r="T1803" s="70"/>
      <c r="U1803" s="329"/>
      <c r="V1803" s="329"/>
      <c r="AS1803" s="24" t="s">
        <v>182</v>
      </c>
      <c r="AT1803" s="24" t="s">
        <v>79</v>
      </c>
    </row>
    <row r="1804" spans="1:64" s="11" customFormat="1">
      <c r="B1804" s="187"/>
      <c r="C1804" s="336"/>
      <c r="D1804" s="337" t="s">
        <v>170</v>
      </c>
      <c r="E1804" s="338" t="s">
        <v>5</v>
      </c>
      <c r="F1804" s="339" t="s">
        <v>1800</v>
      </c>
      <c r="G1804" s="336"/>
      <c r="H1804" s="340" t="s">
        <v>5</v>
      </c>
      <c r="I1804" s="192"/>
      <c r="L1804" s="187"/>
      <c r="M1804" s="193"/>
      <c r="N1804" s="194"/>
      <c r="O1804" s="194"/>
      <c r="P1804" s="194"/>
      <c r="Q1804" s="194"/>
      <c r="R1804" s="194"/>
      <c r="S1804" s="194"/>
      <c r="T1804" s="195"/>
      <c r="U1804" s="336"/>
      <c r="V1804" s="336"/>
      <c r="AS1804" s="191" t="s">
        <v>170</v>
      </c>
      <c r="AT1804" s="191" t="s">
        <v>79</v>
      </c>
      <c r="AU1804" s="11" t="s">
        <v>77</v>
      </c>
      <c r="AV1804" s="11" t="s">
        <v>33</v>
      </c>
      <c r="AW1804" s="11" t="s">
        <v>69</v>
      </c>
      <c r="AX1804" s="191" t="s">
        <v>162</v>
      </c>
    </row>
    <row r="1805" spans="1:64" s="12" customFormat="1">
      <c r="B1805" s="196"/>
      <c r="C1805" s="341"/>
      <c r="D1805" s="337" t="s">
        <v>170</v>
      </c>
      <c r="E1805" s="347" t="s">
        <v>5</v>
      </c>
      <c r="F1805" s="348" t="s">
        <v>1801</v>
      </c>
      <c r="G1805" s="341"/>
      <c r="H1805" s="349">
        <v>1.79</v>
      </c>
      <c r="I1805" s="198"/>
      <c r="L1805" s="196"/>
      <c r="M1805" s="199"/>
      <c r="N1805" s="200"/>
      <c r="O1805" s="200"/>
      <c r="P1805" s="200"/>
      <c r="Q1805" s="200"/>
      <c r="R1805" s="200"/>
      <c r="S1805" s="200"/>
      <c r="T1805" s="201"/>
      <c r="U1805" s="341"/>
      <c r="V1805" s="341"/>
      <c r="AS1805" s="202" t="s">
        <v>170</v>
      </c>
      <c r="AT1805" s="202" t="s">
        <v>79</v>
      </c>
      <c r="AU1805" s="12" t="s">
        <v>79</v>
      </c>
      <c r="AV1805" s="12" t="s">
        <v>33</v>
      </c>
      <c r="AW1805" s="12" t="s">
        <v>69</v>
      </c>
      <c r="AX1805" s="202" t="s">
        <v>162</v>
      </c>
    </row>
    <row r="1806" spans="1:64" s="12" customFormat="1">
      <c r="B1806" s="196"/>
      <c r="C1806" s="341"/>
      <c r="D1806" s="337" t="s">
        <v>170</v>
      </c>
      <c r="E1806" s="347" t="s">
        <v>5</v>
      </c>
      <c r="F1806" s="348" t="s">
        <v>1802</v>
      </c>
      <c r="G1806" s="341"/>
      <c r="H1806" s="349">
        <v>6.32</v>
      </c>
      <c r="I1806" s="198"/>
      <c r="L1806" s="196"/>
      <c r="M1806" s="199"/>
      <c r="N1806" s="200"/>
      <c r="O1806" s="200"/>
      <c r="P1806" s="200"/>
      <c r="Q1806" s="200"/>
      <c r="R1806" s="200"/>
      <c r="S1806" s="200"/>
      <c r="T1806" s="201"/>
      <c r="U1806" s="341"/>
      <c r="V1806" s="341"/>
      <c r="AS1806" s="202" t="s">
        <v>170</v>
      </c>
      <c r="AT1806" s="202" t="s">
        <v>79</v>
      </c>
      <c r="AU1806" s="12" t="s">
        <v>79</v>
      </c>
      <c r="AV1806" s="12" t="s">
        <v>33</v>
      </c>
      <c r="AW1806" s="12" t="s">
        <v>69</v>
      </c>
      <c r="AX1806" s="202" t="s">
        <v>162</v>
      </c>
    </row>
    <row r="1807" spans="1:64" s="12" customFormat="1">
      <c r="B1807" s="196"/>
      <c r="C1807" s="341"/>
      <c r="D1807" s="337" t="s">
        <v>170</v>
      </c>
      <c r="E1807" s="347" t="s">
        <v>5</v>
      </c>
      <c r="F1807" s="348" t="s">
        <v>1803</v>
      </c>
      <c r="G1807" s="341"/>
      <c r="H1807" s="349">
        <v>3.85</v>
      </c>
      <c r="I1807" s="198"/>
      <c r="L1807" s="196"/>
      <c r="M1807" s="199"/>
      <c r="N1807" s="200"/>
      <c r="O1807" s="200"/>
      <c r="P1807" s="200"/>
      <c r="Q1807" s="200"/>
      <c r="R1807" s="200"/>
      <c r="S1807" s="200"/>
      <c r="T1807" s="201"/>
      <c r="U1807" s="341"/>
      <c r="V1807" s="341"/>
      <c r="AS1807" s="202" t="s">
        <v>170</v>
      </c>
      <c r="AT1807" s="202" t="s">
        <v>79</v>
      </c>
      <c r="AU1807" s="12" t="s">
        <v>79</v>
      </c>
      <c r="AV1807" s="12" t="s">
        <v>33</v>
      </c>
      <c r="AW1807" s="12" t="s">
        <v>69</v>
      </c>
      <c r="AX1807" s="202" t="s">
        <v>162</v>
      </c>
    </row>
    <row r="1808" spans="1:64" s="12" customFormat="1">
      <c r="B1808" s="196"/>
      <c r="C1808" s="341"/>
      <c r="D1808" s="337" t="s">
        <v>170</v>
      </c>
      <c r="E1808" s="347" t="s">
        <v>5</v>
      </c>
      <c r="F1808" s="348" t="s">
        <v>1804</v>
      </c>
      <c r="G1808" s="341"/>
      <c r="H1808" s="349">
        <v>2.23</v>
      </c>
      <c r="I1808" s="198"/>
      <c r="L1808" s="196"/>
      <c r="M1808" s="199"/>
      <c r="N1808" s="200"/>
      <c r="O1808" s="200"/>
      <c r="P1808" s="200"/>
      <c r="Q1808" s="200"/>
      <c r="R1808" s="200"/>
      <c r="S1808" s="200"/>
      <c r="T1808" s="201"/>
      <c r="U1808" s="341"/>
      <c r="V1808" s="341"/>
      <c r="AS1808" s="202" t="s">
        <v>170</v>
      </c>
      <c r="AT1808" s="202" t="s">
        <v>79</v>
      </c>
      <c r="AU1808" s="12" t="s">
        <v>79</v>
      </c>
      <c r="AV1808" s="12" t="s">
        <v>33</v>
      </c>
      <c r="AW1808" s="12" t="s">
        <v>69</v>
      </c>
      <c r="AX1808" s="202" t="s">
        <v>162</v>
      </c>
    </row>
    <row r="1809" spans="2:50" s="12" customFormat="1">
      <c r="B1809" s="196"/>
      <c r="C1809" s="341"/>
      <c r="D1809" s="337" t="s">
        <v>170</v>
      </c>
      <c r="E1809" s="347" t="s">
        <v>5</v>
      </c>
      <c r="F1809" s="348" t="s">
        <v>1805</v>
      </c>
      <c r="G1809" s="341"/>
      <c r="H1809" s="349">
        <v>2.9</v>
      </c>
      <c r="I1809" s="198"/>
      <c r="L1809" s="196"/>
      <c r="M1809" s="199"/>
      <c r="N1809" s="200"/>
      <c r="O1809" s="200"/>
      <c r="P1809" s="200"/>
      <c r="Q1809" s="200"/>
      <c r="R1809" s="200"/>
      <c r="S1809" s="200"/>
      <c r="T1809" s="201"/>
      <c r="U1809" s="341"/>
      <c r="V1809" s="341"/>
      <c r="AS1809" s="202" t="s">
        <v>170</v>
      </c>
      <c r="AT1809" s="202" t="s">
        <v>79</v>
      </c>
      <c r="AU1809" s="12" t="s">
        <v>79</v>
      </c>
      <c r="AV1809" s="12" t="s">
        <v>33</v>
      </c>
      <c r="AW1809" s="12" t="s">
        <v>69</v>
      </c>
      <c r="AX1809" s="202" t="s">
        <v>162</v>
      </c>
    </row>
    <row r="1810" spans="2:50" s="12" customFormat="1">
      <c r="B1810" s="196"/>
      <c r="C1810" s="341"/>
      <c r="D1810" s="337" t="s">
        <v>170</v>
      </c>
      <c r="E1810" s="347" t="s">
        <v>5</v>
      </c>
      <c r="F1810" s="348" t="s">
        <v>1806</v>
      </c>
      <c r="G1810" s="341"/>
      <c r="H1810" s="349">
        <v>1.79</v>
      </c>
      <c r="I1810" s="198"/>
      <c r="L1810" s="196"/>
      <c r="M1810" s="199"/>
      <c r="N1810" s="200"/>
      <c r="O1810" s="200"/>
      <c r="P1810" s="200"/>
      <c r="Q1810" s="200"/>
      <c r="R1810" s="200"/>
      <c r="S1810" s="200"/>
      <c r="T1810" s="201"/>
      <c r="U1810" s="341"/>
      <c r="V1810" s="341"/>
      <c r="AS1810" s="202" t="s">
        <v>170</v>
      </c>
      <c r="AT1810" s="202" t="s">
        <v>79</v>
      </c>
      <c r="AU1810" s="12" t="s">
        <v>79</v>
      </c>
      <c r="AV1810" s="12" t="s">
        <v>33</v>
      </c>
      <c r="AW1810" s="12" t="s">
        <v>69</v>
      </c>
      <c r="AX1810" s="202" t="s">
        <v>162</v>
      </c>
    </row>
    <row r="1811" spans="2:50" s="12" customFormat="1">
      <c r="B1811" s="196"/>
      <c r="C1811" s="341"/>
      <c r="D1811" s="337" t="s">
        <v>170</v>
      </c>
      <c r="E1811" s="347" t="s">
        <v>5</v>
      </c>
      <c r="F1811" s="348" t="s">
        <v>1807</v>
      </c>
      <c r="G1811" s="341"/>
      <c r="H1811" s="349">
        <v>1.99</v>
      </c>
      <c r="I1811" s="198"/>
      <c r="L1811" s="196"/>
      <c r="M1811" s="199"/>
      <c r="N1811" s="200"/>
      <c r="O1811" s="200"/>
      <c r="P1811" s="200"/>
      <c r="Q1811" s="200"/>
      <c r="R1811" s="200"/>
      <c r="S1811" s="200"/>
      <c r="T1811" s="201"/>
      <c r="U1811" s="341"/>
      <c r="V1811" s="341"/>
      <c r="AS1811" s="202" t="s">
        <v>170</v>
      </c>
      <c r="AT1811" s="202" t="s">
        <v>79</v>
      </c>
      <c r="AU1811" s="12" t="s">
        <v>79</v>
      </c>
      <c r="AV1811" s="12" t="s">
        <v>33</v>
      </c>
      <c r="AW1811" s="12" t="s">
        <v>69</v>
      </c>
      <c r="AX1811" s="202" t="s">
        <v>162</v>
      </c>
    </row>
    <row r="1812" spans="2:50" s="12" customFormat="1">
      <c r="B1812" s="196"/>
      <c r="C1812" s="341"/>
      <c r="D1812" s="337" t="s">
        <v>170</v>
      </c>
      <c r="E1812" s="347" t="s">
        <v>5</v>
      </c>
      <c r="F1812" s="348" t="s">
        <v>1808</v>
      </c>
      <c r="G1812" s="341"/>
      <c r="H1812" s="349">
        <v>0</v>
      </c>
      <c r="I1812" s="198"/>
      <c r="L1812" s="196"/>
      <c r="M1812" s="199"/>
      <c r="N1812" s="200"/>
      <c r="O1812" s="200"/>
      <c r="P1812" s="200"/>
      <c r="Q1812" s="200"/>
      <c r="R1812" s="200"/>
      <c r="S1812" s="200"/>
      <c r="T1812" s="201"/>
      <c r="U1812" s="341"/>
      <c r="V1812" s="341"/>
      <c r="AS1812" s="202" t="s">
        <v>170</v>
      </c>
      <c r="AT1812" s="202" t="s">
        <v>79</v>
      </c>
      <c r="AU1812" s="12" t="s">
        <v>79</v>
      </c>
      <c r="AV1812" s="12" t="s">
        <v>33</v>
      </c>
      <c r="AW1812" s="12" t="s">
        <v>69</v>
      </c>
      <c r="AX1812" s="202" t="s">
        <v>162</v>
      </c>
    </row>
    <row r="1813" spans="2:50" s="12" customFormat="1">
      <c r="B1813" s="196"/>
      <c r="C1813" s="341"/>
      <c r="D1813" s="337" t="s">
        <v>170</v>
      </c>
      <c r="E1813" s="347" t="s">
        <v>5</v>
      </c>
      <c r="F1813" s="348" t="s">
        <v>1809</v>
      </c>
      <c r="G1813" s="341"/>
      <c r="H1813" s="349">
        <v>0</v>
      </c>
      <c r="I1813" s="198"/>
      <c r="L1813" s="196"/>
      <c r="M1813" s="199"/>
      <c r="N1813" s="200"/>
      <c r="O1813" s="200"/>
      <c r="P1813" s="200"/>
      <c r="Q1813" s="200"/>
      <c r="R1813" s="200"/>
      <c r="S1813" s="200"/>
      <c r="T1813" s="201"/>
      <c r="U1813" s="341"/>
      <c r="V1813" s="341"/>
      <c r="AS1813" s="202" t="s">
        <v>170</v>
      </c>
      <c r="AT1813" s="202" t="s">
        <v>79</v>
      </c>
      <c r="AU1813" s="12" t="s">
        <v>79</v>
      </c>
      <c r="AV1813" s="12" t="s">
        <v>33</v>
      </c>
      <c r="AW1813" s="12" t="s">
        <v>69</v>
      </c>
      <c r="AX1813" s="202" t="s">
        <v>162</v>
      </c>
    </row>
    <row r="1814" spans="2:50" s="12" customFormat="1">
      <c r="B1814" s="196"/>
      <c r="C1814" s="341"/>
      <c r="D1814" s="337" t="s">
        <v>170</v>
      </c>
      <c r="E1814" s="347" t="s">
        <v>5</v>
      </c>
      <c r="F1814" s="348" t="s">
        <v>1810</v>
      </c>
      <c r="G1814" s="341"/>
      <c r="H1814" s="349">
        <v>0</v>
      </c>
      <c r="I1814" s="198"/>
      <c r="L1814" s="196"/>
      <c r="M1814" s="199"/>
      <c r="N1814" s="200"/>
      <c r="O1814" s="200"/>
      <c r="P1814" s="200"/>
      <c r="Q1814" s="200"/>
      <c r="R1814" s="200"/>
      <c r="S1814" s="200"/>
      <c r="T1814" s="201"/>
      <c r="U1814" s="341"/>
      <c r="V1814" s="341"/>
      <c r="AS1814" s="202" t="s">
        <v>170</v>
      </c>
      <c r="AT1814" s="202" t="s">
        <v>79</v>
      </c>
      <c r="AU1814" s="12" t="s">
        <v>79</v>
      </c>
      <c r="AV1814" s="12" t="s">
        <v>33</v>
      </c>
      <c r="AW1814" s="12" t="s">
        <v>69</v>
      </c>
      <c r="AX1814" s="202" t="s">
        <v>162</v>
      </c>
    </row>
    <row r="1815" spans="2:50" s="12" customFormat="1">
      <c r="B1815" s="196"/>
      <c r="C1815" s="341"/>
      <c r="D1815" s="337" t="s">
        <v>170</v>
      </c>
      <c r="E1815" s="347" t="s">
        <v>5</v>
      </c>
      <c r="F1815" s="348" t="s">
        <v>1811</v>
      </c>
      <c r="G1815" s="341"/>
      <c r="H1815" s="349">
        <v>0</v>
      </c>
      <c r="I1815" s="198"/>
      <c r="L1815" s="196"/>
      <c r="M1815" s="199"/>
      <c r="N1815" s="200"/>
      <c r="O1815" s="200"/>
      <c r="P1815" s="200"/>
      <c r="Q1815" s="200"/>
      <c r="R1815" s="200"/>
      <c r="S1815" s="200"/>
      <c r="T1815" s="201"/>
      <c r="U1815" s="341"/>
      <c r="V1815" s="341"/>
      <c r="AS1815" s="202" t="s">
        <v>170</v>
      </c>
      <c r="AT1815" s="202" t="s">
        <v>79</v>
      </c>
      <c r="AU1815" s="12" t="s">
        <v>79</v>
      </c>
      <c r="AV1815" s="12" t="s">
        <v>33</v>
      </c>
      <c r="AW1815" s="12" t="s">
        <v>69</v>
      </c>
      <c r="AX1815" s="202" t="s">
        <v>162</v>
      </c>
    </row>
    <row r="1816" spans="2:50" s="12" customFormat="1">
      <c r="B1816" s="196"/>
      <c r="C1816" s="341"/>
      <c r="D1816" s="337" t="s">
        <v>170</v>
      </c>
      <c r="E1816" s="347" t="s">
        <v>5</v>
      </c>
      <c r="F1816" s="348" t="s">
        <v>1812</v>
      </c>
      <c r="G1816" s="341"/>
      <c r="H1816" s="349">
        <v>0</v>
      </c>
      <c r="I1816" s="198"/>
      <c r="L1816" s="196"/>
      <c r="M1816" s="199"/>
      <c r="N1816" s="200"/>
      <c r="O1816" s="200"/>
      <c r="P1816" s="200"/>
      <c r="Q1816" s="200"/>
      <c r="R1816" s="200"/>
      <c r="S1816" s="200"/>
      <c r="T1816" s="201"/>
      <c r="U1816" s="341"/>
      <c r="V1816" s="341"/>
      <c r="AS1816" s="202" t="s">
        <v>170</v>
      </c>
      <c r="AT1816" s="202" t="s">
        <v>79</v>
      </c>
      <c r="AU1816" s="12" t="s">
        <v>79</v>
      </c>
      <c r="AV1816" s="12" t="s">
        <v>33</v>
      </c>
      <c r="AW1816" s="12" t="s">
        <v>69</v>
      </c>
      <c r="AX1816" s="202" t="s">
        <v>162</v>
      </c>
    </row>
    <row r="1817" spans="2:50" s="12" customFormat="1">
      <c r="B1817" s="196"/>
      <c r="C1817" s="341"/>
      <c r="D1817" s="337" t="s">
        <v>170</v>
      </c>
      <c r="E1817" s="347" t="s">
        <v>5</v>
      </c>
      <c r="F1817" s="348" t="s">
        <v>1813</v>
      </c>
      <c r="G1817" s="341"/>
      <c r="H1817" s="349">
        <v>1.9</v>
      </c>
      <c r="I1817" s="198"/>
      <c r="L1817" s="196"/>
      <c r="M1817" s="199"/>
      <c r="N1817" s="200"/>
      <c r="O1817" s="200"/>
      <c r="P1817" s="200"/>
      <c r="Q1817" s="200"/>
      <c r="R1817" s="200"/>
      <c r="S1817" s="200"/>
      <c r="T1817" s="201"/>
      <c r="U1817" s="341"/>
      <c r="V1817" s="341"/>
      <c r="AS1817" s="202" t="s">
        <v>170</v>
      </c>
      <c r="AT1817" s="202" t="s">
        <v>79</v>
      </c>
      <c r="AU1817" s="12" t="s">
        <v>79</v>
      </c>
      <c r="AV1817" s="12" t="s">
        <v>33</v>
      </c>
      <c r="AW1817" s="12" t="s">
        <v>69</v>
      </c>
      <c r="AX1817" s="202" t="s">
        <v>162</v>
      </c>
    </row>
    <row r="1818" spans="2:50" s="12" customFormat="1">
      <c r="B1818" s="196"/>
      <c r="C1818" s="341"/>
      <c r="D1818" s="337" t="s">
        <v>170</v>
      </c>
      <c r="E1818" s="347" t="s">
        <v>5</v>
      </c>
      <c r="F1818" s="348" t="s">
        <v>1814</v>
      </c>
      <c r="G1818" s="341"/>
      <c r="H1818" s="349">
        <v>2.14</v>
      </c>
      <c r="I1818" s="198"/>
      <c r="L1818" s="196"/>
      <c r="M1818" s="199"/>
      <c r="N1818" s="200"/>
      <c r="O1818" s="200"/>
      <c r="P1818" s="200"/>
      <c r="Q1818" s="200"/>
      <c r="R1818" s="200"/>
      <c r="S1818" s="200"/>
      <c r="T1818" s="201"/>
      <c r="U1818" s="341"/>
      <c r="V1818" s="341"/>
      <c r="AS1818" s="202" t="s">
        <v>170</v>
      </c>
      <c r="AT1818" s="202" t="s">
        <v>79</v>
      </c>
      <c r="AU1818" s="12" t="s">
        <v>79</v>
      </c>
      <c r="AV1818" s="12" t="s">
        <v>33</v>
      </c>
      <c r="AW1818" s="12" t="s">
        <v>69</v>
      </c>
      <c r="AX1818" s="202" t="s">
        <v>162</v>
      </c>
    </row>
    <row r="1819" spans="2:50" s="12" customFormat="1">
      <c r="B1819" s="196"/>
      <c r="C1819" s="341"/>
      <c r="D1819" s="337" t="s">
        <v>170</v>
      </c>
      <c r="E1819" s="347" t="s">
        <v>5</v>
      </c>
      <c r="F1819" s="348" t="s">
        <v>1815</v>
      </c>
      <c r="G1819" s="341"/>
      <c r="H1819" s="349">
        <v>2.08</v>
      </c>
      <c r="I1819" s="198"/>
      <c r="L1819" s="196"/>
      <c r="M1819" s="199"/>
      <c r="N1819" s="200"/>
      <c r="O1819" s="200"/>
      <c r="P1819" s="200"/>
      <c r="Q1819" s="200"/>
      <c r="R1819" s="200"/>
      <c r="S1819" s="200"/>
      <c r="T1819" s="201"/>
      <c r="U1819" s="341"/>
      <c r="V1819" s="341"/>
      <c r="AS1819" s="202" t="s">
        <v>170</v>
      </c>
      <c r="AT1819" s="202" t="s">
        <v>79</v>
      </c>
      <c r="AU1819" s="12" t="s">
        <v>79</v>
      </c>
      <c r="AV1819" s="12" t="s">
        <v>33</v>
      </c>
      <c r="AW1819" s="12" t="s">
        <v>69</v>
      </c>
      <c r="AX1819" s="202" t="s">
        <v>162</v>
      </c>
    </row>
    <row r="1820" spans="2:50" s="12" customFormat="1">
      <c r="B1820" s="196"/>
      <c r="C1820" s="341"/>
      <c r="D1820" s="337" t="s">
        <v>170</v>
      </c>
      <c r="E1820" s="347" t="s">
        <v>5</v>
      </c>
      <c r="F1820" s="348" t="s">
        <v>1816</v>
      </c>
      <c r="G1820" s="341"/>
      <c r="H1820" s="349">
        <v>1.85</v>
      </c>
      <c r="I1820" s="198"/>
      <c r="L1820" s="196"/>
      <c r="M1820" s="199"/>
      <c r="N1820" s="200"/>
      <c r="O1820" s="200"/>
      <c r="P1820" s="200"/>
      <c r="Q1820" s="200"/>
      <c r="R1820" s="200"/>
      <c r="S1820" s="200"/>
      <c r="T1820" s="201"/>
      <c r="U1820" s="341"/>
      <c r="V1820" s="341"/>
      <c r="AS1820" s="202" t="s">
        <v>170</v>
      </c>
      <c r="AT1820" s="202" t="s">
        <v>79</v>
      </c>
      <c r="AU1820" s="12" t="s">
        <v>79</v>
      </c>
      <c r="AV1820" s="12" t="s">
        <v>33</v>
      </c>
      <c r="AW1820" s="12" t="s">
        <v>69</v>
      </c>
      <c r="AX1820" s="202" t="s">
        <v>162</v>
      </c>
    </row>
    <row r="1821" spans="2:50" s="12" customFormat="1">
      <c r="B1821" s="196"/>
      <c r="C1821" s="341"/>
      <c r="D1821" s="337" t="s">
        <v>170</v>
      </c>
      <c r="E1821" s="347" t="s">
        <v>5</v>
      </c>
      <c r="F1821" s="348" t="s">
        <v>1817</v>
      </c>
      <c r="G1821" s="341"/>
      <c r="H1821" s="349">
        <v>4.05</v>
      </c>
      <c r="I1821" s="198"/>
      <c r="L1821" s="196"/>
      <c r="M1821" s="199"/>
      <c r="N1821" s="200"/>
      <c r="O1821" s="200"/>
      <c r="P1821" s="200"/>
      <c r="Q1821" s="200"/>
      <c r="R1821" s="200"/>
      <c r="S1821" s="200"/>
      <c r="T1821" s="201"/>
      <c r="U1821" s="341"/>
      <c r="V1821" s="341"/>
      <c r="AS1821" s="202" t="s">
        <v>170</v>
      </c>
      <c r="AT1821" s="202" t="s">
        <v>79</v>
      </c>
      <c r="AU1821" s="12" t="s">
        <v>79</v>
      </c>
      <c r="AV1821" s="12" t="s">
        <v>33</v>
      </c>
      <c r="AW1821" s="12" t="s">
        <v>69</v>
      </c>
      <c r="AX1821" s="202" t="s">
        <v>162</v>
      </c>
    </row>
    <row r="1822" spans="2:50" s="12" customFormat="1">
      <c r="B1822" s="196"/>
      <c r="C1822" s="341"/>
      <c r="D1822" s="337" t="s">
        <v>170</v>
      </c>
      <c r="E1822" s="347" t="s">
        <v>5</v>
      </c>
      <c r="F1822" s="348" t="s">
        <v>1818</v>
      </c>
      <c r="G1822" s="341"/>
      <c r="H1822" s="349">
        <v>0</v>
      </c>
      <c r="I1822" s="198"/>
      <c r="L1822" s="196"/>
      <c r="M1822" s="199"/>
      <c r="N1822" s="200"/>
      <c r="O1822" s="200"/>
      <c r="P1822" s="200"/>
      <c r="Q1822" s="200"/>
      <c r="R1822" s="200"/>
      <c r="S1822" s="200"/>
      <c r="T1822" s="201"/>
      <c r="U1822" s="341"/>
      <c r="V1822" s="341"/>
      <c r="AS1822" s="202" t="s">
        <v>170</v>
      </c>
      <c r="AT1822" s="202" t="s">
        <v>79</v>
      </c>
      <c r="AU1822" s="12" t="s">
        <v>79</v>
      </c>
      <c r="AV1822" s="12" t="s">
        <v>33</v>
      </c>
      <c r="AW1822" s="12" t="s">
        <v>69</v>
      </c>
      <c r="AX1822" s="202" t="s">
        <v>162</v>
      </c>
    </row>
    <row r="1823" spans="2:50" s="12" customFormat="1">
      <c r="B1823" s="196"/>
      <c r="C1823" s="341"/>
      <c r="D1823" s="337" t="s">
        <v>170</v>
      </c>
      <c r="E1823" s="347" t="s">
        <v>5</v>
      </c>
      <c r="F1823" s="348" t="s">
        <v>1819</v>
      </c>
      <c r="G1823" s="341"/>
      <c r="H1823" s="349">
        <v>0</v>
      </c>
      <c r="I1823" s="198"/>
      <c r="L1823" s="196"/>
      <c r="M1823" s="199"/>
      <c r="N1823" s="200"/>
      <c r="O1823" s="200"/>
      <c r="P1823" s="200"/>
      <c r="Q1823" s="200"/>
      <c r="R1823" s="200"/>
      <c r="S1823" s="200"/>
      <c r="T1823" s="201"/>
      <c r="U1823" s="341"/>
      <c r="V1823" s="341"/>
      <c r="AS1823" s="202" t="s">
        <v>170</v>
      </c>
      <c r="AT1823" s="202" t="s">
        <v>79</v>
      </c>
      <c r="AU1823" s="12" t="s">
        <v>79</v>
      </c>
      <c r="AV1823" s="12" t="s">
        <v>33</v>
      </c>
      <c r="AW1823" s="12" t="s">
        <v>69</v>
      </c>
      <c r="AX1823" s="202" t="s">
        <v>162</v>
      </c>
    </row>
    <row r="1824" spans="2:50" s="12" customFormat="1">
      <c r="B1824" s="196"/>
      <c r="C1824" s="341"/>
      <c r="D1824" s="337" t="s">
        <v>170</v>
      </c>
      <c r="E1824" s="347" t="s">
        <v>5</v>
      </c>
      <c r="F1824" s="348" t="s">
        <v>1820</v>
      </c>
      <c r="G1824" s="341"/>
      <c r="H1824" s="349">
        <v>0</v>
      </c>
      <c r="I1824" s="198"/>
      <c r="L1824" s="196"/>
      <c r="M1824" s="199"/>
      <c r="N1824" s="200"/>
      <c r="O1824" s="200"/>
      <c r="P1824" s="200"/>
      <c r="Q1824" s="200"/>
      <c r="R1824" s="200"/>
      <c r="S1824" s="200"/>
      <c r="T1824" s="201"/>
      <c r="U1824" s="341"/>
      <c r="V1824" s="341"/>
      <c r="AS1824" s="202" t="s">
        <v>170</v>
      </c>
      <c r="AT1824" s="202" t="s">
        <v>79</v>
      </c>
      <c r="AU1824" s="12" t="s">
        <v>79</v>
      </c>
      <c r="AV1824" s="12" t="s">
        <v>33</v>
      </c>
      <c r="AW1824" s="12" t="s">
        <v>69</v>
      </c>
      <c r="AX1824" s="202" t="s">
        <v>162</v>
      </c>
    </row>
    <row r="1825" spans="2:64" s="12" customFormat="1">
      <c r="B1825" s="196"/>
      <c r="C1825" s="341"/>
      <c r="D1825" s="337" t="s">
        <v>170</v>
      </c>
      <c r="E1825" s="347" t="s">
        <v>5</v>
      </c>
      <c r="F1825" s="348" t="s">
        <v>1821</v>
      </c>
      <c r="G1825" s="341"/>
      <c r="H1825" s="349">
        <v>0</v>
      </c>
      <c r="I1825" s="198"/>
      <c r="L1825" s="196"/>
      <c r="M1825" s="199"/>
      <c r="N1825" s="200"/>
      <c r="O1825" s="200"/>
      <c r="P1825" s="200"/>
      <c r="Q1825" s="200"/>
      <c r="R1825" s="200"/>
      <c r="S1825" s="200"/>
      <c r="T1825" s="201"/>
      <c r="U1825" s="341"/>
      <c r="V1825" s="341"/>
      <c r="AS1825" s="202" t="s">
        <v>170</v>
      </c>
      <c r="AT1825" s="202" t="s">
        <v>79</v>
      </c>
      <c r="AU1825" s="12" t="s">
        <v>79</v>
      </c>
      <c r="AV1825" s="12" t="s">
        <v>33</v>
      </c>
      <c r="AW1825" s="12" t="s">
        <v>69</v>
      </c>
      <c r="AX1825" s="202" t="s">
        <v>162</v>
      </c>
    </row>
    <row r="1826" spans="2:64" s="13" customFormat="1">
      <c r="B1826" s="208"/>
      <c r="C1826" s="350"/>
      <c r="D1826" s="342" t="s">
        <v>170</v>
      </c>
      <c r="E1826" s="351" t="s">
        <v>5</v>
      </c>
      <c r="F1826" s="352" t="s">
        <v>192</v>
      </c>
      <c r="G1826" s="350"/>
      <c r="H1826" s="353">
        <f>SUM(H1805:H1825)</f>
        <v>32.889999999999993</v>
      </c>
      <c r="I1826" s="209"/>
      <c r="L1826" s="208"/>
      <c r="M1826" s="210"/>
      <c r="N1826" s="211"/>
      <c r="O1826" s="211"/>
      <c r="P1826" s="211"/>
      <c r="Q1826" s="211"/>
      <c r="R1826" s="211"/>
      <c r="S1826" s="211"/>
      <c r="T1826" s="212"/>
      <c r="U1826" s="350"/>
      <c r="V1826" s="350"/>
      <c r="AS1826" s="213" t="s">
        <v>170</v>
      </c>
      <c r="AT1826" s="213" t="s">
        <v>79</v>
      </c>
      <c r="AU1826" s="13" t="s">
        <v>168</v>
      </c>
      <c r="AV1826" s="13" t="s">
        <v>33</v>
      </c>
      <c r="AW1826" s="13" t="s">
        <v>77</v>
      </c>
      <c r="AX1826" s="213" t="s">
        <v>162</v>
      </c>
    </row>
    <row r="1827" spans="2:64" s="1" customFormat="1" ht="38.25" customHeight="1">
      <c r="B1827" s="174"/>
      <c r="C1827" s="378">
        <v>236</v>
      </c>
      <c r="D1827" s="378" t="s">
        <v>164</v>
      </c>
      <c r="E1827" s="379" t="s">
        <v>1822</v>
      </c>
      <c r="F1827" s="380" t="s">
        <v>1823</v>
      </c>
      <c r="G1827" s="381" t="s">
        <v>284</v>
      </c>
      <c r="H1827" s="382">
        <v>0</v>
      </c>
      <c r="I1827" s="180"/>
      <c r="J1827" s="181">
        <f>ROUND(I1827*H1827,2)</f>
        <v>0</v>
      </c>
      <c r="K1827" s="177" t="s">
        <v>5</v>
      </c>
      <c r="L1827" s="41"/>
      <c r="M1827" s="182" t="s">
        <v>5</v>
      </c>
      <c r="N1827" s="183" t="s">
        <v>40</v>
      </c>
      <c r="O1827" s="42"/>
      <c r="P1827" s="184">
        <f>O1827*H1827</f>
        <v>0</v>
      </c>
      <c r="Q1827" s="184">
        <v>1.848E-2</v>
      </c>
      <c r="R1827" s="184">
        <f>Q1827*H1827</f>
        <v>0</v>
      </c>
      <c r="S1827" s="184">
        <v>0</v>
      </c>
      <c r="T1827" s="185">
        <f>S1827*H1827</f>
        <v>0</v>
      </c>
      <c r="U1827" s="329"/>
      <c r="V1827" s="329"/>
      <c r="AQ1827" s="24" t="s">
        <v>270</v>
      </c>
      <c r="AS1827" s="24" t="s">
        <v>164</v>
      </c>
      <c r="AT1827" s="24" t="s">
        <v>79</v>
      </c>
      <c r="AX1827" s="24" t="s">
        <v>162</v>
      </c>
      <c r="BD1827" s="186">
        <f>IF(N1827="základní",J1827,0)</f>
        <v>0</v>
      </c>
      <c r="BE1827" s="186">
        <f>IF(N1827="snížená",J1827,0)</f>
        <v>0</v>
      </c>
      <c r="BF1827" s="186">
        <f>IF(N1827="zákl. přenesená",J1827,0)</f>
        <v>0</v>
      </c>
      <c r="BG1827" s="186">
        <f>IF(N1827="sníž. přenesená",J1827,0)</f>
        <v>0</v>
      </c>
      <c r="BH1827" s="186">
        <f>IF(N1827="nulová",J1827,0)</f>
        <v>0</v>
      </c>
      <c r="BI1827" s="24" t="s">
        <v>77</v>
      </c>
      <c r="BJ1827" s="186">
        <f>ROUND(I1827*H1827,2)</f>
        <v>0</v>
      </c>
      <c r="BK1827" s="24" t="s">
        <v>270</v>
      </c>
      <c r="BL1827" s="24" t="s">
        <v>1824</v>
      </c>
    </row>
    <row r="1828" spans="2:64" s="1" customFormat="1" ht="133">
      <c r="B1828" s="41"/>
      <c r="C1828" s="329"/>
      <c r="D1828" s="337" t="s">
        <v>182</v>
      </c>
      <c r="E1828" s="329"/>
      <c r="F1828" s="346" t="s">
        <v>4758</v>
      </c>
      <c r="G1828" s="329"/>
      <c r="H1828" s="329"/>
      <c r="I1828" s="204"/>
      <c r="L1828" s="41"/>
      <c r="M1828" s="205"/>
      <c r="N1828" s="42"/>
      <c r="O1828" s="42"/>
      <c r="P1828" s="42"/>
      <c r="Q1828" s="42"/>
      <c r="R1828" s="42"/>
      <c r="S1828" s="42"/>
      <c r="T1828" s="70"/>
      <c r="U1828" s="329"/>
      <c r="V1828" s="329"/>
      <c r="AS1828" s="24" t="s">
        <v>182</v>
      </c>
      <c r="AT1828" s="24" t="s">
        <v>79</v>
      </c>
    </row>
    <row r="1829" spans="2:64" s="11" customFormat="1">
      <c r="B1829" s="187"/>
      <c r="C1829" s="336"/>
      <c r="D1829" s="337" t="s">
        <v>170</v>
      </c>
      <c r="E1829" s="338" t="s">
        <v>5</v>
      </c>
      <c r="F1829" s="339" t="s">
        <v>1793</v>
      </c>
      <c r="G1829" s="336"/>
      <c r="H1829" s="340" t="s">
        <v>5</v>
      </c>
      <c r="I1829" s="192"/>
      <c r="L1829" s="187"/>
      <c r="M1829" s="193"/>
      <c r="N1829" s="194"/>
      <c r="O1829" s="194"/>
      <c r="P1829" s="194"/>
      <c r="Q1829" s="194"/>
      <c r="R1829" s="194"/>
      <c r="S1829" s="194"/>
      <c r="T1829" s="195"/>
      <c r="U1829" s="336"/>
      <c r="V1829" s="336"/>
      <c r="AS1829" s="191" t="s">
        <v>170</v>
      </c>
      <c r="AT1829" s="191" t="s">
        <v>79</v>
      </c>
      <c r="AU1829" s="11" t="s">
        <v>77</v>
      </c>
      <c r="AV1829" s="11" t="s">
        <v>33</v>
      </c>
      <c r="AW1829" s="11" t="s">
        <v>69</v>
      </c>
      <c r="AX1829" s="191" t="s">
        <v>162</v>
      </c>
    </row>
    <row r="1830" spans="2:64" s="12" customFormat="1">
      <c r="B1830" s="196"/>
      <c r="C1830" s="341"/>
      <c r="D1830" s="337" t="s">
        <v>170</v>
      </c>
      <c r="E1830" s="347" t="s">
        <v>5</v>
      </c>
      <c r="F1830" s="348" t="s">
        <v>1825</v>
      </c>
      <c r="G1830" s="341"/>
      <c r="H1830" s="349">
        <v>6.3559999999999999</v>
      </c>
      <c r="I1830" s="198"/>
      <c r="L1830" s="196"/>
      <c r="M1830" s="199"/>
      <c r="N1830" s="200"/>
      <c r="O1830" s="200"/>
      <c r="P1830" s="200"/>
      <c r="Q1830" s="200"/>
      <c r="R1830" s="200"/>
      <c r="S1830" s="200"/>
      <c r="T1830" s="201"/>
      <c r="U1830" s="341"/>
      <c r="V1830" s="341"/>
      <c r="AS1830" s="202" t="s">
        <v>170</v>
      </c>
      <c r="AT1830" s="202" t="s">
        <v>79</v>
      </c>
      <c r="AU1830" s="12" t="s">
        <v>79</v>
      </c>
      <c r="AV1830" s="12" t="s">
        <v>33</v>
      </c>
      <c r="AW1830" s="12" t="s">
        <v>69</v>
      </c>
      <c r="AX1830" s="202" t="s">
        <v>162</v>
      </c>
    </row>
    <row r="1831" spans="2:64" s="12" customFormat="1">
      <c r="B1831" s="196"/>
      <c r="C1831" s="341"/>
      <c r="D1831" s="337" t="s">
        <v>170</v>
      </c>
      <c r="E1831" s="347" t="s">
        <v>5</v>
      </c>
      <c r="F1831" s="348" t="s">
        <v>1826</v>
      </c>
      <c r="G1831" s="341"/>
      <c r="H1831" s="349">
        <v>21.37</v>
      </c>
      <c r="I1831" s="198"/>
      <c r="L1831" s="196"/>
      <c r="M1831" s="199"/>
      <c r="N1831" s="200"/>
      <c r="O1831" s="200"/>
      <c r="P1831" s="200"/>
      <c r="Q1831" s="200"/>
      <c r="R1831" s="200"/>
      <c r="S1831" s="200"/>
      <c r="T1831" s="201"/>
      <c r="U1831" s="341"/>
      <c r="V1831" s="341"/>
      <c r="AS1831" s="202" t="s">
        <v>170</v>
      </c>
      <c r="AT1831" s="202" t="s">
        <v>79</v>
      </c>
      <c r="AU1831" s="12" t="s">
        <v>79</v>
      </c>
      <c r="AV1831" s="12" t="s">
        <v>33</v>
      </c>
      <c r="AW1831" s="12" t="s">
        <v>69</v>
      </c>
      <c r="AX1831" s="202" t="s">
        <v>162</v>
      </c>
    </row>
    <row r="1832" spans="2:64" s="12" customFormat="1">
      <c r="B1832" s="196"/>
      <c r="C1832" s="341"/>
      <c r="D1832" s="337" t="s">
        <v>170</v>
      </c>
      <c r="E1832" s="347" t="s">
        <v>5</v>
      </c>
      <c r="F1832" s="348" t="s">
        <v>1827</v>
      </c>
      <c r="G1832" s="341"/>
      <c r="H1832" s="349">
        <v>16.14</v>
      </c>
      <c r="I1832" s="198"/>
      <c r="L1832" s="196"/>
      <c r="M1832" s="199"/>
      <c r="N1832" s="200"/>
      <c r="O1832" s="200"/>
      <c r="P1832" s="200"/>
      <c r="Q1832" s="200"/>
      <c r="R1832" s="200"/>
      <c r="S1832" s="200"/>
      <c r="T1832" s="201"/>
      <c r="U1832" s="341"/>
      <c r="V1832" s="341"/>
      <c r="AS1832" s="202" t="s">
        <v>170</v>
      </c>
      <c r="AT1832" s="202" t="s">
        <v>79</v>
      </c>
      <c r="AU1832" s="12" t="s">
        <v>79</v>
      </c>
      <c r="AV1832" s="12" t="s">
        <v>33</v>
      </c>
      <c r="AW1832" s="12" t="s">
        <v>69</v>
      </c>
      <c r="AX1832" s="202" t="s">
        <v>162</v>
      </c>
    </row>
    <row r="1833" spans="2:64" s="12" customFormat="1">
      <c r="B1833" s="196"/>
      <c r="C1833" s="341"/>
      <c r="D1833" s="337" t="s">
        <v>170</v>
      </c>
      <c r="E1833" s="347" t="s">
        <v>5</v>
      </c>
      <c r="F1833" s="348" t="s">
        <v>1828</v>
      </c>
      <c r="G1833" s="341"/>
      <c r="H1833" s="349">
        <v>18.53</v>
      </c>
      <c r="I1833" s="198"/>
      <c r="L1833" s="196"/>
      <c r="M1833" s="199"/>
      <c r="N1833" s="200"/>
      <c r="O1833" s="200"/>
      <c r="P1833" s="200"/>
      <c r="Q1833" s="200"/>
      <c r="R1833" s="200"/>
      <c r="S1833" s="200"/>
      <c r="T1833" s="201"/>
      <c r="U1833" s="341"/>
      <c r="V1833" s="341"/>
      <c r="AS1833" s="202" t="s">
        <v>170</v>
      </c>
      <c r="AT1833" s="202" t="s">
        <v>79</v>
      </c>
      <c r="AU1833" s="12" t="s">
        <v>79</v>
      </c>
      <c r="AV1833" s="12" t="s">
        <v>33</v>
      </c>
      <c r="AW1833" s="12" t="s">
        <v>69</v>
      </c>
      <c r="AX1833" s="202" t="s">
        <v>162</v>
      </c>
    </row>
    <row r="1834" spans="2:64" s="12" customFormat="1">
      <c r="B1834" s="196"/>
      <c r="C1834" s="341"/>
      <c r="D1834" s="337" t="s">
        <v>170</v>
      </c>
      <c r="E1834" s="347" t="s">
        <v>5</v>
      </c>
      <c r="F1834" s="348" t="s">
        <v>1829</v>
      </c>
      <c r="G1834" s="341"/>
      <c r="H1834" s="349">
        <v>20.149999999999999</v>
      </c>
      <c r="I1834" s="198"/>
      <c r="L1834" s="196"/>
      <c r="M1834" s="199"/>
      <c r="N1834" s="200"/>
      <c r="O1834" s="200"/>
      <c r="P1834" s="200"/>
      <c r="Q1834" s="200"/>
      <c r="R1834" s="200"/>
      <c r="S1834" s="200"/>
      <c r="T1834" s="201"/>
      <c r="U1834" s="341"/>
      <c r="V1834" s="341"/>
      <c r="AS1834" s="202" t="s">
        <v>170</v>
      </c>
      <c r="AT1834" s="202" t="s">
        <v>79</v>
      </c>
      <c r="AU1834" s="12" t="s">
        <v>79</v>
      </c>
      <c r="AV1834" s="12" t="s">
        <v>33</v>
      </c>
      <c r="AW1834" s="12" t="s">
        <v>69</v>
      </c>
      <c r="AX1834" s="202" t="s">
        <v>162</v>
      </c>
    </row>
    <row r="1835" spans="2:64" s="13" customFormat="1">
      <c r="B1835" s="208"/>
      <c r="C1835" s="350"/>
      <c r="D1835" s="342" t="s">
        <v>170</v>
      </c>
      <c r="E1835" s="351" t="s">
        <v>5</v>
      </c>
      <c r="F1835" s="352" t="s">
        <v>192</v>
      </c>
      <c r="G1835" s="350"/>
      <c r="H1835" s="353">
        <v>82.546000000000006</v>
      </c>
      <c r="I1835" s="209"/>
      <c r="L1835" s="208"/>
      <c r="M1835" s="210"/>
      <c r="N1835" s="211"/>
      <c r="O1835" s="211"/>
      <c r="P1835" s="211"/>
      <c r="Q1835" s="211"/>
      <c r="R1835" s="211"/>
      <c r="S1835" s="211"/>
      <c r="T1835" s="212"/>
      <c r="U1835" s="350"/>
      <c r="V1835" s="350"/>
      <c r="AS1835" s="213" t="s">
        <v>170</v>
      </c>
      <c r="AT1835" s="213" t="s">
        <v>79</v>
      </c>
      <c r="AU1835" s="13" t="s">
        <v>168</v>
      </c>
      <c r="AV1835" s="13" t="s">
        <v>33</v>
      </c>
      <c r="AW1835" s="13" t="s">
        <v>77</v>
      </c>
      <c r="AX1835" s="213" t="s">
        <v>162</v>
      </c>
    </row>
    <row r="1836" spans="2:64" s="1" customFormat="1" ht="25.5" customHeight="1">
      <c r="B1836" s="174"/>
      <c r="C1836" s="389">
        <v>237</v>
      </c>
      <c r="D1836" s="389" t="s">
        <v>164</v>
      </c>
      <c r="E1836" s="390" t="s">
        <v>1831</v>
      </c>
      <c r="F1836" s="391" t="s">
        <v>1832</v>
      </c>
      <c r="G1836" s="392" t="s">
        <v>284</v>
      </c>
      <c r="H1836" s="393">
        <v>210.5316</v>
      </c>
      <c r="I1836" s="180"/>
      <c r="J1836" s="181">
        <f>ROUND(I1836*H1836,2)</f>
        <v>0</v>
      </c>
      <c r="K1836" s="177" t="s">
        <v>5</v>
      </c>
      <c r="L1836" s="41"/>
      <c r="M1836" s="182" t="s">
        <v>5</v>
      </c>
      <c r="N1836" s="183" t="s">
        <v>40</v>
      </c>
      <c r="O1836" s="42"/>
      <c r="P1836" s="184">
        <f>O1836*H1836</f>
        <v>0</v>
      </c>
      <c r="Q1836" s="184">
        <v>1E-4</v>
      </c>
      <c r="R1836" s="184">
        <f>Q1836*H1836</f>
        <v>2.1053160000000001E-2</v>
      </c>
      <c r="S1836" s="184">
        <v>0</v>
      </c>
      <c r="T1836" s="185">
        <f>S1836*H1836</f>
        <v>0</v>
      </c>
      <c r="U1836" s="329"/>
      <c r="V1836" s="329"/>
      <c r="AQ1836" s="24" t="s">
        <v>270</v>
      </c>
      <c r="AS1836" s="24" t="s">
        <v>164</v>
      </c>
      <c r="AT1836" s="24" t="s">
        <v>79</v>
      </c>
      <c r="AX1836" s="24" t="s">
        <v>162</v>
      </c>
      <c r="BD1836" s="186">
        <f>IF(N1836="základní",J1836,0)</f>
        <v>0</v>
      </c>
      <c r="BE1836" s="186">
        <f>IF(N1836="snížená",J1836,0)</f>
        <v>0</v>
      </c>
      <c r="BF1836" s="186">
        <f>IF(N1836="zákl. přenesená",J1836,0)</f>
        <v>0</v>
      </c>
      <c r="BG1836" s="186">
        <f>IF(N1836="sníž. přenesená",J1836,0)</f>
        <v>0</v>
      </c>
      <c r="BH1836" s="186">
        <f>IF(N1836="nulová",J1836,0)</f>
        <v>0</v>
      </c>
      <c r="BI1836" s="24" t="s">
        <v>77</v>
      </c>
      <c r="BJ1836" s="186">
        <f>ROUND(I1836*H1836,2)</f>
        <v>0</v>
      </c>
      <c r="BK1836" s="24" t="s">
        <v>270</v>
      </c>
      <c r="BL1836" s="24" t="s">
        <v>1833</v>
      </c>
    </row>
    <row r="1837" spans="2:64" s="11" customFormat="1">
      <c r="B1837" s="187"/>
      <c r="C1837" s="336"/>
      <c r="D1837" s="337" t="s">
        <v>170</v>
      </c>
      <c r="E1837" s="338" t="s">
        <v>5</v>
      </c>
      <c r="F1837" s="339" t="s">
        <v>1834</v>
      </c>
      <c r="G1837" s="336"/>
      <c r="H1837" s="340" t="s">
        <v>5</v>
      </c>
      <c r="I1837" s="192"/>
      <c r="L1837" s="187"/>
      <c r="M1837" s="193"/>
      <c r="N1837" s="194"/>
      <c r="O1837" s="194"/>
      <c r="P1837" s="194"/>
      <c r="Q1837" s="194"/>
      <c r="R1837" s="194"/>
      <c r="S1837" s="194"/>
      <c r="T1837" s="195"/>
      <c r="U1837" s="336"/>
      <c r="V1837" s="336"/>
      <c r="AS1837" s="191" t="s">
        <v>170</v>
      </c>
      <c r="AT1837" s="191" t="s">
        <v>79</v>
      </c>
      <c r="AU1837" s="11" t="s">
        <v>77</v>
      </c>
      <c r="AV1837" s="11" t="s">
        <v>33</v>
      </c>
      <c r="AW1837" s="11" t="s">
        <v>69</v>
      </c>
      <c r="AX1837" s="191" t="s">
        <v>162</v>
      </c>
    </row>
    <row r="1838" spans="2:64" s="12" customFormat="1">
      <c r="B1838" s="196"/>
      <c r="C1838" s="341"/>
      <c r="D1838" s="337" t="s">
        <v>170</v>
      </c>
      <c r="E1838" s="347" t="s">
        <v>5</v>
      </c>
      <c r="F1838" s="348" t="s">
        <v>4849</v>
      </c>
      <c r="G1838" s="341"/>
      <c r="H1838" s="349">
        <v>118.035</v>
      </c>
      <c r="I1838" s="198"/>
      <c r="L1838" s="196"/>
      <c r="M1838" s="199"/>
      <c r="N1838" s="200"/>
      <c r="O1838" s="200"/>
      <c r="P1838" s="200"/>
      <c r="Q1838" s="200"/>
      <c r="R1838" s="200"/>
      <c r="S1838" s="200"/>
      <c r="T1838" s="201"/>
      <c r="U1838" s="341"/>
      <c r="V1838" s="341"/>
      <c r="AS1838" s="202" t="s">
        <v>170</v>
      </c>
      <c r="AT1838" s="202" t="s">
        <v>79</v>
      </c>
      <c r="AU1838" s="12" t="s">
        <v>79</v>
      </c>
      <c r="AV1838" s="12" t="s">
        <v>33</v>
      </c>
      <c r="AW1838" s="12" t="s">
        <v>69</v>
      </c>
      <c r="AX1838" s="202" t="s">
        <v>162</v>
      </c>
    </row>
    <row r="1839" spans="2:64" s="11" customFormat="1">
      <c r="B1839" s="187"/>
      <c r="C1839" s="336"/>
      <c r="D1839" s="337" t="s">
        <v>170</v>
      </c>
      <c r="E1839" s="338" t="s">
        <v>5</v>
      </c>
      <c r="F1839" s="339" t="s">
        <v>1835</v>
      </c>
      <c r="G1839" s="336"/>
      <c r="H1839" s="340" t="s">
        <v>5</v>
      </c>
      <c r="I1839" s="192"/>
      <c r="L1839" s="187"/>
      <c r="M1839" s="193"/>
      <c r="N1839" s="194"/>
      <c r="O1839" s="194"/>
      <c r="P1839" s="194"/>
      <c r="Q1839" s="194"/>
      <c r="R1839" s="194"/>
      <c r="S1839" s="194"/>
      <c r="T1839" s="195"/>
      <c r="U1839" s="336"/>
      <c r="V1839" s="336"/>
      <c r="AS1839" s="191" t="s">
        <v>170</v>
      </c>
      <c r="AT1839" s="191" t="s">
        <v>79</v>
      </c>
      <c r="AU1839" s="11" t="s">
        <v>77</v>
      </c>
      <c r="AV1839" s="11" t="s">
        <v>33</v>
      </c>
      <c r="AW1839" s="11" t="s">
        <v>69</v>
      </c>
      <c r="AX1839" s="191" t="s">
        <v>162</v>
      </c>
    </row>
    <row r="1840" spans="2:64" s="11" customFormat="1">
      <c r="B1840" s="187"/>
      <c r="C1840" s="336"/>
      <c r="D1840" s="337" t="s">
        <v>170</v>
      </c>
      <c r="E1840" s="338" t="s">
        <v>5</v>
      </c>
      <c r="F1840" s="339" t="s">
        <v>1800</v>
      </c>
      <c r="G1840" s="336"/>
      <c r="H1840" s="340" t="s">
        <v>5</v>
      </c>
      <c r="I1840" s="192"/>
      <c r="L1840" s="187"/>
      <c r="M1840" s="193"/>
      <c r="N1840" s="194"/>
      <c r="O1840" s="194"/>
      <c r="P1840" s="194"/>
      <c r="Q1840" s="194"/>
      <c r="R1840" s="194"/>
      <c r="S1840" s="194"/>
      <c r="T1840" s="195"/>
      <c r="U1840" s="336"/>
      <c r="V1840" s="336"/>
      <c r="AS1840" s="191" t="s">
        <v>170</v>
      </c>
      <c r="AT1840" s="191" t="s">
        <v>79</v>
      </c>
      <c r="AU1840" s="11" t="s">
        <v>77</v>
      </c>
      <c r="AV1840" s="11" t="s">
        <v>33</v>
      </c>
      <c r="AW1840" s="11" t="s">
        <v>69</v>
      </c>
      <c r="AX1840" s="191" t="s">
        <v>162</v>
      </c>
    </row>
    <row r="1841" spans="2:64" s="12" customFormat="1">
      <c r="B1841" s="196"/>
      <c r="C1841" s="341"/>
      <c r="D1841" s="337" t="s">
        <v>170</v>
      </c>
      <c r="E1841" s="347" t="s">
        <v>5</v>
      </c>
      <c r="F1841" s="348" t="s">
        <v>1836</v>
      </c>
      <c r="G1841" s="341"/>
      <c r="H1841" s="349">
        <v>7.16</v>
      </c>
      <c r="I1841" s="198"/>
      <c r="L1841" s="196"/>
      <c r="M1841" s="199"/>
      <c r="N1841" s="200"/>
      <c r="O1841" s="200"/>
      <c r="P1841" s="200"/>
      <c r="Q1841" s="200"/>
      <c r="R1841" s="200"/>
      <c r="S1841" s="200"/>
      <c r="T1841" s="201"/>
      <c r="U1841" s="341"/>
      <c r="V1841" s="341"/>
      <c r="AS1841" s="202" t="s">
        <v>170</v>
      </c>
      <c r="AT1841" s="202" t="s">
        <v>79</v>
      </c>
      <c r="AU1841" s="12" t="s">
        <v>79</v>
      </c>
      <c r="AV1841" s="12" t="s">
        <v>33</v>
      </c>
      <c r="AW1841" s="12" t="s">
        <v>69</v>
      </c>
      <c r="AX1841" s="202" t="s">
        <v>162</v>
      </c>
    </row>
    <row r="1842" spans="2:64" s="12" customFormat="1" ht="36">
      <c r="B1842" s="196"/>
      <c r="C1842" s="341"/>
      <c r="D1842" s="337" t="s">
        <v>170</v>
      </c>
      <c r="E1842" s="347" t="s">
        <v>5</v>
      </c>
      <c r="F1842" s="348" t="s">
        <v>1837</v>
      </c>
      <c r="G1842" s="341"/>
      <c r="H1842" s="349">
        <v>34.390999999999998</v>
      </c>
      <c r="I1842" s="198"/>
      <c r="L1842" s="196"/>
      <c r="M1842" s="199"/>
      <c r="N1842" s="200"/>
      <c r="O1842" s="200"/>
      <c r="P1842" s="200"/>
      <c r="Q1842" s="200"/>
      <c r="R1842" s="200"/>
      <c r="S1842" s="200"/>
      <c r="T1842" s="201"/>
      <c r="U1842" s="341"/>
      <c r="V1842" s="341"/>
      <c r="AS1842" s="202" t="s">
        <v>170</v>
      </c>
      <c r="AT1842" s="202" t="s">
        <v>79</v>
      </c>
      <c r="AU1842" s="12" t="s">
        <v>79</v>
      </c>
      <c r="AV1842" s="12" t="s">
        <v>33</v>
      </c>
      <c r="AW1842" s="12" t="s">
        <v>69</v>
      </c>
      <c r="AX1842" s="202" t="s">
        <v>162</v>
      </c>
    </row>
    <row r="1843" spans="2:64" s="12" customFormat="1">
      <c r="B1843" s="196"/>
      <c r="C1843" s="341"/>
      <c r="D1843" s="337" t="s">
        <v>170</v>
      </c>
      <c r="E1843" s="347" t="s">
        <v>5</v>
      </c>
      <c r="F1843" s="348" t="s">
        <v>1838</v>
      </c>
      <c r="G1843" s="341"/>
      <c r="H1843" s="349">
        <v>7.0000000000000007E-2</v>
      </c>
      <c r="I1843" s="198"/>
      <c r="L1843" s="196"/>
      <c r="M1843" s="199"/>
      <c r="N1843" s="200"/>
      <c r="O1843" s="200"/>
      <c r="P1843" s="200"/>
      <c r="Q1843" s="200"/>
      <c r="R1843" s="200"/>
      <c r="S1843" s="200"/>
      <c r="T1843" s="201"/>
      <c r="U1843" s="341"/>
      <c r="V1843" s="341"/>
      <c r="AS1843" s="202" t="s">
        <v>170</v>
      </c>
      <c r="AT1843" s="202" t="s">
        <v>79</v>
      </c>
      <c r="AU1843" s="12" t="s">
        <v>79</v>
      </c>
      <c r="AV1843" s="12" t="s">
        <v>33</v>
      </c>
      <c r="AW1843" s="12" t="s">
        <v>69</v>
      </c>
      <c r="AX1843" s="202" t="s">
        <v>162</v>
      </c>
    </row>
    <row r="1844" spans="2:64" s="12" customFormat="1">
      <c r="B1844" s="196"/>
      <c r="C1844" s="341"/>
      <c r="D1844" s="337" t="s">
        <v>170</v>
      </c>
      <c r="E1844" s="347" t="s">
        <v>5</v>
      </c>
      <c r="F1844" s="348" t="s">
        <v>1839</v>
      </c>
      <c r="G1844" s="341"/>
      <c r="H1844" s="349">
        <v>4</v>
      </c>
      <c r="I1844" s="198"/>
      <c r="L1844" s="196"/>
      <c r="M1844" s="199"/>
      <c r="N1844" s="200"/>
      <c r="O1844" s="200"/>
      <c r="P1844" s="200"/>
      <c r="Q1844" s="200"/>
      <c r="R1844" s="200"/>
      <c r="S1844" s="200"/>
      <c r="T1844" s="201"/>
      <c r="U1844" s="341"/>
      <c r="V1844" s="341"/>
      <c r="AS1844" s="202" t="s">
        <v>170</v>
      </c>
      <c r="AT1844" s="202" t="s">
        <v>79</v>
      </c>
      <c r="AU1844" s="12" t="s">
        <v>79</v>
      </c>
      <c r="AV1844" s="12" t="s">
        <v>33</v>
      </c>
      <c r="AW1844" s="12" t="s">
        <v>69</v>
      </c>
      <c r="AX1844" s="202" t="s">
        <v>162</v>
      </c>
    </row>
    <row r="1845" spans="2:64" s="12" customFormat="1">
      <c r="B1845" s="196"/>
      <c r="C1845" s="341"/>
      <c r="D1845" s="337" t="s">
        <v>170</v>
      </c>
      <c r="E1845" s="347" t="s">
        <v>5</v>
      </c>
      <c r="F1845" s="348" t="s">
        <v>1840</v>
      </c>
      <c r="G1845" s="341"/>
      <c r="H1845" s="349">
        <v>10.169</v>
      </c>
      <c r="I1845" s="198"/>
      <c r="L1845" s="196"/>
      <c r="M1845" s="199"/>
      <c r="N1845" s="200"/>
      <c r="O1845" s="200"/>
      <c r="P1845" s="200"/>
      <c r="Q1845" s="200"/>
      <c r="R1845" s="200"/>
      <c r="S1845" s="200"/>
      <c r="T1845" s="201"/>
      <c r="U1845" s="341"/>
      <c r="V1845" s="341"/>
      <c r="AS1845" s="202" t="s">
        <v>170</v>
      </c>
      <c r="AT1845" s="202" t="s">
        <v>79</v>
      </c>
      <c r="AU1845" s="12" t="s">
        <v>79</v>
      </c>
      <c r="AV1845" s="12" t="s">
        <v>33</v>
      </c>
      <c r="AW1845" s="12" t="s">
        <v>69</v>
      </c>
      <c r="AX1845" s="202" t="s">
        <v>162</v>
      </c>
    </row>
    <row r="1846" spans="2:64" s="12" customFormat="1">
      <c r="B1846" s="196"/>
      <c r="C1846" s="341"/>
      <c r="D1846" s="337" t="s">
        <v>170</v>
      </c>
      <c r="E1846" s="347" t="s">
        <v>5</v>
      </c>
      <c r="F1846" s="348" t="s">
        <v>1841</v>
      </c>
      <c r="G1846" s="341"/>
      <c r="H1846" s="349">
        <v>1.6180000000000001</v>
      </c>
      <c r="I1846" s="198"/>
      <c r="L1846" s="196"/>
      <c r="M1846" s="199"/>
      <c r="N1846" s="200"/>
      <c r="O1846" s="200"/>
      <c r="P1846" s="200"/>
      <c r="Q1846" s="200"/>
      <c r="R1846" s="200"/>
      <c r="S1846" s="200"/>
      <c r="T1846" s="201"/>
      <c r="U1846" s="341"/>
      <c r="V1846" s="341"/>
      <c r="AS1846" s="202" t="s">
        <v>170</v>
      </c>
      <c r="AT1846" s="202" t="s">
        <v>79</v>
      </c>
      <c r="AU1846" s="12" t="s">
        <v>79</v>
      </c>
      <c r="AV1846" s="12" t="s">
        <v>33</v>
      </c>
      <c r="AW1846" s="12" t="s">
        <v>69</v>
      </c>
      <c r="AX1846" s="202" t="s">
        <v>162</v>
      </c>
    </row>
    <row r="1847" spans="2:64" s="13" customFormat="1">
      <c r="B1847" s="208"/>
      <c r="C1847" s="350"/>
      <c r="D1847" s="337" t="s">
        <v>170</v>
      </c>
      <c r="E1847" s="367" t="s">
        <v>5</v>
      </c>
      <c r="F1847" s="368" t="s">
        <v>192</v>
      </c>
      <c r="G1847" s="350"/>
      <c r="H1847" s="369">
        <f>SUM(H1838:H1846)</f>
        <v>175.44299999999998</v>
      </c>
      <c r="I1847" s="209"/>
      <c r="L1847" s="208"/>
      <c r="M1847" s="210"/>
      <c r="N1847" s="211"/>
      <c r="O1847" s="211"/>
      <c r="P1847" s="211"/>
      <c r="Q1847" s="211"/>
      <c r="R1847" s="211"/>
      <c r="S1847" s="211"/>
      <c r="T1847" s="212"/>
      <c r="U1847" s="350"/>
      <c r="V1847" s="350"/>
      <c r="AS1847" s="213" t="s">
        <v>170</v>
      </c>
      <c r="AT1847" s="213" t="s">
        <v>79</v>
      </c>
      <c r="AU1847" s="13" t="s">
        <v>168</v>
      </c>
      <c r="AV1847" s="13" t="s">
        <v>33</v>
      </c>
      <c r="AW1847" s="13" t="s">
        <v>77</v>
      </c>
      <c r="AX1847" s="213" t="s">
        <v>162</v>
      </c>
    </row>
    <row r="1848" spans="2:64" s="12" customFormat="1">
      <c r="B1848" s="196"/>
      <c r="C1848" s="341"/>
      <c r="D1848" s="342" t="s">
        <v>170</v>
      </c>
      <c r="E1848" s="341"/>
      <c r="F1848" s="344" t="s">
        <v>4850</v>
      </c>
      <c r="G1848" s="341"/>
      <c r="H1848" s="345">
        <v>210.5316</v>
      </c>
      <c r="I1848" s="198"/>
      <c r="L1848" s="196"/>
      <c r="M1848" s="199"/>
      <c r="N1848" s="200"/>
      <c r="O1848" s="200"/>
      <c r="P1848" s="200"/>
      <c r="Q1848" s="200"/>
      <c r="R1848" s="200"/>
      <c r="S1848" s="200"/>
      <c r="T1848" s="201"/>
      <c r="U1848" s="341"/>
      <c r="V1848" s="341"/>
      <c r="AS1848" s="202" t="s">
        <v>170</v>
      </c>
      <c r="AT1848" s="202" t="s">
        <v>79</v>
      </c>
      <c r="AU1848" s="12" t="s">
        <v>79</v>
      </c>
      <c r="AV1848" s="12" t="s">
        <v>6</v>
      </c>
      <c r="AW1848" s="12" t="s">
        <v>77</v>
      </c>
      <c r="AX1848" s="202" t="s">
        <v>162</v>
      </c>
    </row>
    <row r="1849" spans="2:64" s="1" customFormat="1" ht="38.25" customHeight="1">
      <c r="B1849" s="174"/>
      <c r="C1849" s="389">
        <v>238</v>
      </c>
      <c r="D1849" s="389" t="s">
        <v>164</v>
      </c>
      <c r="E1849" s="390" t="s">
        <v>1842</v>
      </c>
      <c r="F1849" s="391" t="s">
        <v>1843</v>
      </c>
      <c r="G1849" s="392" t="s">
        <v>746</v>
      </c>
      <c r="H1849" s="393">
        <v>161.54499999999999</v>
      </c>
      <c r="I1849" s="180"/>
      <c r="J1849" s="181">
        <f>ROUND(I1849*H1849,2)</f>
        <v>0</v>
      </c>
      <c r="K1849" s="177" t="s">
        <v>5</v>
      </c>
      <c r="L1849" s="41"/>
      <c r="M1849" s="182" t="s">
        <v>5</v>
      </c>
      <c r="N1849" s="183" t="s">
        <v>40</v>
      </c>
      <c r="O1849" s="42"/>
      <c r="P1849" s="184">
        <f>O1849*H1849</f>
        <v>0</v>
      </c>
      <c r="Q1849" s="184">
        <v>6.6299999999999996E-3</v>
      </c>
      <c r="R1849" s="184">
        <f>Q1849*H1849</f>
        <v>1.0710433499999998</v>
      </c>
      <c r="S1849" s="184">
        <v>0</v>
      </c>
      <c r="T1849" s="185">
        <f>S1849*H1849</f>
        <v>0</v>
      </c>
      <c r="U1849" s="329"/>
      <c r="V1849" s="329"/>
      <c r="AQ1849" s="24" t="s">
        <v>270</v>
      </c>
      <c r="AS1849" s="24" t="s">
        <v>164</v>
      </c>
      <c r="AT1849" s="24" t="s">
        <v>79</v>
      </c>
      <c r="AX1849" s="24" t="s">
        <v>162</v>
      </c>
      <c r="BD1849" s="186">
        <f>IF(N1849="základní",J1849,0)</f>
        <v>0</v>
      </c>
      <c r="BE1849" s="186">
        <f>IF(N1849="snížená",J1849,0)</f>
        <v>0</v>
      </c>
      <c r="BF1849" s="186">
        <f>IF(N1849="zákl. přenesená",J1849,0)</f>
        <v>0</v>
      </c>
      <c r="BG1849" s="186">
        <f>IF(N1849="sníž. přenesená",J1849,0)</f>
        <v>0</v>
      </c>
      <c r="BH1849" s="186">
        <f>IF(N1849="nulová",J1849,0)</f>
        <v>0</v>
      </c>
      <c r="BI1849" s="24" t="s">
        <v>77</v>
      </c>
      <c r="BJ1849" s="186">
        <f>ROUND(I1849*H1849,2)</f>
        <v>0</v>
      </c>
      <c r="BK1849" s="24" t="s">
        <v>270</v>
      </c>
      <c r="BL1849" s="24" t="s">
        <v>1844</v>
      </c>
    </row>
    <row r="1850" spans="2:64" s="1" customFormat="1" ht="19">
      <c r="B1850" s="41"/>
      <c r="C1850" s="329"/>
      <c r="D1850" s="337" t="s">
        <v>182</v>
      </c>
      <c r="E1850" s="329"/>
      <c r="F1850" s="346" t="s">
        <v>1845</v>
      </c>
      <c r="G1850" s="329"/>
      <c r="H1850" s="329"/>
      <c r="I1850" s="204"/>
      <c r="L1850" s="41"/>
      <c r="M1850" s="205"/>
      <c r="N1850" s="42"/>
      <c r="O1850" s="42"/>
      <c r="P1850" s="42"/>
      <c r="Q1850" s="42"/>
      <c r="R1850" s="42"/>
      <c r="S1850" s="42"/>
      <c r="T1850" s="70"/>
      <c r="U1850" s="329"/>
      <c r="V1850" s="329"/>
      <c r="AS1850" s="24" t="s">
        <v>182</v>
      </c>
      <c r="AT1850" s="24" t="s">
        <v>79</v>
      </c>
    </row>
    <row r="1851" spans="2:64" s="11" customFormat="1">
      <c r="B1851" s="187"/>
      <c r="C1851" s="336"/>
      <c r="D1851" s="337" t="s">
        <v>170</v>
      </c>
      <c r="E1851" s="338" t="s">
        <v>5</v>
      </c>
      <c r="F1851" s="339" t="s">
        <v>1800</v>
      </c>
      <c r="G1851" s="336"/>
      <c r="H1851" s="340" t="s">
        <v>5</v>
      </c>
      <c r="I1851" s="192"/>
      <c r="L1851" s="187"/>
      <c r="M1851" s="193"/>
      <c r="N1851" s="194"/>
      <c r="O1851" s="194"/>
      <c r="P1851" s="194"/>
      <c r="Q1851" s="194"/>
      <c r="R1851" s="194"/>
      <c r="S1851" s="194"/>
      <c r="T1851" s="195"/>
      <c r="U1851" s="336"/>
      <c r="V1851" s="336"/>
      <c r="AS1851" s="191" t="s">
        <v>170</v>
      </c>
      <c r="AT1851" s="191" t="s">
        <v>79</v>
      </c>
      <c r="AU1851" s="11" t="s">
        <v>77</v>
      </c>
      <c r="AV1851" s="11" t="s">
        <v>33</v>
      </c>
      <c r="AW1851" s="11" t="s">
        <v>69</v>
      </c>
      <c r="AX1851" s="191" t="s">
        <v>162</v>
      </c>
    </row>
    <row r="1852" spans="2:64" s="12" customFormat="1">
      <c r="B1852" s="196"/>
      <c r="C1852" s="341"/>
      <c r="D1852" s="337" t="s">
        <v>170</v>
      </c>
      <c r="E1852" s="347" t="s">
        <v>5</v>
      </c>
      <c r="F1852" s="348" t="s">
        <v>1846</v>
      </c>
      <c r="G1852" s="341"/>
      <c r="H1852" s="349">
        <v>0</v>
      </c>
      <c r="I1852" s="198"/>
      <c r="L1852" s="196"/>
      <c r="M1852" s="199"/>
      <c r="N1852" s="200"/>
      <c r="O1852" s="200"/>
      <c r="P1852" s="200"/>
      <c r="Q1852" s="200"/>
      <c r="R1852" s="200"/>
      <c r="S1852" s="200"/>
      <c r="T1852" s="201"/>
      <c r="U1852" s="341"/>
      <c r="V1852" s="341"/>
      <c r="AS1852" s="202" t="s">
        <v>170</v>
      </c>
      <c r="AT1852" s="202" t="s">
        <v>79</v>
      </c>
      <c r="AU1852" s="12" t="s">
        <v>79</v>
      </c>
      <c r="AV1852" s="12" t="s">
        <v>33</v>
      </c>
      <c r="AW1852" s="12" t="s">
        <v>69</v>
      </c>
      <c r="AX1852" s="202" t="s">
        <v>162</v>
      </c>
    </row>
    <row r="1853" spans="2:64" s="12" customFormat="1" ht="36">
      <c r="B1853" s="196"/>
      <c r="C1853" s="341"/>
      <c r="D1853" s="337" t="s">
        <v>170</v>
      </c>
      <c r="E1853" s="347" t="s">
        <v>5</v>
      </c>
      <c r="F1853" s="348" t="s">
        <v>1847</v>
      </c>
      <c r="G1853" s="341"/>
      <c r="H1853" s="349">
        <v>106.1</v>
      </c>
      <c r="I1853" s="198"/>
      <c r="L1853" s="196"/>
      <c r="M1853" s="199"/>
      <c r="N1853" s="200"/>
      <c r="O1853" s="200"/>
      <c r="P1853" s="200"/>
      <c r="Q1853" s="200"/>
      <c r="R1853" s="200"/>
      <c r="S1853" s="200"/>
      <c r="T1853" s="201"/>
      <c r="U1853" s="341"/>
      <c r="V1853" s="341"/>
      <c r="AS1853" s="202" t="s">
        <v>170</v>
      </c>
      <c r="AT1853" s="202" t="s">
        <v>79</v>
      </c>
      <c r="AU1853" s="12" t="s">
        <v>79</v>
      </c>
      <c r="AV1853" s="12" t="s">
        <v>33</v>
      </c>
      <c r="AW1853" s="12" t="s">
        <v>69</v>
      </c>
      <c r="AX1853" s="202" t="s">
        <v>162</v>
      </c>
    </row>
    <row r="1854" spans="2:64" s="12" customFormat="1">
      <c r="B1854" s="196"/>
      <c r="C1854" s="341"/>
      <c r="D1854" s="337" t="s">
        <v>170</v>
      </c>
      <c r="E1854" s="347" t="s">
        <v>5</v>
      </c>
      <c r="F1854" s="348" t="s">
        <v>1848</v>
      </c>
      <c r="G1854" s="341"/>
      <c r="H1854" s="349">
        <v>3.4</v>
      </c>
      <c r="I1854" s="198"/>
      <c r="L1854" s="196"/>
      <c r="M1854" s="199"/>
      <c r="N1854" s="200"/>
      <c r="O1854" s="200"/>
      <c r="P1854" s="200"/>
      <c r="Q1854" s="200"/>
      <c r="R1854" s="200"/>
      <c r="S1854" s="200"/>
      <c r="T1854" s="201"/>
      <c r="U1854" s="341"/>
      <c r="V1854" s="341"/>
      <c r="AS1854" s="202" t="s">
        <v>170</v>
      </c>
      <c r="AT1854" s="202" t="s">
        <v>79</v>
      </c>
      <c r="AU1854" s="12" t="s">
        <v>79</v>
      </c>
      <c r="AV1854" s="12" t="s">
        <v>33</v>
      </c>
      <c r="AW1854" s="12" t="s">
        <v>69</v>
      </c>
      <c r="AX1854" s="202" t="s">
        <v>162</v>
      </c>
    </row>
    <row r="1855" spans="2:64" s="12" customFormat="1">
      <c r="B1855" s="196"/>
      <c r="C1855" s="341"/>
      <c r="D1855" s="337" t="s">
        <v>170</v>
      </c>
      <c r="E1855" s="347" t="s">
        <v>5</v>
      </c>
      <c r="F1855" s="348" t="s">
        <v>1849</v>
      </c>
      <c r="G1855" s="341"/>
      <c r="H1855" s="349">
        <v>46.16</v>
      </c>
      <c r="I1855" s="198"/>
      <c r="L1855" s="196"/>
      <c r="M1855" s="199"/>
      <c r="N1855" s="200"/>
      <c r="O1855" s="200"/>
      <c r="P1855" s="200"/>
      <c r="Q1855" s="200"/>
      <c r="R1855" s="200"/>
      <c r="S1855" s="200"/>
      <c r="T1855" s="201"/>
      <c r="U1855" s="341"/>
      <c r="V1855" s="341"/>
      <c r="AS1855" s="202" t="s">
        <v>170</v>
      </c>
      <c r="AT1855" s="202" t="s">
        <v>79</v>
      </c>
      <c r="AU1855" s="12" t="s">
        <v>79</v>
      </c>
      <c r="AV1855" s="12" t="s">
        <v>33</v>
      </c>
      <c r="AW1855" s="12" t="s">
        <v>69</v>
      </c>
      <c r="AX1855" s="202" t="s">
        <v>162</v>
      </c>
    </row>
    <row r="1856" spans="2:64" s="12" customFormat="1">
      <c r="B1856" s="196"/>
      <c r="C1856" s="341"/>
      <c r="D1856" s="337" t="s">
        <v>170</v>
      </c>
      <c r="E1856" s="347" t="s">
        <v>5</v>
      </c>
      <c r="F1856" s="348" t="s">
        <v>1850</v>
      </c>
      <c r="G1856" s="341"/>
      <c r="H1856" s="349">
        <v>5.8849999999999998</v>
      </c>
      <c r="I1856" s="198"/>
      <c r="L1856" s="196"/>
      <c r="M1856" s="199"/>
      <c r="N1856" s="200"/>
      <c r="O1856" s="200"/>
      <c r="P1856" s="200"/>
      <c r="Q1856" s="200"/>
      <c r="R1856" s="200"/>
      <c r="S1856" s="200"/>
      <c r="T1856" s="201"/>
      <c r="U1856" s="341"/>
      <c r="V1856" s="341"/>
      <c r="AS1856" s="202" t="s">
        <v>170</v>
      </c>
      <c r="AT1856" s="202" t="s">
        <v>79</v>
      </c>
      <c r="AU1856" s="12" t="s">
        <v>79</v>
      </c>
      <c r="AV1856" s="12" t="s">
        <v>33</v>
      </c>
      <c r="AW1856" s="12" t="s">
        <v>69</v>
      </c>
      <c r="AX1856" s="202" t="s">
        <v>162</v>
      </c>
    </row>
    <row r="1857" spans="1:64" s="13" customFormat="1">
      <c r="B1857" s="208"/>
      <c r="C1857" s="350"/>
      <c r="D1857" s="342" t="s">
        <v>170</v>
      </c>
      <c r="E1857" s="351" t="s">
        <v>5</v>
      </c>
      <c r="F1857" s="352" t="s">
        <v>192</v>
      </c>
      <c r="G1857" s="350"/>
      <c r="H1857" s="353">
        <f>SUM(H1852:H1856)</f>
        <v>161.54499999999999</v>
      </c>
      <c r="I1857" s="209"/>
      <c r="L1857" s="208"/>
      <c r="M1857" s="210"/>
      <c r="N1857" s="211"/>
      <c r="O1857" s="211"/>
      <c r="P1857" s="211"/>
      <c r="Q1857" s="211"/>
      <c r="R1857" s="211"/>
      <c r="S1857" s="211"/>
      <c r="T1857" s="212"/>
      <c r="U1857" s="350"/>
      <c r="V1857" s="350"/>
      <c r="AS1857" s="213" t="s">
        <v>170</v>
      </c>
      <c r="AT1857" s="213" t="s">
        <v>79</v>
      </c>
      <c r="AU1857" s="13" t="s">
        <v>168</v>
      </c>
      <c r="AV1857" s="13" t="s">
        <v>33</v>
      </c>
      <c r="AW1857" s="13" t="s">
        <v>77</v>
      </c>
      <c r="AX1857" s="213" t="s">
        <v>162</v>
      </c>
    </row>
    <row r="1858" spans="1:64" s="1" customFormat="1" ht="25.5" customHeight="1">
      <c r="A1858" s="405"/>
      <c r="B1858" s="394"/>
      <c r="C1858" s="389">
        <v>239</v>
      </c>
      <c r="D1858" s="389" t="s">
        <v>164</v>
      </c>
      <c r="E1858" s="390" t="s">
        <v>1852</v>
      </c>
      <c r="F1858" s="391" t="s">
        <v>1853</v>
      </c>
      <c r="G1858" s="392" t="s">
        <v>284</v>
      </c>
      <c r="H1858" s="393">
        <v>161.54499999999999</v>
      </c>
      <c r="I1858" s="180"/>
      <c r="J1858" s="181">
        <f>ROUND(I1858*H1858,2)</f>
        <v>0</v>
      </c>
      <c r="K1858" s="177" t="s">
        <v>5</v>
      </c>
      <c r="L1858" s="41"/>
      <c r="M1858" s="182" t="s">
        <v>5</v>
      </c>
      <c r="N1858" s="183" t="s">
        <v>40</v>
      </c>
      <c r="O1858" s="42"/>
      <c r="P1858" s="184">
        <f>O1858*H1858</f>
        <v>0</v>
      </c>
      <c r="Q1858" s="184">
        <v>1E-4</v>
      </c>
      <c r="R1858" s="184">
        <f>Q1858*H1858</f>
        <v>1.6154499999999999E-2</v>
      </c>
      <c r="S1858" s="184">
        <v>0</v>
      </c>
      <c r="T1858" s="185">
        <f>S1858*H1858</f>
        <v>0</v>
      </c>
      <c r="U1858" s="329"/>
      <c r="V1858" s="329"/>
      <c r="AQ1858" s="24" t="s">
        <v>270</v>
      </c>
      <c r="AS1858" s="24" t="s">
        <v>164</v>
      </c>
      <c r="AT1858" s="24" t="s">
        <v>79</v>
      </c>
      <c r="AX1858" s="24" t="s">
        <v>162</v>
      </c>
      <c r="BD1858" s="186">
        <f>IF(N1858="základní",J1858,0)</f>
        <v>0</v>
      </c>
      <c r="BE1858" s="186">
        <f>IF(N1858="snížená",J1858,0)</f>
        <v>0</v>
      </c>
      <c r="BF1858" s="186">
        <f>IF(N1858="zákl. přenesená",J1858,0)</f>
        <v>0</v>
      </c>
      <c r="BG1858" s="186">
        <f>IF(N1858="sníž. přenesená",J1858,0)</f>
        <v>0</v>
      </c>
      <c r="BH1858" s="186">
        <f>IF(N1858="nulová",J1858,0)</f>
        <v>0</v>
      </c>
      <c r="BI1858" s="24" t="s">
        <v>77</v>
      </c>
      <c r="BJ1858" s="186">
        <f>ROUND(I1858*H1858,2)</f>
        <v>0</v>
      </c>
      <c r="BK1858" s="24" t="s">
        <v>270</v>
      </c>
      <c r="BL1858" s="24" t="s">
        <v>1854</v>
      </c>
    </row>
    <row r="1859" spans="1:64" s="11" customFormat="1">
      <c r="B1859" s="187"/>
      <c r="C1859" s="336"/>
      <c r="D1859" s="337" t="s">
        <v>170</v>
      </c>
      <c r="E1859" s="338" t="s">
        <v>5</v>
      </c>
      <c r="F1859" s="339" t="s">
        <v>1834</v>
      </c>
      <c r="G1859" s="336"/>
      <c r="H1859" s="340" t="s">
        <v>5</v>
      </c>
      <c r="I1859" s="192"/>
      <c r="L1859" s="187"/>
      <c r="M1859" s="193"/>
      <c r="N1859" s="194"/>
      <c r="O1859" s="194"/>
      <c r="P1859" s="194"/>
      <c r="Q1859" s="194"/>
      <c r="R1859" s="194"/>
      <c r="S1859" s="194"/>
      <c r="T1859" s="195"/>
      <c r="U1859" s="336"/>
      <c r="V1859" s="336"/>
      <c r="AS1859" s="191" t="s">
        <v>170</v>
      </c>
      <c r="AT1859" s="191" t="s">
        <v>79</v>
      </c>
      <c r="AU1859" s="11" t="s">
        <v>77</v>
      </c>
      <c r="AV1859" s="11" t="s">
        <v>33</v>
      </c>
      <c r="AW1859" s="11" t="s">
        <v>69</v>
      </c>
      <c r="AX1859" s="191" t="s">
        <v>162</v>
      </c>
    </row>
    <row r="1860" spans="1:64" s="12" customFormat="1">
      <c r="B1860" s="196"/>
      <c r="C1860" s="341"/>
      <c r="D1860" s="342" t="s">
        <v>170</v>
      </c>
      <c r="E1860" s="343" t="s">
        <v>5</v>
      </c>
      <c r="F1860" s="344"/>
      <c r="G1860" s="341"/>
      <c r="H1860" s="345">
        <v>161.54499999999999</v>
      </c>
      <c r="I1860" s="198"/>
      <c r="L1860" s="196"/>
      <c r="M1860" s="199"/>
      <c r="N1860" s="200"/>
      <c r="O1860" s="200"/>
      <c r="P1860" s="200"/>
      <c r="Q1860" s="200"/>
      <c r="R1860" s="200"/>
      <c r="S1860" s="200"/>
      <c r="T1860" s="201"/>
      <c r="U1860" s="341"/>
      <c r="V1860" s="341"/>
      <c r="AS1860" s="202" t="s">
        <v>170</v>
      </c>
      <c r="AT1860" s="202" t="s">
        <v>79</v>
      </c>
      <c r="AU1860" s="12" t="s">
        <v>79</v>
      </c>
      <c r="AV1860" s="12" t="s">
        <v>33</v>
      </c>
      <c r="AW1860" s="12" t="s">
        <v>77</v>
      </c>
      <c r="AX1860" s="202" t="s">
        <v>162</v>
      </c>
    </row>
    <row r="1861" spans="1:64" s="1" customFormat="1" ht="38.25" customHeight="1">
      <c r="A1861" s="405"/>
      <c r="B1861" s="394"/>
      <c r="C1861" s="389">
        <v>240</v>
      </c>
      <c r="D1861" s="389" t="s">
        <v>164</v>
      </c>
      <c r="E1861" s="390" t="s">
        <v>1855</v>
      </c>
      <c r="F1861" s="391" t="s">
        <v>1856</v>
      </c>
      <c r="G1861" s="392" t="s">
        <v>284</v>
      </c>
      <c r="H1861" s="393">
        <v>3.1</v>
      </c>
      <c r="I1861" s="180"/>
      <c r="J1861" s="181">
        <f>ROUND(I1861*H1861,2)</f>
        <v>0</v>
      </c>
      <c r="K1861" s="177" t="s">
        <v>5</v>
      </c>
      <c r="L1861" s="41"/>
      <c r="M1861" s="182" t="s">
        <v>5</v>
      </c>
      <c r="N1861" s="183" t="s">
        <v>40</v>
      </c>
      <c r="O1861" s="42"/>
      <c r="P1861" s="184">
        <f>O1861*H1861</f>
        <v>0</v>
      </c>
      <c r="Q1861" s="184">
        <v>0</v>
      </c>
      <c r="R1861" s="184">
        <f>Q1861*H1861</f>
        <v>0</v>
      </c>
      <c r="S1861" s="184">
        <v>1.721E-2</v>
      </c>
      <c r="T1861" s="185">
        <f>S1861*H1861</f>
        <v>5.3351000000000003E-2</v>
      </c>
      <c r="U1861" s="329"/>
      <c r="V1861" s="329"/>
      <c r="AQ1861" s="24" t="s">
        <v>270</v>
      </c>
      <c r="AS1861" s="24" t="s">
        <v>164</v>
      </c>
      <c r="AT1861" s="24" t="s">
        <v>79</v>
      </c>
      <c r="AX1861" s="24" t="s">
        <v>162</v>
      </c>
      <c r="BD1861" s="186">
        <f>IF(N1861="základní",J1861,0)</f>
        <v>0</v>
      </c>
      <c r="BE1861" s="186">
        <f>IF(N1861="snížená",J1861,0)</f>
        <v>0</v>
      </c>
      <c r="BF1861" s="186">
        <f>IF(N1861="zákl. přenesená",J1861,0)</f>
        <v>0</v>
      </c>
      <c r="BG1861" s="186">
        <f>IF(N1861="sníž. přenesená",J1861,0)</f>
        <v>0</v>
      </c>
      <c r="BH1861" s="186">
        <f>IF(N1861="nulová",J1861,0)</f>
        <v>0</v>
      </c>
      <c r="BI1861" s="24" t="s">
        <v>77</v>
      </c>
      <c r="BJ1861" s="186">
        <f>ROUND(I1861*H1861,2)</f>
        <v>0</v>
      </c>
      <c r="BK1861" s="24" t="s">
        <v>270</v>
      </c>
      <c r="BL1861" s="24" t="s">
        <v>1857</v>
      </c>
    </row>
    <row r="1862" spans="1:64" s="11" customFormat="1">
      <c r="B1862" s="187"/>
      <c r="C1862" s="336"/>
      <c r="D1862" s="337" t="s">
        <v>170</v>
      </c>
      <c r="E1862" s="338" t="s">
        <v>5</v>
      </c>
      <c r="F1862" s="339" t="s">
        <v>1858</v>
      </c>
      <c r="G1862" s="336"/>
      <c r="H1862" s="340" t="s">
        <v>5</v>
      </c>
      <c r="I1862" s="192"/>
      <c r="L1862" s="187"/>
      <c r="M1862" s="193"/>
      <c r="N1862" s="194"/>
      <c r="O1862" s="194"/>
      <c r="P1862" s="194"/>
      <c r="Q1862" s="194"/>
      <c r="R1862" s="194"/>
      <c r="S1862" s="194"/>
      <c r="T1862" s="195"/>
      <c r="U1862" s="336"/>
      <c r="V1862" s="336"/>
      <c r="AS1862" s="191" t="s">
        <v>170</v>
      </c>
      <c r="AT1862" s="191" t="s">
        <v>79</v>
      </c>
      <c r="AU1862" s="11" t="s">
        <v>77</v>
      </c>
      <c r="AV1862" s="11" t="s">
        <v>33</v>
      </c>
      <c r="AW1862" s="11" t="s">
        <v>69</v>
      </c>
      <c r="AX1862" s="191" t="s">
        <v>162</v>
      </c>
    </row>
    <row r="1863" spans="1:64" s="12" customFormat="1">
      <c r="B1863" s="196"/>
      <c r="C1863" s="341"/>
      <c r="D1863" s="342" t="s">
        <v>170</v>
      </c>
      <c r="E1863" s="343" t="s">
        <v>5</v>
      </c>
      <c r="F1863" s="344" t="s">
        <v>1859</v>
      </c>
      <c r="G1863" s="341"/>
      <c r="H1863" s="345">
        <v>3.1</v>
      </c>
      <c r="I1863" s="198"/>
      <c r="L1863" s="196"/>
      <c r="M1863" s="199"/>
      <c r="N1863" s="200"/>
      <c r="O1863" s="200"/>
      <c r="P1863" s="200"/>
      <c r="Q1863" s="200"/>
      <c r="R1863" s="200"/>
      <c r="S1863" s="200"/>
      <c r="T1863" s="201"/>
      <c r="U1863" s="341"/>
      <c r="V1863" s="341"/>
      <c r="AS1863" s="202" t="s">
        <v>170</v>
      </c>
      <c r="AT1863" s="202" t="s">
        <v>79</v>
      </c>
      <c r="AU1863" s="12" t="s">
        <v>79</v>
      </c>
      <c r="AV1863" s="12" t="s">
        <v>33</v>
      </c>
      <c r="AW1863" s="12" t="s">
        <v>77</v>
      </c>
      <c r="AX1863" s="202" t="s">
        <v>162</v>
      </c>
    </row>
    <row r="1864" spans="1:64" s="1" customFormat="1" ht="25.5" customHeight="1">
      <c r="B1864" s="174"/>
      <c r="C1864" s="331">
        <v>241</v>
      </c>
      <c r="D1864" s="331" t="s">
        <v>164</v>
      </c>
      <c r="E1864" s="332" t="s">
        <v>1861</v>
      </c>
      <c r="F1864" s="333" t="s">
        <v>1862</v>
      </c>
      <c r="G1864" s="334" t="s">
        <v>284</v>
      </c>
      <c r="H1864" s="335">
        <v>422.2</v>
      </c>
      <c r="I1864" s="180"/>
      <c r="J1864" s="181">
        <f>ROUND(I1864*H1864,2)</f>
        <v>0</v>
      </c>
      <c r="K1864" s="177" t="s">
        <v>5</v>
      </c>
      <c r="L1864" s="41"/>
      <c r="M1864" s="182" t="s">
        <v>5</v>
      </c>
      <c r="N1864" s="183" t="s">
        <v>40</v>
      </c>
      <c r="O1864" s="42"/>
      <c r="P1864" s="184">
        <f>O1864*H1864</f>
        <v>0</v>
      </c>
      <c r="Q1864" s="184">
        <v>0</v>
      </c>
      <c r="R1864" s="184">
        <f>Q1864*H1864</f>
        <v>0</v>
      </c>
      <c r="S1864" s="184">
        <v>1.065E-2</v>
      </c>
      <c r="T1864" s="185">
        <f>S1864*H1864</f>
        <v>4.4964300000000001</v>
      </c>
      <c r="U1864" s="329"/>
      <c r="V1864" s="329"/>
      <c r="AQ1864" s="24" t="s">
        <v>270</v>
      </c>
      <c r="AS1864" s="24" t="s">
        <v>164</v>
      </c>
      <c r="AT1864" s="24" t="s">
        <v>79</v>
      </c>
      <c r="AX1864" s="24" t="s">
        <v>162</v>
      </c>
      <c r="BD1864" s="186">
        <f>IF(N1864="základní",J1864,0)</f>
        <v>0</v>
      </c>
      <c r="BE1864" s="186">
        <f>IF(N1864="snížená",J1864,0)</f>
        <v>0</v>
      </c>
      <c r="BF1864" s="186">
        <f>IF(N1864="zákl. přenesená",J1864,0)</f>
        <v>0</v>
      </c>
      <c r="BG1864" s="186">
        <f>IF(N1864="sníž. přenesená",J1864,0)</f>
        <v>0</v>
      </c>
      <c r="BH1864" s="186">
        <f>IF(N1864="nulová",J1864,0)</f>
        <v>0</v>
      </c>
      <c r="BI1864" s="24" t="s">
        <v>77</v>
      </c>
      <c r="BJ1864" s="186">
        <f>ROUND(I1864*H1864,2)</f>
        <v>0</v>
      </c>
      <c r="BK1864" s="24" t="s">
        <v>270</v>
      </c>
      <c r="BL1864" s="24" t="s">
        <v>1863</v>
      </c>
    </row>
    <row r="1865" spans="1:64" s="11" customFormat="1">
      <c r="B1865" s="187"/>
      <c r="C1865" s="336"/>
      <c r="D1865" s="337" t="s">
        <v>170</v>
      </c>
      <c r="E1865" s="338" t="s">
        <v>5</v>
      </c>
      <c r="F1865" s="339" t="s">
        <v>1858</v>
      </c>
      <c r="G1865" s="336"/>
      <c r="H1865" s="340" t="s">
        <v>5</v>
      </c>
      <c r="I1865" s="192"/>
      <c r="L1865" s="187"/>
      <c r="M1865" s="193"/>
      <c r="N1865" s="194"/>
      <c r="O1865" s="194"/>
      <c r="P1865" s="194"/>
      <c r="Q1865" s="194"/>
      <c r="R1865" s="194"/>
      <c r="S1865" s="194"/>
      <c r="T1865" s="195"/>
      <c r="U1865" s="336"/>
      <c r="V1865" s="336"/>
      <c r="AS1865" s="191" t="s">
        <v>170</v>
      </c>
      <c r="AT1865" s="191" t="s">
        <v>79</v>
      </c>
      <c r="AU1865" s="11" t="s">
        <v>77</v>
      </c>
      <c r="AV1865" s="11" t="s">
        <v>33</v>
      </c>
      <c r="AW1865" s="11" t="s">
        <v>69</v>
      </c>
      <c r="AX1865" s="191" t="s">
        <v>162</v>
      </c>
    </row>
    <row r="1866" spans="1:64" s="12" customFormat="1">
      <c r="B1866" s="196"/>
      <c r="C1866" s="341"/>
      <c r="D1866" s="337" t="s">
        <v>170</v>
      </c>
      <c r="E1866" s="347" t="s">
        <v>5</v>
      </c>
      <c r="F1866" s="348" t="s">
        <v>1864</v>
      </c>
      <c r="G1866" s="341"/>
      <c r="H1866" s="349">
        <v>63.6</v>
      </c>
      <c r="I1866" s="198"/>
      <c r="L1866" s="196"/>
      <c r="M1866" s="199"/>
      <c r="N1866" s="200"/>
      <c r="O1866" s="200"/>
      <c r="P1866" s="200"/>
      <c r="Q1866" s="200"/>
      <c r="R1866" s="200"/>
      <c r="S1866" s="200"/>
      <c r="T1866" s="201"/>
      <c r="U1866" s="341"/>
      <c r="V1866" s="341"/>
      <c r="AS1866" s="202" t="s">
        <v>170</v>
      </c>
      <c r="AT1866" s="202" t="s">
        <v>79</v>
      </c>
      <c r="AU1866" s="12" t="s">
        <v>79</v>
      </c>
      <c r="AV1866" s="12" t="s">
        <v>33</v>
      </c>
      <c r="AW1866" s="12" t="s">
        <v>69</v>
      </c>
      <c r="AX1866" s="202" t="s">
        <v>162</v>
      </c>
    </row>
    <row r="1867" spans="1:64" s="12" customFormat="1">
      <c r="B1867" s="196"/>
      <c r="C1867" s="341"/>
      <c r="D1867" s="337" t="s">
        <v>170</v>
      </c>
      <c r="E1867" s="347" t="s">
        <v>5</v>
      </c>
      <c r="F1867" s="348" t="s">
        <v>1865</v>
      </c>
      <c r="G1867" s="341"/>
      <c r="H1867" s="349">
        <v>301.89999999999998</v>
      </c>
      <c r="I1867" s="198"/>
      <c r="L1867" s="196"/>
      <c r="M1867" s="199"/>
      <c r="N1867" s="200"/>
      <c r="O1867" s="200"/>
      <c r="P1867" s="200"/>
      <c r="Q1867" s="200"/>
      <c r="R1867" s="200"/>
      <c r="S1867" s="200"/>
      <c r="T1867" s="201"/>
      <c r="U1867" s="341"/>
      <c r="V1867" s="341"/>
      <c r="AS1867" s="202" t="s">
        <v>170</v>
      </c>
      <c r="AT1867" s="202" t="s">
        <v>79</v>
      </c>
      <c r="AU1867" s="12" t="s">
        <v>79</v>
      </c>
      <c r="AV1867" s="12" t="s">
        <v>33</v>
      </c>
      <c r="AW1867" s="12" t="s">
        <v>69</v>
      </c>
      <c r="AX1867" s="202" t="s">
        <v>162</v>
      </c>
    </row>
    <row r="1868" spans="1:64" s="12" customFormat="1">
      <c r="B1868" s="196"/>
      <c r="C1868" s="341"/>
      <c r="D1868" s="337" t="s">
        <v>170</v>
      </c>
      <c r="E1868" s="347" t="s">
        <v>5</v>
      </c>
      <c r="F1868" s="348" t="s">
        <v>1866</v>
      </c>
      <c r="G1868" s="341"/>
      <c r="H1868" s="349">
        <v>56.7</v>
      </c>
      <c r="I1868" s="198"/>
      <c r="L1868" s="196"/>
      <c r="M1868" s="199"/>
      <c r="N1868" s="200"/>
      <c r="O1868" s="200"/>
      <c r="P1868" s="200"/>
      <c r="Q1868" s="200"/>
      <c r="R1868" s="200"/>
      <c r="S1868" s="200"/>
      <c r="T1868" s="201"/>
      <c r="U1868" s="341"/>
      <c r="V1868" s="341"/>
      <c r="AS1868" s="202" t="s">
        <v>170</v>
      </c>
      <c r="AT1868" s="202" t="s">
        <v>79</v>
      </c>
      <c r="AU1868" s="12" t="s">
        <v>79</v>
      </c>
      <c r="AV1868" s="12" t="s">
        <v>33</v>
      </c>
      <c r="AW1868" s="12" t="s">
        <v>69</v>
      </c>
      <c r="AX1868" s="202" t="s">
        <v>162</v>
      </c>
    </row>
    <row r="1869" spans="1:64" s="13" customFormat="1">
      <c r="B1869" s="208"/>
      <c r="C1869" s="350"/>
      <c r="D1869" s="342" t="s">
        <v>170</v>
      </c>
      <c r="E1869" s="351" t="s">
        <v>5</v>
      </c>
      <c r="F1869" s="352" t="s">
        <v>192</v>
      </c>
      <c r="G1869" s="350"/>
      <c r="H1869" s="353">
        <v>422.2</v>
      </c>
      <c r="I1869" s="209"/>
      <c r="L1869" s="208"/>
      <c r="M1869" s="210"/>
      <c r="N1869" s="211"/>
      <c r="O1869" s="211"/>
      <c r="P1869" s="211"/>
      <c r="Q1869" s="211"/>
      <c r="R1869" s="211"/>
      <c r="S1869" s="211"/>
      <c r="T1869" s="212"/>
      <c r="U1869" s="350"/>
      <c r="V1869" s="350"/>
      <c r="AS1869" s="213" t="s">
        <v>170</v>
      </c>
      <c r="AT1869" s="213" t="s">
        <v>79</v>
      </c>
      <c r="AU1869" s="13" t="s">
        <v>168</v>
      </c>
      <c r="AV1869" s="13" t="s">
        <v>33</v>
      </c>
      <c r="AW1869" s="13" t="s">
        <v>77</v>
      </c>
      <c r="AX1869" s="213" t="s">
        <v>162</v>
      </c>
    </row>
    <row r="1870" spans="1:64" s="1" customFormat="1" ht="25.5" customHeight="1">
      <c r="B1870" s="394"/>
      <c r="C1870" s="389">
        <v>242</v>
      </c>
      <c r="D1870" s="389" t="s">
        <v>164</v>
      </c>
      <c r="E1870" s="390" t="s">
        <v>1867</v>
      </c>
      <c r="F1870" s="391" t="s">
        <v>1868</v>
      </c>
      <c r="G1870" s="392" t="s">
        <v>320</v>
      </c>
      <c r="H1870" s="393">
        <v>8</v>
      </c>
      <c r="I1870" s="180"/>
      <c r="J1870" s="181">
        <f>ROUND(I1870*H1870,2)</f>
        <v>0</v>
      </c>
      <c r="K1870" s="177" t="s">
        <v>5</v>
      </c>
      <c r="L1870" s="41"/>
      <c r="M1870" s="182" t="s">
        <v>5</v>
      </c>
      <c r="N1870" s="183" t="s">
        <v>40</v>
      </c>
      <c r="O1870" s="42"/>
      <c r="P1870" s="184">
        <f>O1870*H1870</f>
        <v>0</v>
      </c>
      <c r="Q1870" s="184">
        <v>3.0000000000000001E-5</v>
      </c>
      <c r="R1870" s="184">
        <f>Q1870*H1870</f>
        <v>2.4000000000000001E-4</v>
      </c>
      <c r="S1870" s="184">
        <v>0</v>
      </c>
      <c r="T1870" s="185">
        <f>S1870*H1870</f>
        <v>0</v>
      </c>
      <c r="U1870" s="329"/>
      <c r="V1870" s="329"/>
      <c r="AQ1870" s="24" t="s">
        <v>270</v>
      </c>
      <c r="AS1870" s="24" t="s">
        <v>164</v>
      </c>
      <c r="AT1870" s="24" t="s">
        <v>79</v>
      </c>
      <c r="AX1870" s="24" t="s">
        <v>162</v>
      </c>
      <c r="BD1870" s="186">
        <f>IF(N1870="základní",J1870,0)</f>
        <v>0</v>
      </c>
      <c r="BE1870" s="186">
        <f>IF(N1870="snížená",J1870,0)</f>
        <v>0</v>
      </c>
      <c r="BF1870" s="186">
        <f>IF(N1870="zákl. přenesená",J1870,0)</f>
        <v>0</v>
      </c>
      <c r="BG1870" s="186">
        <f>IF(N1870="sníž. přenesená",J1870,0)</f>
        <v>0</v>
      </c>
      <c r="BH1870" s="186">
        <f>IF(N1870="nulová",J1870,0)</f>
        <v>0</v>
      </c>
      <c r="BI1870" s="24" t="s">
        <v>77</v>
      </c>
      <c r="BJ1870" s="186">
        <f>ROUND(I1870*H1870,2)</f>
        <v>0</v>
      </c>
      <c r="BK1870" s="24" t="s">
        <v>270</v>
      </c>
      <c r="BL1870" s="24" t="s">
        <v>1869</v>
      </c>
    </row>
    <row r="1871" spans="1:64" s="12" customFormat="1">
      <c r="B1871" s="196"/>
      <c r="C1871" s="341"/>
      <c r="D1871" s="337" t="s">
        <v>170</v>
      </c>
      <c r="E1871" s="347" t="s">
        <v>5</v>
      </c>
      <c r="F1871" s="348" t="s">
        <v>1870</v>
      </c>
      <c r="G1871" s="341"/>
      <c r="H1871" s="349">
        <v>1</v>
      </c>
      <c r="I1871" s="198"/>
      <c r="L1871" s="196"/>
      <c r="M1871" s="199"/>
      <c r="N1871" s="200"/>
      <c r="O1871" s="200"/>
      <c r="P1871" s="200"/>
      <c r="Q1871" s="200"/>
      <c r="R1871" s="200"/>
      <c r="S1871" s="200"/>
      <c r="T1871" s="201"/>
      <c r="U1871" s="341"/>
      <c r="V1871" s="341"/>
      <c r="AS1871" s="202" t="s">
        <v>170</v>
      </c>
      <c r="AT1871" s="202" t="s">
        <v>79</v>
      </c>
      <c r="AU1871" s="12" t="s">
        <v>79</v>
      </c>
      <c r="AV1871" s="12" t="s">
        <v>33</v>
      </c>
      <c r="AW1871" s="12" t="s">
        <v>69</v>
      </c>
      <c r="AX1871" s="202" t="s">
        <v>162</v>
      </c>
    </row>
    <row r="1872" spans="1:64" s="12" customFormat="1">
      <c r="B1872" s="196"/>
      <c r="C1872" s="341"/>
      <c r="D1872" s="337" t="s">
        <v>170</v>
      </c>
      <c r="E1872" s="347" t="s">
        <v>5</v>
      </c>
      <c r="F1872" s="348" t="s">
        <v>1871</v>
      </c>
      <c r="G1872" s="341"/>
      <c r="H1872" s="349">
        <v>7</v>
      </c>
      <c r="I1872" s="198"/>
      <c r="L1872" s="196"/>
      <c r="M1872" s="199"/>
      <c r="N1872" s="200"/>
      <c r="O1872" s="200"/>
      <c r="P1872" s="200"/>
      <c r="Q1872" s="200"/>
      <c r="R1872" s="200"/>
      <c r="S1872" s="200"/>
      <c r="T1872" s="201"/>
      <c r="U1872" s="341"/>
      <c r="V1872" s="341"/>
      <c r="AS1872" s="202" t="s">
        <v>170</v>
      </c>
      <c r="AT1872" s="202" t="s">
        <v>79</v>
      </c>
      <c r="AU1872" s="12" t="s">
        <v>79</v>
      </c>
      <c r="AV1872" s="12" t="s">
        <v>33</v>
      </c>
      <c r="AW1872" s="12" t="s">
        <v>69</v>
      </c>
      <c r="AX1872" s="202" t="s">
        <v>162</v>
      </c>
    </row>
    <row r="1873" spans="1:64" s="13" customFormat="1">
      <c r="B1873" s="208"/>
      <c r="C1873" s="350"/>
      <c r="D1873" s="342" t="s">
        <v>170</v>
      </c>
      <c r="E1873" s="351" t="s">
        <v>5</v>
      </c>
      <c r="F1873" s="352" t="s">
        <v>192</v>
      </c>
      <c r="G1873" s="350"/>
      <c r="H1873" s="353">
        <v>8</v>
      </c>
      <c r="I1873" s="209"/>
      <c r="L1873" s="208"/>
      <c r="M1873" s="210"/>
      <c r="N1873" s="211"/>
      <c r="O1873" s="211"/>
      <c r="P1873" s="211"/>
      <c r="Q1873" s="211"/>
      <c r="R1873" s="211"/>
      <c r="S1873" s="211"/>
      <c r="T1873" s="212"/>
      <c r="U1873" s="350"/>
      <c r="V1873" s="350"/>
      <c r="AS1873" s="213" t="s">
        <v>170</v>
      </c>
      <c r="AT1873" s="213" t="s">
        <v>79</v>
      </c>
      <c r="AU1873" s="13" t="s">
        <v>168</v>
      </c>
      <c r="AV1873" s="13" t="s">
        <v>33</v>
      </c>
      <c r="AW1873" s="13" t="s">
        <v>77</v>
      </c>
      <c r="AX1873" s="213" t="s">
        <v>162</v>
      </c>
    </row>
    <row r="1874" spans="1:64" s="1" customFormat="1" ht="16.5" customHeight="1">
      <c r="B1874" s="174"/>
      <c r="C1874" s="359">
        <v>243</v>
      </c>
      <c r="D1874" s="359" t="s">
        <v>262</v>
      </c>
      <c r="E1874" s="360" t="s">
        <v>1873</v>
      </c>
      <c r="F1874" s="361" t="s">
        <v>1874</v>
      </c>
      <c r="G1874" s="362" t="s">
        <v>320</v>
      </c>
      <c r="H1874" s="363">
        <v>8</v>
      </c>
      <c r="I1874" s="225"/>
      <c r="J1874" s="226">
        <f>ROUND(I1874*H1874,2)</f>
        <v>0</v>
      </c>
      <c r="K1874" s="222" t="s">
        <v>5</v>
      </c>
      <c r="L1874" s="227"/>
      <c r="M1874" s="228" t="s">
        <v>5</v>
      </c>
      <c r="N1874" s="229" t="s">
        <v>40</v>
      </c>
      <c r="O1874" s="42"/>
      <c r="P1874" s="184">
        <f>O1874*H1874</f>
        <v>0</v>
      </c>
      <c r="Q1874" s="184">
        <v>5.5000000000000003E-4</v>
      </c>
      <c r="R1874" s="184">
        <f>Q1874*H1874</f>
        <v>4.4000000000000003E-3</v>
      </c>
      <c r="S1874" s="184">
        <v>0</v>
      </c>
      <c r="T1874" s="185">
        <f>S1874*H1874</f>
        <v>0</v>
      </c>
      <c r="U1874" s="329"/>
      <c r="V1874" s="329"/>
      <c r="AQ1874" s="24" t="s">
        <v>365</v>
      </c>
      <c r="AS1874" s="24" t="s">
        <v>262</v>
      </c>
      <c r="AT1874" s="24" t="s">
        <v>79</v>
      </c>
      <c r="AX1874" s="24" t="s">
        <v>162</v>
      </c>
      <c r="BD1874" s="186">
        <f>IF(N1874="základní",J1874,0)</f>
        <v>0</v>
      </c>
      <c r="BE1874" s="186">
        <f>IF(N1874="snížená",J1874,0)</f>
        <v>0</v>
      </c>
      <c r="BF1874" s="186">
        <f>IF(N1874="zákl. přenesená",J1874,0)</f>
        <v>0</v>
      </c>
      <c r="BG1874" s="186">
        <f>IF(N1874="sníž. přenesená",J1874,0)</f>
        <v>0</v>
      </c>
      <c r="BH1874" s="186">
        <f>IF(N1874="nulová",J1874,0)</f>
        <v>0</v>
      </c>
      <c r="BI1874" s="24" t="s">
        <v>77</v>
      </c>
      <c r="BJ1874" s="186">
        <f>ROUND(I1874*H1874,2)</f>
        <v>0</v>
      </c>
      <c r="BK1874" s="24" t="s">
        <v>270</v>
      </c>
      <c r="BL1874" s="24" t="s">
        <v>1875</v>
      </c>
    </row>
    <row r="1875" spans="1:64" s="1" customFormat="1" ht="66.5">
      <c r="B1875" s="41"/>
      <c r="C1875" s="329"/>
      <c r="D1875" s="342" t="s">
        <v>182</v>
      </c>
      <c r="E1875" s="329"/>
      <c r="F1875" s="373" t="s">
        <v>1876</v>
      </c>
      <c r="G1875" s="329"/>
      <c r="H1875" s="329"/>
      <c r="I1875" s="204"/>
      <c r="L1875" s="41"/>
      <c r="M1875" s="205"/>
      <c r="N1875" s="42"/>
      <c r="O1875" s="42"/>
      <c r="P1875" s="42"/>
      <c r="Q1875" s="42"/>
      <c r="R1875" s="42"/>
      <c r="S1875" s="42"/>
      <c r="T1875" s="70"/>
      <c r="U1875" s="329"/>
      <c r="V1875" s="329"/>
      <c r="AS1875" s="24" t="s">
        <v>182</v>
      </c>
      <c r="AT1875" s="24" t="s">
        <v>79</v>
      </c>
    </row>
    <row r="1876" spans="1:64" s="1" customFormat="1" ht="16.5" customHeight="1">
      <c r="B1876" s="174"/>
      <c r="C1876" s="384">
        <v>244</v>
      </c>
      <c r="D1876" s="384" t="s">
        <v>262</v>
      </c>
      <c r="E1876" s="385" t="s">
        <v>1877</v>
      </c>
      <c r="F1876" s="386" t="s">
        <v>1874</v>
      </c>
      <c r="G1876" s="387" t="s">
        <v>320</v>
      </c>
      <c r="H1876" s="388">
        <v>0</v>
      </c>
      <c r="I1876" s="225"/>
      <c r="J1876" s="226">
        <f>ROUND(I1876*H1876,2)</f>
        <v>0</v>
      </c>
      <c r="K1876" s="222" t="s">
        <v>5</v>
      </c>
      <c r="L1876" s="227"/>
      <c r="M1876" s="228" t="s">
        <v>5</v>
      </c>
      <c r="N1876" s="229" t="s">
        <v>40</v>
      </c>
      <c r="O1876" s="42"/>
      <c r="P1876" s="184">
        <f>O1876*H1876</f>
        <v>0</v>
      </c>
      <c r="Q1876" s="184">
        <v>5.5000000000000003E-4</v>
      </c>
      <c r="R1876" s="184">
        <f>Q1876*H1876</f>
        <v>0</v>
      </c>
      <c r="S1876" s="184">
        <v>0</v>
      </c>
      <c r="T1876" s="185">
        <f>S1876*H1876</f>
        <v>0</v>
      </c>
      <c r="U1876" s="329"/>
      <c r="V1876" s="329"/>
      <c r="AQ1876" s="24" t="s">
        <v>365</v>
      </c>
      <c r="AS1876" s="24" t="s">
        <v>262</v>
      </c>
      <c r="AT1876" s="24" t="s">
        <v>79</v>
      </c>
      <c r="AX1876" s="24" t="s">
        <v>162</v>
      </c>
      <c r="BD1876" s="186">
        <f>IF(N1876="základní",J1876,0)</f>
        <v>0</v>
      </c>
      <c r="BE1876" s="186">
        <f>IF(N1876="snížená",J1876,0)</f>
        <v>0</v>
      </c>
      <c r="BF1876" s="186">
        <f>IF(N1876="zákl. přenesená",J1876,0)</f>
        <v>0</v>
      </c>
      <c r="BG1876" s="186">
        <f>IF(N1876="sníž. přenesená",J1876,0)</f>
        <v>0</v>
      </c>
      <c r="BH1876" s="186">
        <f>IF(N1876="nulová",J1876,0)</f>
        <v>0</v>
      </c>
      <c r="BI1876" s="24" t="s">
        <v>77</v>
      </c>
      <c r="BJ1876" s="186">
        <f>ROUND(I1876*H1876,2)</f>
        <v>0</v>
      </c>
      <c r="BK1876" s="24" t="s">
        <v>270</v>
      </c>
      <c r="BL1876" s="24" t="s">
        <v>1878</v>
      </c>
    </row>
    <row r="1877" spans="1:64" s="1" customFormat="1">
      <c r="B1877" s="41"/>
      <c r="C1877" s="329"/>
      <c r="D1877" s="342" t="s">
        <v>182</v>
      </c>
      <c r="E1877" s="329"/>
      <c r="F1877" s="373"/>
      <c r="G1877" s="329"/>
      <c r="H1877" s="329"/>
      <c r="I1877" s="204"/>
      <c r="L1877" s="41"/>
      <c r="M1877" s="205"/>
      <c r="N1877" s="42"/>
      <c r="O1877" s="42"/>
      <c r="P1877" s="42"/>
      <c r="Q1877" s="42"/>
      <c r="R1877" s="42"/>
      <c r="S1877" s="42"/>
      <c r="T1877" s="70"/>
      <c r="U1877" s="329"/>
      <c r="V1877" s="329"/>
      <c r="AS1877" s="24" t="s">
        <v>182</v>
      </c>
      <c r="AT1877" s="24" t="s">
        <v>79</v>
      </c>
    </row>
    <row r="1878" spans="1:64" s="1" customFormat="1" ht="25.5" customHeight="1">
      <c r="B1878" s="174"/>
      <c r="C1878" s="389">
        <v>245</v>
      </c>
      <c r="D1878" s="389" t="s">
        <v>164</v>
      </c>
      <c r="E1878" s="390" t="s">
        <v>1880</v>
      </c>
      <c r="F1878" s="391" t="s">
        <v>1881</v>
      </c>
      <c r="G1878" s="392" t="s">
        <v>320</v>
      </c>
      <c r="H1878" s="393">
        <v>11</v>
      </c>
      <c r="I1878" s="180"/>
      <c r="J1878" s="181">
        <f>ROUND(I1878*H1878,2)</f>
        <v>0</v>
      </c>
      <c r="K1878" s="177" t="s">
        <v>5</v>
      </c>
      <c r="L1878" s="41"/>
      <c r="M1878" s="182" t="s">
        <v>5</v>
      </c>
      <c r="N1878" s="183" t="s">
        <v>40</v>
      </c>
      <c r="O1878" s="42"/>
      <c r="P1878" s="184">
        <f>O1878*H1878</f>
        <v>0</v>
      </c>
      <c r="Q1878" s="184">
        <v>3.0000000000000001E-5</v>
      </c>
      <c r="R1878" s="184">
        <f>Q1878*H1878</f>
        <v>3.3E-4</v>
      </c>
      <c r="S1878" s="184">
        <v>0</v>
      </c>
      <c r="T1878" s="185">
        <f>S1878*H1878</f>
        <v>0</v>
      </c>
      <c r="U1878" s="329"/>
      <c r="V1878" s="329"/>
      <c r="AQ1878" s="24" t="s">
        <v>270</v>
      </c>
      <c r="AS1878" s="24" t="s">
        <v>164</v>
      </c>
      <c r="AT1878" s="24" t="s">
        <v>79</v>
      </c>
      <c r="AX1878" s="24" t="s">
        <v>162</v>
      </c>
      <c r="BD1878" s="186">
        <f>IF(N1878="základní",J1878,0)</f>
        <v>0</v>
      </c>
      <c r="BE1878" s="186">
        <f>IF(N1878="snížená",J1878,0)</f>
        <v>0</v>
      </c>
      <c r="BF1878" s="186">
        <f>IF(N1878="zákl. přenesená",J1878,0)</f>
        <v>0</v>
      </c>
      <c r="BG1878" s="186">
        <f>IF(N1878="sníž. přenesená",J1878,0)</f>
        <v>0</v>
      </c>
      <c r="BH1878" s="186">
        <f>IF(N1878="nulová",J1878,0)</f>
        <v>0</v>
      </c>
      <c r="BI1878" s="24" t="s">
        <v>77</v>
      </c>
      <c r="BJ1878" s="186">
        <f>ROUND(I1878*H1878,2)</f>
        <v>0</v>
      </c>
      <c r="BK1878" s="24" t="s">
        <v>270</v>
      </c>
      <c r="BL1878" s="24" t="s">
        <v>1882</v>
      </c>
    </row>
    <row r="1879" spans="1:64" s="1" customFormat="1" ht="16.5" customHeight="1">
      <c r="A1879" s="405"/>
      <c r="B1879" s="394"/>
      <c r="C1879" s="400">
        <v>246</v>
      </c>
      <c r="D1879" s="400" t="s">
        <v>262</v>
      </c>
      <c r="E1879" s="401" t="s">
        <v>1883</v>
      </c>
      <c r="F1879" s="402" t="s">
        <v>1884</v>
      </c>
      <c r="G1879" s="403" t="s">
        <v>320</v>
      </c>
      <c r="H1879" s="404">
        <v>11</v>
      </c>
      <c r="I1879" s="225"/>
      <c r="J1879" s="226">
        <f>ROUND(I1879*H1879,2)</f>
        <v>0</v>
      </c>
      <c r="K1879" s="222" t="s">
        <v>5</v>
      </c>
      <c r="L1879" s="227"/>
      <c r="M1879" s="228" t="s">
        <v>5</v>
      </c>
      <c r="N1879" s="229" t="s">
        <v>40</v>
      </c>
      <c r="O1879" s="42"/>
      <c r="P1879" s="184">
        <f>O1879*H1879</f>
        <v>0</v>
      </c>
      <c r="Q1879" s="184">
        <v>3.6000000000000002E-4</v>
      </c>
      <c r="R1879" s="184">
        <f>Q1879*H1879</f>
        <v>3.96E-3</v>
      </c>
      <c r="S1879" s="184">
        <v>0</v>
      </c>
      <c r="T1879" s="185">
        <f>S1879*H1879</f>
        <v>0</v>
      </c>
      <c r="U1879" s="329"/>
      <c r="V1879" s="329"/>
      <c r="AQ1879" s="24" t="s">
        <v>365</v>
      </c>
      <c r="AS1879" s="24" t="s">
        <v>262</v>
      </c>
      <c r="AT1879" s="24" t="s">
        <v>79</v>
      </c>
      <c r="AX1879" s="24" t="s">
        <v>162</v>
      </c>
      <c r="BD1879" s="186">
        <f>IF(N1879="základní",J1879,0)</f>
        <v>0</v>
      </c>
      <c r="BE1879" s="186">
        <f>IF(N1879="snížená",J1879,0)</f>
        <v>0</v>
      </c>
      <c r="BF1879" s="186">
        <f>IF(N1879="zákl. přenesená",J1879,0)</f>
        <v>0</v>
      </c>
      <c r="BG1879" s="186">
        <f>IF(N1879="sníž. přenesená",J1879,0)</f>
        <v>0</v>
      </c>
      <c r="BH1879" s="186">
        <f>IF(N1879="nulová",J1879,0)</f>
        <v>0</v>
      </c>
      <c r="BI1879" s="24" t="s">
        <v>77</v>
      </c>
      <c r="BJ1879" s="186">
        <f>ROUND(I1879*H1879,2)</f>
        <v>0</v>
      </c>
      <c r="BK1879" s="24" t="s">
        <v>270</v>
      </c>
      <c r="BL1879" s="24" t="s">
        <v>1885</v>
      </c>
    </row>
    <row r="1880" spans="1:64" s="1" customFormat="1" ht="85.5">
      <c r="B1880" s="41"/>
      <c r="C1880" s="329"/>
      <c r="D1880" s="342" t="s">
        <v>182</v>
      </c>
      <c r="E1880" s="329"/>
      <c r="F1880" s="373" t="s">
        <v>1886</v>
      </c>
      <c r="G1880" s="329"/>
      <c r="H1880" s="329"/>
      <c r="I1880" s="204"/>
      <c r="L1880" s="41"/>
      <c r="M1880" s="205"/>
      <c r="N1880" s="42"/>
      <c r="O1880" s="42"/>
      <c r="P1880" s="42"/>
      <c r="Q1880" s="42"/>
      <c r="R1880" s="42"/>
      <c r="S1880" s="42"/>
      <c r="T1880" s="70"/>
      <c r="U1880" s="329"/>
      <c r="V1880" s="329"/>
      <c r="AS1880" s="24" t="s">
        <v>182</v>
      </c>
      <c r="AT1880" s="24" t="s">
        <v>79</v>
      </c>
    </row>
    <row r="1881" spans="1:64" s="1" customFormat="1" ht="16.5" customHeight="1">
      <c r="B1881" s="174"/>
      <c r="C1881" s="331">
        <v>247</v>
      </c>
      <c r="D1881" s="331" t="s">
        <v>164</v>
      </c>
      <c r="E1881" s="332" t="s">
        <v>1888</v>
      </c>
      <c r="F1881" s="333" t="s">
        <v>1889</v>
      </c>
      <c r="G1881" s="334" t="s">
        <v>284</v>
      </c>
      <c r="H1881" s="335">
        <v>7.7039999999999997</v>
      </c>
      <c r="I1881" s="180"/>
      <c r="J1881" s="181">
        <f>ROUND(I1881*H1881,2)</f>
        <v>0</v>
      </c>
      <c r="K1881" s="177" t="s">
        <v>5</v>
      </c>
      <c r="L1881" s="41"/>
      <c r="M1881" s="182" t="s">
        <v>5</v>
      </c>
      <c r="N1881" s="183" t="s">
        <v>40</v>
      </c>
      <c r="O1881" s="42"/>
      <c r="P1881" s="184">
        <f>O1881*H1881</f>
        <v>0</v>
      </c>
      <c r="Q1881" s="184">
        <v>1.444E-2</v>
      </c>
      <c r="R1881" s="184">
        <f>Q1881*H1881</f>
        <v>0.11124576</v>
      </c>
      <c r="S1881" s="184">
        <v>0</v>
      </c>
      <c r="T1881" s="185">
        <f>S1881*H1881</f>
        <v>0</v>
      </c>
      <c r="U1881" s="329"/>
      <c r="V1881" s="329"/>
      <c r="AQ1881" s="24" t="s">
        <v>270</v>
      </c>
      <c r="AS1881" s="24" t="s">
        <v>164</v>
      </c>
      <c r="AT1881" s="24" t="s">
        <v>79</v>
      </c>
      <c r="AX1881" s="24" t="s">
        <v>162</v>
      </c>
      <c r="BD1881" s="186">
        <f>IF(N1881="základní",J1881,0)</f>
        <v>0</v>
      </c>
      <c r="BE1881" s="186">
        <f>IF(N1881="snížená",J1881,0)</f>
        <v>0</v>
      </c>
      <c r="BF1881" s="186">
        <f>IF(N1881="zákl. přenesená",J1881,0)</f>
        <v>0</v>
      </c>
      <c r="BG1881" s="186">
        <f>IF(N1881="sníž. přenesená",J1881,0)</f>
        <v>0</v>
      </c>
      <c r="BH1881" s="186">
        <f>IF(N1881="nulová",J1881,0)</f>
        <v>0</v>
      </c>
      <c r="BI1881" s="24" t="s">
        <v>77</v>
      </c>
      <c r="BJ1881" s="186">
        <f>ROUND(I1881*H1881,2)</f>
        <v>0</v>
      </c>
      <c r="BK1881" s="24" t="s">
        <v>270</v>
      </c>
      <c r="BL1881" s="24" t="s">
        <v>1890</v>
      </c>
    </row>
    <row r="1882" spans="1:64" s="12" customFormat="1">
      <c r="B1882" s="196"/>
      <c r="C1882" s="341"/>
      <c r="D1882" s="342" t="s">
        <v>170</v>
      </c>
      <c r="E1882" s="343" t="s">
        <v>5</v>
      </c>
      <c r="F1882" s="344" t="s">
        <v>1891</v>
      </c>
      <c r="G1882" s="341"/>
      <c r="H1882" s="345">
        <v>7.7039999999999997</v>
      </c>
      <c r="I1882" s="198"/>
      <c r="L1882" s="196"/>
      <c r="M1882" s="199"/>
      <c r="N1882" s="200"/>
      <c r="O1882" s="200"/>
      <c r="P1882" s="200"/>
      <c r="Q1882" s="200"/>
      <c r="R1882" s="200"/>
      <c r="S1882" s="200"/>
      <c r="T1882" s="201"/>
      <c r="U1882" s="341"/>
      <c r="V1882" s="341"/>
      <c r="AS1882" s="202" t="s">
        <v>170</v>
      </c>
      <c r="AT1882" s="202" t="s">
        <v>79</v>
      </c>
      <c r="AU1882" s="12" t="s">
        <v>79</v>
      </c>
      <c r="AV1882" s="12" t="s">
        <v>33</v>
      </c>
      <c r="AW1882" s="12" t="s">
        <v>77</v>
      </c>
      <c r="AX1882" s="202" t="s">
        <v>162</v>
      </c>
    </row>
    <row r="1883" spans="1:64" s="1" customFormat="1" ht="38.25" customHeight="1">
      <c r="B1883" s="174"/>
      <c r="C1883" s="331">
        <v>248</v>
      </c>
      <c r="D1883" s="331" t="s">
        <v>164</v>
      </c>
      <c r="E1883" s="332" t="s">
        <v>1892</v>
      </c>
      <c r="F1883" s="333" t="s">
        <v>1893</v>
      </c>
      <c r="G1883" s="334" t="s">
        <v>284</v>
      </c>
      <c r="H1883" s="335">
        <v>50.081000000000003</v>
      </c>
      <c r="I1883" s="180"/>
      <c r="J1883" s="181">
        <f>ROUND(I1883*H1883,2)</f>
        <v>0</v>
      </c>
      <c r="K1883" s="177" t="s">
        <v>5</v>
      </c>
      <c r="L1883" s="41"/>
      <c r="M1883" s="182" t="s">
        <v>5</v>
      </c>
      <c r="N1883" s="183" t="s">
        <v>40</v>
      </c>
      <c r="O1883" s="42"/>
      <c r="P1883" s="184">
        <f>O1883*H1883</f>
        <v>0</v>
      </c>
      <c r="Q1883" s="184">
        <v>2.017E-2</v>
      </c>
      <c r="R1883" s="184">
        <f>Q1883*H1883</f>
        <v>1.0101337700000002</v>
      </c>
      <c r="S1883" s="184">
        <v>0</v>
      </c>
      <c r="T1883" s="185">
        <f>S1883*H1883</f>
        <v>0</v>
      </c>
      <c r="U1883" s="329"/>
      <c r="V1883" s="329"/>
      <c r="AQ1883" s="24" t="s">
        <v>270</v>
      </c>
      <c r="AS1883" s="24" t="s">
        <v>164</v>
      </c>
      <c r="AT1883" s="24" t="s">
        <v>79</v>
      </c>
      <c r="AX1883" s="24" t="s">
        <v>162</v>
      </c>
      <c r="BD1883" s="186">
        <f>IF(N1883="základní",J1883,0)</f>
        <v>0</v>
      </c>
      <c r="BE1883" s="186">
        <f>IF(N1883="snížená",J1883,0)</f>
        <v>0</v>
      </c>
      <c r="BF1883" s="186">
        <f>IF(N1883="zákl. přenesená",J1883,0)</f>
        <v>0</v>
      </c>
      <c r="BG1883" s="186">
        <f>IF(N1883="sníž. přenesená",J1883,0)</f>
        <v>0</v>
      </c>
      <c r="BH1883" s="186">
        <f>IF(N1883="nulová",J1883,0)</f>
        <v>0</v>
      </c>
      <c r="BI1883" s="24" t="s">
        <v>77</v>
      </c>
      <c r="BJ1883" s="186">
        <f>ROUND(I1883*H1883,2)</f>
        <v>0</v>
      </c>
      <c r="BK1883" s="24" t="s">
        <v>270</v>
      </c>
      <c r="BL1883" s="24" t="s">
        <v>1894</v>
      </c>
    </row>
    <row r="1884" spans="1:64" s="1" customFormat="1" ht="114">
      <c r="B1884" s="41"/>
      <c r="C1884" s="329"/>
      <c r="D1884" s="337" t="s">
        <v>182</v>
      </c>
      <c r="E1884" s="329"/>
      <c r="F1884" s="346" t="s">
        <v>1895</v>
      </c>
      <c r="G1884" s="329"/>
      <c r="H1884" s="329"/>
      <c r="I1884" s="204"/>
      <c r="L1884" s="41"/>
      <c r="M1884" s="205"/>
      <c r="N1884" s="42"/>
      <c r="O1884" s="42"/>
      <c r="P1884" s="42"/>
      <c r="Q1884" s="42"/>
      <c r="R1884" s="42"/>
      <c r="S1884" s="42"/>
      <c r="T1884" s="70"/>
      <c r="U1884" s="329"/>
      <c r="V1884" s="329"/>
      <c r="AS1884" s="24" t="s">
        <v>182</v>
      </c>
      <c r="AT1884" s="24" t="s">
        <v>79</v>
      </c>
    </row>
    <row r="1885" spans="1:64" s="11" customFormat="1">
      <c r="B1885" s="187"/>
      <c r="C1885" s="336"/>
      <c r="D1885" s="337" t="s">
        <v>170</v>
      </c>
      <c r="E1885" s="338" t="s">
        <v>5</v>
      </c>
      <c r="F1885" s="339" t="s">
        <v>1800</v>
      </c>
      <c r="G1885" s="336"/>
      <c r="H1885" s="340" t="s">
        <v>5</v>
      </c>
      <c r="I1885" s="192"/>
      <c r="L1885" s="187"/>
      <c r="M1885" s="193"/>
      <c r="N1885" s="194"/>
      <c r="O1885" s="194"/>
      <c r="P1885" s="194"/>
      <c r="Q1885" s="194"/>
      <c r="R1885" s="194"/>
      <c r="S1885" s="194"/>
      <c r="T1885" s="195"/>
      <c r="U1885" s="336"/>
      <c r="V1885" s="336"/>
      <c r="AS1885" s="191" t="s">
        <v>170</v>
      </c>
      <c r="AT1885" s="191" t="s">
        <v>79</v>
      </c>
      <c r="AU1885" s="11" t="s">
        <v>77</v>
      </c>
      <c r="AV1885" s="11" t="s">
        <v>33</v>
      </c>
      <c r="AW1885" s="11" t="s">
        <v>69</v>
      </c>
      <c r="AX1885" s="191" t="s">
        <v>162</v>
      </c>
    </row>
    <row r="1886" spans="1:64" s="12" customFormat="1">
      <c r="B1886" s="196"/>
      <c r="C1886" s="341"/>
      <c r="D1886" s="337" t="s">
        <v>170</v>
      </c>
      <c r="E1886" s="347" t="s">
        <v>5</v>
      </c>
      <c r="F1886" s="348" t="s">
        <v>1896</v>
      </c>
      <c r="G1886" s="341"/>
      <c r="H1886" s="349">
        <v>32.100999999999999</v>
      </c>
      <c r="I1886" s="198"/>
      <c r="L1886" s="196"/>
      <c r="M1886" s="199"/>
      <c r="N1886" s="200"/>
      <c r="O1886" s="200"/>
      <c r="P1886" s="200"/>
      <c r="Q1886" s="200"/>
      <c r="R1886" s="200"/>
      <c r="S1886" s="200"/>
      <c r="T1886" s="201"/>
      <c r="U1886" s="341"/>
      <c r="V1886" s="341"/>
      <c r="AS1886" s="202" t="s">
        <v>170</v>
      </c>
      <c r="AT1886" s="202" t="s">
        <v>79</v>
      </c>
      <c r="AU1886" s="12" t="s">
        <v>79</v>
      </c>
      <c r="AV1886" s="12" t="s">
        <v>33</v>
      </c>
      <c r="AW1886" s="12" t="s">
        <v>69</v>
      </c>
      <c r="AX1886" s="202" t="s">
        <v>162</v>
      </c>
    </row>
    <row r="1887" spans="1:64" s="12" customFormat="1">
      <c r="B1887" s="196"/>
      <c r="C1887" s="341"/>
      <c r="D1887" s="337" t="s">
        <v>170</v>
      </c>
      <c r="E1887" s="347" t="s">
        <v>5</v>
      </c>
      <c r="F1887" s="348" t="s">
        <v>1897</v>
      </c>
      <c r="G1887" s="341"/>
      <c r="H1887" s="349">
        <v>7.47</v>
      </c>
      <c r="I1887" s="198"/>
      <c r="L1887" s="196"/>
      <c r="M1887" s="199"/>
      <c r="N1887" s="200"/>
      <c r="O1887" s="200"/>
      <c r="P1887" s="200"/>
      <c r="Q1887" s="200"/>
      <c r="R1887" s="200"/>
      <c r="S1887" s="200"/>
      <c r="T1887" s="201"/>
      <c r="U1887" s="341"/>
      <c r="V1887" s="341"/>
      <c r="AS1887" s="202" t="s">
        <v>170</v>
      </c>
      <c r="AT1887" s="202" t="s">
        <v>79</v>
      </c>
      <c r="AU1887" s="12" t="s">
        <v>79</v>
      </c>
      <c r="AV1887" s="12" t="s">
        <v>33</v>
      </c>
      <c r="AW1887" s="12" t="s">
        <v>69</v>
      </c>
      <c r="AX1887" s="202" t="s">
        <v>162</v>
      </c>
    </row>
    <row r="1888" spans="1:64" s="12" customFormat="1">
      <c r="B1888" s="196"/>
      <c r="C1888" s="341"/>
      <c r="D1888" s="337" t="s">
        <v>170</v>
      </c>
      <c r="E1888" s="347" t="s">
        <v>5</v>
      </c>
      <c r="F1888" s="348" t="s">
        <v>1898</v>
      </c>
      <c r="G1888" s="341"/>
      <c r="H1888" s="349">
        <v>10.51</v>
      </c>
      <c r="I1888" s="198"/>
      <c r="L1888" s="196"/>
      <c r="M1888" s="199"/>
      <c r="N1888" s="200"/>
      <c r="O1888" s="200"/>
      <c r="P1888" s="200"/>
      <c r="Q1888" s="200"/>
      <c r="R1888" s="200"/>
      <c r="S1888" s="200"/>
      <c r="T1888" s="201"/>
      <c r="U1888" s="341"/>
      <c r="V1888" s="341"/>
      <c r="AS1888" s="202" t="s">
        <v>170</v>
      </c>
      <c r="AT1888" s="202" t="s">
        <v>79</v>
      </c>
      <c r="AU1888" s="12" t="s">
        <v>79</v>
      </c>
      <c r="AV1888" s="12" t="s">
        <v>33</v>
      </c>
      <c r="AW1888" s="12" t="s">
        <v>69</v>
      </c>
      <c r="AX1888" s="202" t="s">
        <v>162</v>
      </c>
    </row>
    <row r="1889" spans="2:64" s="13" customFormat="1">
      <c r="B1889" s="208"/>
      <c r="C1889" s="350"/>
      <c r="D1889" s="342" t="s">
        <v>170</v>
      </c>
      <c r="E1889" s="351" t="s">
        <v>5</v>
      </c>
      <c r="F1889" s="352" t="s">
        <v>192</v>
      </c>
      <c r="G1889" s="350"/>
      <c r="H1889" s="353">
        <v>50.081000000000003</v>
      </c>
      <c r="I1889" s="209"/>
      <c r="L1889" s="208"/>
      <c r="M1889" s="210"/>
      <c r="N1889" s="211"/>
      <c r="O1889" s="211"/>
      <c r="P1889" s="211"/>
      <c r="Q1889" s="211"/>
      <c r="R1889" s="211"/>
      <c r="S1889" s="211"/>
      <c r="T1889" s="212"/>
      <c r="U1889" s="350"/>
      <c r="V1889" s="350"/>
      <c r="AS1889" s="213" t="s">
        <v>170</v>
      </c>
      <c r="AT1889" s="213" t="s">
        <v>79</v>
      </c>
      <c r="AU1889" s="13" t="s">
        <v>168</v>
      </c>
      <c r="AV1889" s="13" t="s">
        <v>33</v>
      </c>
      <c r="AW1889" s="13" t="s">
        <v>77</v>
      </c>
      <c r="AX1889" s="213" t="s">
        <v>162</v>
      </c>
    </row>
    <row r="1890" spans="2:64" s="1" customFormat="1" ht="25.5" customHeight="1">
      <c r="B1890" s="174"/>
      <c r="C1890" s="378">
        <v>249</v>
      </c>
      <c r="D1890" s="378" t="s">
        <v>164</v>
      </c>
      <c r="E1890" s="379" t="s">
        <v>1900</v>
      </c>
      <c r="F1890" s="380" t="s">
        <v>1901</v>
      </c>
      <c r="G1890" s="381" t="s">
        <v>284</v>
      </c>
      <c r="H1890" s="382">
        <v>0</v>
      </c>
      <c r="I1890" s="180"/>
      <c r="J1890" s="181">
        <f>ROUND(I1890*H1890,2)</f>
        <v>0</v>
      </c>
      <c r="K1890" s="177" t="s">
        <v>5</v>
      </c>
      <c r="L1890" s="41"/>
      <c r="M1890" s="182" t="s">
        <v>5</v>
      </c>
      <c r="N1890" s="183" t="s">
        <v>40</v>
      </c>
      <c r="O1890" s="42"/>
      <c r="P1890" s="184">
        <f>O1890*H1890</f>
        <v>0</v>
      </c>
      <c r="Q1890" s="184">
        <v>1.874E-2</v>
      </c>
      <c r="R1890" s="184">
        <f>Q1890*H1890</f>
        <v>0</v>
      </c>
      <c r="S1890" s="184">
        <v>0</v>
      </c>
      <c r="T1890" s="185">
        <f>S1890*H1890</f>
        <v>0</v>
      </c>
      <c r="U1890" s="329"/>
      <c r="V1890" s="329"/>
      <c r="AQ1890" s="24" t="s">
        <v>270</v>
      </c>
      <c r="AS1890" s="24" t="s">
        <v>164</v>
      </c>
      <c r="AT1890" s="24" t="s">
        <v>79</v>
      </c>
      <c r="AX1890" s="24" t="s">
        <v>162</v>
      </c>
      <c r="BD1890" s="186">
        <f>IF(N1890="základní",J1890,0)</f>
        <v>0</v>
      </c>
      <c r="BE1890" s="186">
        <f>IF(N1890="snížená",J1890,0)</f>
        <v>0</v>
      </c>
      <c r="BF1890" s="186">
        <f>IF(N1890="zákl. přenesená",J1890,0)</f>
        <v>0</v>
      </c>
      <c r="BG1890" s="186">
        <f>IF(N1890="sníž. přenesená",J1890,0)</f>
        <v>0</v>
      </c>
      <c r="BH1890" s="186">
        <f>IF(N1890="nulová",J1890,0)</f>
        <v>0</v>
      </c>
      <c r="BI1890" s="24" t="s">
        <v>77</v>
      </c>
      <c r="BJ1890" s="186">
        <f>ROUND(I1890*H1890,2)</f>
        <v>0</v>
      </c>
      <c r="BK1890" s="24" t="s">
        <v>270</v>
      </c>
      <c r="BL1890" s="24" t="s">
        <v>1902</v>
      </c>
    </row>
    <row r="1891" spans="2:64" s="12" customFormat="1">
      <c r="B1891" s="196"/>
      <c r="C1891" s="341"/>
      <c r="D1891" s="342" t="s">
        <v>170</v>
      </c>
      <c r="E1891" s="343" t="s">
        <v>5</v>
      </c>
      <c r="F1891" s="344" t="s">
        <v>1903</v>
      </c>
      <c r="G1891" s="341"/>
      <c r="H1891" s="345">
        <v>0</v>
      </c>
      <c r="I1891" s="198"/>
      <c r="L1891" s="196"/>
      <c r="M1891" s="199"/>
      <c r="N1891" s="200"/>
      <c r="O1891" s="200"/>
      <c r="P1891" s="200"/>
      <c r="Q1891" s="200"/>
      <c r="R1891" s="200"/>
      <c r="S1891" s="200"/>
      <c r="T1891" s="201"/>
      <c r="U1891" s="341"/>
      <c r="V1891" s="341"/>
      <c r="AS1891" s="202" t="s">
        <v>170</v>
      </c>
      <c r="AT1891" s="202" t="s">
        <v>79</v>
      </c>
      <c r="AU1891" s="12" t="s">
        <v>79</v>
      </c>
      <c r="AV1891" s="12" t="s">
        <v>33</v>
      </c>
      <c r="AW1891" s="12" t="s">
        <v>77</v>
      </c>
      <c r="AX1891" s="202" t="s">
        <v>162</v>
      </c>
    </row>
    <row r="1892" spans="2:64" s="1" customFormat="1" ht="25.5" customHeight="1">
      <c r="B1892" s="394"/>
      <c r="C1892" s="389">
        <v>250</v>
      </c>
      <c r="D1892" s="389" t="s">
        <v>164</v>
      </c>
      <c r="E1892" s="390" t="s">
        <v>1904</v>
      </c>
      <c r="F1892" s="391" t="s">
        <v>1905</v>
      </c>
      <c r="G1892" s="392" t="s">
        <v>284</v>
      </c>
      <c r="H1892" s="393">
        <v>141.6</v>
      </c>
      <c r="I1892" s="180"/>
      <c r="J1892" s="181">
        <f>ROUND(I1892*H1892,2)</f>
        <v>0</v>
      </c>
      <c r="K1892" s="177" t="s">
        <v>5</v>
      </c>
      <c r="L1892" s="41"/>
      <c r="M1892" s="182" t="s">
        <v>5</v>
      </c>
      <c r="N1892" s="183" t="s">
        <v>40</v>
      </c>
      <c r="O1892" s="42"/>
      <c r="P1892" s="184">
        <f>O1892*H1892</f>
        <v>0</v>
      </c>
      <c r="Q1892" s="184">
        <v>1.17E-3</v>
      </c>
      <c r="R1892" s="184">
        <f>Q1892*H1892</f>
        <v>0.16567199999999999</v>
      </c>
      <c r="S1892" s="184">
        <v>0</v>
      </c>
      <c r="T1892" s="185">
        <f>S1892*H1892</f>
        <v>0</v>
      </c>
      <c r="U1892" s="329"/>
      <c r="V1892" s="329"/>
      <c r="AQ1892" s="24" t="s">
        <v>270</v>
      </c>
      <c r="AS1892" s="24" t="s">
        <v>164</v>
      </c>
      <c r="AT1892" s="24" t="s">
        <v>79</v>
      </c>
      <c r="AX1892" s="24" t="s">
        <v>162</v>
      </c>
      <c r="BD1892" s="186">
        <f>IF(N1892="základní",J1892,0)</f>
        <v>0</v>
      </c>
      <c r="BE1892" s="186">
        <f>IF(N1892="snížená",J1892,0)</f>
        <v>0</v>
      </c>
      <c r="BF1892" s="186">
        <f>IF(N1892="zákl. přenesená",J1892,0)</f>
        <v>0</v>
      </c>
      <c r="BG1892" s="186">
        <f>IF(N1892="sníž. přenesená",J1892,0)</f>
        <v>0</v>
      </c>
      <c r="BH1892" s="186">
        <f>IF(N1892="nulová",J1892,0)</f>
        <v>0</v>
      </c>
      <c r="BI1892" s="24" t="s">
        <v>77</v>
      </c>
      <c r="BJ1892" s="186">
        <f>ROUND(I1892*H1892,2)</f>
        <v>0</v>
      </c>
      <c r="BK1892" s="24" t="s">
        <v>270</v>
      </c>
      <c r="BL1892" s="24" t="s">
        <v>1906</v>
      </c>
    </row>
    <row r="1893" spans="2:64" s="1" customFormat="1" ht="161.5">
      <c r="B1893" s="41"/>
      <c r="C1893" s="329"/>
      <c r="D1893" s="337" t="s">
        <v>182</v>
      </c>
      <c r="E1893" s="329"/>
      <c r="F1893" s="346" t="s">
        <v>1907</v>
      </c>
      <c r="G1893" s="329"/>
      <c r="H1893" s="329"/>
      <c r="I1893" s="204"/>
      <c r="L1893" s="41"/>
      <c r="M1893" s="205"/>
      <c r="N1893" s="42"/>
      <c r="O1893" s="42"/>
      <c r="P1893" s="42"/>
      <c r="Q1893" s="42"/>
      <c r="R1893" s="42"/>
      <c r="S1893" s="42"/>
      <c r="T1893" s="70"/>
      <c r="U1893" s="329"/>
      <c r="V1893" s="329"/>
      <c r="AS1893" s="24" t="s">
        <v>182</v>
      </c>
      <c r="AT1893" s="24" t="s">
        <v>79</v>
      </c>
    </row>
    <row r="1894" spans="2:64" s="11" customFormat="1">
      <c r="B1894" s="187"/>
      <c r="C1894" s="336"/>
      <c r="D1894" s="337" t="s">
        <v>170</v>
      </c>
      <c r="E1894" s="338" t="s">
        <v>5</v>
      </c>
      <c r="F1894" s="339" t="s">
        <v>1908</v>
      </c>
      <c r="G1894" s="336"/>
      <c r="H1894" s="340" t="s">
        <v>5</v>
      </c>
      <c r="I1894" s="192"/>
      <c r="L1894" s="187"/>
      <c r="M1894" s="193"/>
      <c r="N1894" s="194"/>
      <c r="O1894" s="194"/>
      <c r="P1894" s="194"/>
      <c r="Q1894" s="194"/>
      <c r="R1894" s="194"/>
      <c r="S1894" s="194"/>
      <c r="T1894" s="195"/>
      <c r="U1894" s="336"/>
      <c r="V1894" s="336"/>
      <c r="AS1894" s="191" t="s">
        <v>170</v>
      </c>
      <c r="AT1894" s="191" t="s">
        <v>79</v>
      </c>
      <c r="AU1894" s="11" t="s">
        <v>77</v>
      </c>
      <c r="AV1894" s="11" t="s">
        <v>33</v>
      </c>
      <c r="AW1894" s="11" t="s">
        <v>69</v>
      </c>
      <c r="AX1894" s="191" t="s">
        <v>162</v>
      </c>
    </row>
    <row r="1895" spans="2:64" s="12" customFormat="1">
      <c r="B1895" s="196"/>
      <c r="C1895" s="341"/>
      <c r="D1895" s="337" t="s">
        <v>170</v>
      </c>
      <c r="E1895" s="347" t="s">
        <v>5</v>
      </c>
      <c r="F1895" s="348" t="s">
        <v>1909</v>
      </c>
      <c r="G1895" s="341"/>
      <c r="H1895" s="349">
        <v>104.41</v>
      </c>
      <c r="I1895" s="198"/>
      <c r="L1895" s="196"/>
      <c r="M1895" s="199"/>
      <c r="N1895" s="200"/>
      <c r="O1895" s="200"/>
      <c r="P1895" s="200"/>
      <c r="Q1895" s="200"/>
      <c r="R1895" s="200"/>
      <c r="S1895" s="200"/>
      <c r="T1895" s="201"/>
      <c r="U1895" s="341"/>
      <c r="V1895" s="341"/>
      <c r="AS1895" s="202" t="s">
        <v>170</v>
      </c>
      <c r="AT1895" s="202" t="s">
        <v>79</v>
      </c>
      <c r="AU1895" s="12" t="s">
        <v>79</v>
      </c>
      <c r="AV1895" s="12" t="s">
        <v>33</v>
      </c>
      <c r="AW1895" s="12" t="s">
        <v>69</v>
      </c>
      <c r="AX1895" s="202" t="s">
        <v>162</v>
      </c>
    </row>
    <row r="1896" spans="2:64" s="12" customFormat="1">
      <c r="B1896" s="196"/>
      <c r="C1896" s="341"/>
      <c r="D1896" s="337" t="s">
        <v>170</v>
      </c>
      <c r="E1896" s="347" t="s">
        <v>5</v>
      </c>
      <c r="F1896" s="348" t="s">
        <v>1910</v>
      </c>
      <c r="G1896" s="341"/>
      <c r="H1896" s="349">
        <v>0</v>
      </c>
      <c r="I1896" s="198"/>
      <c r="L1896" s="196"/>
      <c r="M1896" s="199"/>
      <c r="N1896" s="200"/>
      <c r="O1896" s="200"/>
      <c r="P1896" s="200"/>
      <c r="Q1896" s="200"/>
      <c r="R1896" s="200"/>
      <c r="S1896" s="200"/>
      <c r="T1896" s="201"/>
      <c r="U1896" s="341"/>
      <c r="V1896" s="341"/>
      <c r="AS1896" s="202" t="s">
        <v>170</v>
      </c>
      <c r="AT1896" s="202" t="s">
        <v>79</v>
      </c>
      <c r="AU1896" s="12" t="s">
        <v>79</v>
      </c>
      <c r="AV1896" s="12" t="s">
        <v>33</v>
      </c>
      <c r="AW1896" s="12" t="s">
        <v>69</v>
      </c>
      <c r="AX1896" s="202" t="s">
        <v>162</v>
      </c>
    </row>
    <row r="1897" spans="2:64" s="12" customFormat="1">
      <c r="B1897" s="196"/>
      <c r="C1897" s="341"/>
      <c r="D1897" s="337" t="s">
        <v>170</v>
      </c>
      <c r="E1897" s="347" t="s">
        <v>5</v>
      </c>
      <c r="F1897" s="348" t="s">
        <v>1911</v>
      </c>
      <c r="G1897" s="341"/>
      <c r="H1897" s="349">
        <v>0</v>
      </c>
      <c r="I1897" s="198"/>
      <c r="L1897" s="196"/>
      <c r="M1897" s="199"/>
      <c r="N1897" s="200"/>
      <c r="O1897" s="200"/>
      <c r="P1897" s="200"/>
      <c r="Q1897" s="200"/>
      <c r="R1897" s="200"/>
      <c r="S1897" s="200"/>
      <c r="T1897" s="201"/>
      <c r="U1897" s="341"/>
      <c r="V1897" s="341"/>
      <c r="AS1897" s="202" t="s">
        <v>170</v>
      </c>
      <c r="AT1897" s="202" t="s">
        <v>79</v>
      </c>
      <c r="AU1897" s="12" t="s">
        <v>79</v>
      </c>
      <c r="AV1897" s="12" t="s">
        <v>33</v>
      </c>
      <c r="AW1897" s="12" t="s">
        <v>69</v>
      </c>
      <c r="AX1897" s="202" t="s">
        <v>162</v>
      </c>
    </row>
    <row r="1898" spans="2:64" s="12" customFormat="1">
      <c r="B1898" s="196"/>
      <c r="C1898" s="341"/>
      <c r="D1898" s="337" t="s">
        <v>170</v>
      </c>
      <c r="E1898" s="347" t="s">
        <v>5</v>
      </c>
      <c r="F1898" s="348" t="s">
        <v>1912</v>
      </c>
      <c r="G1898" s="341"/>
      <c r="H1898" s="349">
        <v>15.39</v>
      </c>
      <c r="I1898" s="198"/>
      <c r="L1898" s="196"/>
      <c r="M1898" s="199"/>
      <c r="N1898" s="200"/>
      <c r="O1898" s="200"/>
      <c r="P1898" s="200"/>
      <c r="Q1898" s="200"/>
      <c r="R1898" s="200"/>
      <c r="S1898" s="200"/>
      <c r="T1898" s="201"/>
      <c r="U1898" s="341"/>
      <c r="V1898" s="341"/>
      <c r="AS1898" s="202" t="s">
        <v>170</v>
      </c>
      <c r="AT1898" s="202" t="s">
        <v>79</v>
      </c>
      <c r="AU1898" s="12" t="s">
        <v>79</v>
      </c>
      <c r="AV1898" s="12" t="s">
        <v>33</v>
      </c>
      <c r="AW1898" s="12" t="s">
        <v>69</v>
      </c>
      <c r="AX1898" s="202" t="s">
        <v>162</v>
      </c>
    </row>
    <row r="1899" spans="2:64" s="12" customFormat="1">
      <c r="B1899" s="196"/>
      <c r="C1899" s="341"/>
      <c r="D1899" s="337" t="s">
        <v>170</v>
      </c>
      <c r="E1899" s="347" t="s">
        <v>5</v>
      </c>
      <c r="F1899" s="348" t="s">
        <v>1913</v>
      </c>
      <c r="G1899" s="341"/>
      <c r="H1899" s="349">
        <v>4.37</v>
      </c>
      <c r="I1899" s="198"/>
      <c r="L1899" s="196"/>
      <c r="M1899" s="199"/>
      <c r="N1899" s="200"/>
      <c r="O1899" s="200"/>
      <c r="P1899" s="200"/>
      <c r="Q1899" s="200"/>
      <c r="R1899" s="200"/>
      <c r="S1899" s="200"/>
      <c r="T1899" s="201"/>
      <c r="U1899" s="341"/>
      <c r="V1899" s="341"/>
      <c r="AS1899" s="202" t="s">
        <v>170</v>
      </c>
      <c r="AT1899" s="202" t="s">
        <v>79</v>
      </c>
      <c r="AU1899" s="12" t="s">
        <v>79</v>
      </c>
      <c r="AV1899" s="12" t="s">
        <v>33</v>
      </c>
      <c r="AW1899" s="12" t="s">
        <v>69</v>
      </c>
      <c r="AX1899" s="202" t="s">
        <v>162</v>
      </c>
    </row>
    <row r="1900" spans="2:64" s="12" customFormat="1">
      <c r="B1900" s="196"/>
      <c r="C1900" s="341"/>
      <c r="D1900" s="337" t="s">
        <v>170</v>
      </c>
      <c r="E1900" s="347" t="s">
        <v>5</v>
      </c>
      <c r="F1900" s="348" t="s">
        <v>1914</v>
      </c>
      <c r="G1900" s="341"/>
      <c r="H1900" s="349">
        <v>17.440000000000001</v>
      </c>
      <c r="I1900" s="198"/>
      <c r="L1900" s="196"/>
      <c r="M1900" s="199"/>
      <c r="N1900" s="200"/>
      <c r="O1900" s="200"/>
      <c r="P1900" s="200"/>
      <c r="Q1900" s="200"/>
      <c r="R1900" s="200"/>
      <c r="S1900" s="200"/>
      <c r="T1900" s="201"/>
      <c r="U1900" s="341"/>
      <c r="V1900" s="341"/>
      <c r="AS1900" s="202" t="s">
        <v>170</v>
      </c>
      <c r="AT1900" s="202" t="s">
        <v>79</v>
      </c>
      <c r="AU1900" s="12" t="s">
        <v>79</v>
      </c>
      <c r="AV1900" s="12" t="s">
        <v>33</v>
      </c>
      <c r="AW1900" s="12" t="s">
        <v>69</v>
      </c>
      <c r="AX1900" s="202" t="s">
        <v>162</v>
      </c>
    </row>
    <row r="1901" spans="2:64" s="13" customFormat="1">
      <c r="B1901" s="208"/>
      <c r="C1901" s="350"/>
      <c r="D1901" s="342" t="s">
        <v>170</v>
      </c>
      <c r="E1901" s="351" t="s">
        <v>5</v>
      </c>
      <c r="F1901" s="352" t="s">
        <v>192</v>
      </c>
      <c r="G1901" s="350"/>
      <c r="H1901" s="353">
        <f>SUM(H1895:H1900)</f>
        <v>141.61000000000001</v>
      </c>
      <c r="I1901" s="209"/>
      <c r="L1901" s="208"/>
      <c r="M1901" s="210"/>
      <c r="N1901" s="211"/>
      <c r="O1901" s="211"/>
      <c r="P1901" s="211"/>
      <c r="Q1901" s="211"/>
      <c r="R1901" s="211"/>
      <c r="S1901" s="211"/>
      <c r="T1901" s="212"/>
      <c r="U1901" s="350"/>
      <c r="V1901" s="350"/>
      <c r="AS1901" s="213" t="s">
        <v>170</v>
      </c>
      <c r="AT1901" s="213" t="s">
        <v>79</v>
      </c>
      <c r="AU1901" s="13" t="s">
        <v>168</v>
      </c>
      <c r="AV1901" s="13" t="s">
        <v>33</v>
      </c>
      <c r="AW1901" s="13" t="s">
        <v>77</v>
      </c>
      <c r="AX1901" s="213" t="s">
        <v>162</v>
      </c>
    </row>
    <row r="1902" spans="2:64" s="1" customFormat="1" ht="25.5" customHeight="1">
      <c r="B1902" s="174"/>
      <c r="C1902" s="378">
        <v>251</v>
      </c>
      <c r="D1902" s="378" t="s">
        <v>164</v>
      </c>
      <c r="E1902" s="379" t="s">
        <v>1916</v>
      </c>
      <c r="F1902" s="380" t="s">
        <v>1917</v>
      </c>
      <c r="G1902" s="381" t="s">
        <v>284</v>
      </c>
      <c r="H1902" s="382">
        <v>0</v>
      </c>
      <c r="I1902" s="180"/>
      <c r="J1902" s="181">
        <f>ROUND(I1902*H1902,2)</f>
        <v>0</v>
      </c>
      <c r="K1902" s="177" t="s">
        <v>5</v>
      </c>
      <c r="L1902" s="41"/>
      <c r="M1902" s="182" t="s">
        <v>5</v>
      </c>
      <c r="N1902" s="183" t="s">
        <v>40</v>
      </c>
      <c r="O1902" s="42"/>
      <c r="P1902" s="184">
        <f>O1902*H1902</f>
        <v>0</v>
      </c>
      <c r="Q1902" s="184">
        <v>1.17E-3</v>
      </c>
      <c r="R1902" s="184">
        <f>Q1902*H1902</f>
        <v>0</v>
      </c>
      <c r="S1902" s="184">
        <v>0</v>
      </c>
      <c r="T1902" s="185">
        <f>S1902*H1902</f>
        <v>0</v>
      </c>
      <c r="U1902" s="329"/>
      <c r="V1902" s="329"/>
      <c r="AQ1902" s="24" t="s">
        <v>270</v>
      </c>
      <c r="AS1902" s="24" t="s">
        <v>164</v>
      </c>
      <c r="AT1902" s="24" t="s">
        <v>79</v>
      </c>
      <c r="AX1902" s="24" t="s">
        <v>162</v>
      </c>
      <c r="BD1902" s="186">
        <f>IF(N1902="základní",J1902,0)</f>
        <v>0</v>
      </c>
      <c r="BE1902" s="186">
        <f>IF(N1902="snížená",J1902,0)</f>
        <v>0</v>
      </c>
      <c r="BF1902" s="186">
        <f>IF(N1902="zákl. přenesená",J1902,0)</f>
        <v>0</v>
      </c>
      <c r="BG1902" s="186">
        <f>IF(N1902="sníž. přenesená",J1902,0)</f>
        <v>0</v>
      </c>
      <c r="BH1902" s="186">
        <f>IF(N1902="nulová",J1902,0)</f>
        <v>0</v>
      </c>
      <c r="BI1902" s="24" t="s">
        <v>77</v>
      </c>
      <c r="BJ1902" s="186">
        <f>ROUND(I1902*H1902,2)</f>
        <v>0</v>
      </c>
      <c r="BK1902" s="24" t="s">
        <v>270</v>
      </c>
      <c r="BL1902" s="24" t="s">
        <v>1918</v>
      </c>
    </row>
    <row r="1903" spans="2:64" s="1" customFormat="1">
      <c r="B1903" s="41"/>
      <c r="C1903" s="329"/>
      <c r="D1903" s="337" t="s">
        <v>182</v>
      </c>
      <c r="E1903" s="329"/>
      <c r="F1903" s="346"/>
      <c r="G1903" s="329"/>
      <c r="H1903" s="329"/>
      <c r="I1903" s="204"/>
      <c r="L1903" s="41"/>
      <c r="M1903" s="205"/>
      <c r="N1903" s="42"/>
      <c r="O1903" s="42"/>
      <c r="P1903" s="42"/>
      <c r="Q1903" s="42"/>
      <c r="R1903" s="42"/>
      <c r="S1903" s="42"/>
      <c r="T1903" s="70"/>
      <c r="U1903" s="329"/>
      <c r="V1903" s="329"/>
      <c r="AS1903" s="24" t="s">
        <v>182</v>
      </c>
      <c r="AT1903" s="24" t="s">
        <v>79</v>
      </c>
    </row>
    <row r="1904" spans="2:64" s="11" customFormat="1">
      <c r="B1904" s="187"/>
      <c r="C1904" s="336"/>
      <c r="D1904" s="337" t="s">
        <v>170</v>
      </c>
      <c r="E1904" s="338" t="s">
        <v>5</v>
      </c>
      <c r="F1904" s="339" t="s">
        <v>1800</v>
      </c>
      <c r="G1904" s="336"/>
      <c r="H1904" s="340" t="s">
        <v>5</v>
      </c>
      <c r="I1904" s="192"/>
      <c r="L1904" s="187"/>
      <c r="M1904" s="193"/>
      <c r="N1904" s="194"/>
      <c r="O1904" s="194"/>
      <c r="P1904" s="194"/>
      <c r="Q1904" s="194"/>
      <c r="R1904" s="194"/>
      <c r="S1904" s="194"/>
      <c r="T1904" s="195"/>
      <c r="U1904" s="336"/>
      <c r="V1904" s="336"/>
      <c r="AS1904" s="191" t="s">
        <v>170</v>
      </c>
      <c r="AT1904" s="191" t="s">
        <v>79</v>
      </c>
      <c r="AU1904" s="11" t="s">
        <v>77</v>
      </c>
      <c r="AV1904" s="11" t="s">
        <v>33</v>
      </c>
      <c r="AW1904" s="11" t="s">
        <v>69</v>
      </c>
      <c r="AX1904" s="191" t="s">
        <v>162</v>
      </c>
    </row>
    <row r="1905" spans="2:64" s="12" customFormat="1">
      <c r="B1905" s="196"/>
      <c r="C1905" s="341"/>
      <c r="D1905" s="337" t="s">
        <v>170</v>
      </c>
      <c r="E1905" s="347" t="s">
        <v>5</v>
      </c>
      <c r="F1905" s="348" t="s">
        <v>1919</v>
      </c>
      <c r="G1905" s="341"/>
      <c r="H1905" s="349">
        <v>37.1</v>
      </c>
      <c r="I1905" s="198"/>
      <c r="L1905" s="196"/>
      <c r="M1905" s="199"/>
      <c r="N1905" s="200"/>
      <c r="O1905" s="200"/>
      <c r="P1905" s="200"/>
      <c r="Q1905" s="200"/>
      <c r="R1905" s="200"/>
      <c r="S1905" s="200"/>
      <c r="T1905" s="201"/>
      <c r="U1905" s="341"/>
      <c r="V1905" s="341"/>
      <c r="AS1905" s="202" t="s">
        <v>170</v>
      </c>
      <c r="AT1905" s="202" t="s">
        <v>79</v>
      </c>
      <c r="AU1905" s="12" t="s">
        <v>79</v>
      </c>
      <c r="AV1905" s="12" t="s">
        <v>33</v>
      </c>
      <c r="AW1905" s="12" t="s">
        <v>69</v>
      </c>
      <c r="AX1905" s="202" t="s">
        <v>162</v>
      </c>
    </row>
    <row r="1906" spans="2:64" s="12" customFormat="1">
      <c r="B1906" s="196"/>
      <c r="C1906" s="341"/>
      <c r="D1906" s="337" t="s">
        <v>170</v>
      </c>
      <c r="E1906" s="347" t="s">
        <v>5</v>
      </c>
      <c r="F1906" s="348" t="s">
        <v>1920</v>
      </c>
      <c r="G1906" s="341"/>
      <c r="H1906" s="349">
        <v>29</v>
      </c>
      <c r="I1906" s="198"/>
      <c r="L1906" s="196"/>
      <c r="M1906" s="199"/>
      <c r="N1906" s="200"/>
      <c r="O1906" s="200"/>
      <c r="P1906" s="200"/>
      <c r="Q1906" s="200"/>
      <c r="R1906" s="200"/>
      <c r="S1906" s="200"/>
      <c r="T1906" s="201"/>
      <c r="U1906" s="341"/>
      <c r="V1906" s="341"/>
      <c r="AS1906" s="202" t="s">
        <v>170</v>
      </c>
      <c r="AT1906" s="202" t="s">
        <v>79</v>
      </c>
      <c r="AU1906" s="12" t="s">
        <v>79</v>
      </c>
      <c r="AV1906" s="12" t="s">
        <v>33</v>
      </c>
      <c r="AW1906" s="12" t="s">
        <v>69</v>
      </c>
      <c r="AX1906" s="202" t="s">
        <v>162</v>
      </c>
    </row>
    <row r="1907" spans="2:64" s="12" customFormat="1">
      <c r="B1907" s="196"/>
      <c r="C1907" s="341"/>
      <c r="D1907" s="337" t="s">
        <v>170</v>
      </c>
      <c r="E1907" s="347" t="s">
        <v>5</v>
      </c>
      <c r="F1907" s="348" t="s">
        <v>1921</v>
      </c>
      <c r="G1907" s="341"/>
      <c r="H1907" s="349">
        <v>36.799999999999997</v>
      </c>
      <c r="I1907" s="198"/>
      <c r="L1907" s="196"/>
      <c r="M1907" s="199"/>
      <c r="N1907" s="200"/>
      <c r="O1907" s="200"/>
      <c r="P1907" s="200"/>
      <c r="Q1907" s="200"/>
      <c r="R1907" s="200"/>
      <c r="S1907" s="200"/>
      <c r="T1907" s="201"/>
      <c r="U1907" s="341"/>
      <c r="V1907" s="341"/>
      <c r="AS1907" s="202" t="s">
        <v>170</v>
      </c>
      <c r="AT1907" s="202" t="s">
        <v>79</v>
      </c>
      <c r="AU1907" s="12" t="s">
        <v>79</v>
      </c>
      <c r="AV1907" s="12" t="s">
        <v>33</v>
      </c>
      <c r="AW1907" s="12" t="s">
        <v>69</v>
      </c>
      <c r="AX1907" s="202" t="s">
        <v>162</v>
      </c>
    </row>
    <row r="1908" spans="2:64" s="12" customFormat="1">
      <c r="B1908" s="196"/>
      <c r="C1908" s="341"/>
      <c r="D1908" s="337" t="s">
        <v>170</v>
      </c>
      <c r="E1908" s="347" t="s">
        <v>5</v>
      </c>
      <c r="F1908" s="348" t="s">
        <v>1922</v>
      </c>
      <c r="G1908" s="341"/>
      <c r="H1908" s="349">
        <v>38.700000000000003</v>
      </c>
      <c r="I1908" s="198"/>
      <c r="L1908" s="196"/>
      <c r="M1908" s="199"/>
      <c r="N1908" s="200"/>
      <c r="O1908" s="200"/>
      <c r="P1908" s="200"/>
      <c r="Q1908" s="200"/>
      <c r="R1908" s="200"/>
      <c r="S1908" s="200"/>
      <c r="T1908" s="201"/>
      <c r="U1908" s="341"/>
      <c r="V1908" s="341"/>
      <c r="AS1908" s="202" t="s">
        <v>170</v>
      </c>
      <c r="AT1908" s="202" t="s">
        <v>79</v>
      </c>
      <c r="AU1908" s="12" t="s">
        <v>79</v>
      </c>
      <c r="AV1908" s="12" t="s">
        <v>33</v>
      </c>
      <c r="AW1908" s="12" t="s">
        <v>69</v>
      </c>
      <c r="AX1908" s="202" t="s">
        <v>162</v>
      </c>
    </row>
    <row r="1909" spans="2:64" s="13" customFormat="1">
      <c r="B1909" s="208"/>
      <c r="C1909" s="350"/>
      <c r="D1909" s="342" t="s">
        <v>170</v>
      </c>
      <c r="E1909" s="351" t="s">
        <v>5</v>
      </c>
      <c r="F1909" s="352" t="s">
        <v>192</v>
      </c>
      <c r="G1909" s="350"/>
      <c r="H1909" s="353">
        <v>141.6</v>
      </c>
      <c r="I1909" s="209"/>
      <c r="L1909" s="208"/>
      <c r="M1909" s="210"/>
      <c r="N1909" s="211"/>
      <c r="O1909" s="211"/>
      <c r="P1909" s="211"/>
      <c r="Q1909" s="211"/>
      <c r="R1909" s="211"/>
      <c r="S1909" s="211"/>
      <c r="T1909" s="212"/>
      <c r="U1909" s="350"/>
      <c r="V1909" s="350"/>
      <c r="AS1909" s="213" t="s">
        <v>170</v>
      </c>
      <c r="AT1909" s="213" t="s">
        <v>79</v>
      </c>
      <c r="AU1909" s="13" t="s">
        <v>168</v>
      </c>
      <c r="AV1909" s="13" t="s">
        <v>33</v>
      </c>
      <c r="AW1909" s="13" t="s">
        <v>77</v>
      </c>
      <c r="AX1909" s="213" t="s">
        <v>162</v>
      </c>
    </row>
    <row r="1910" spans="2:64" s="1" customFormat="1" ht="25.5" customHeight="1">
      <c r="B1910" s="174"/>
      <c r="C1910" s="378">
        <v>252</v>
      </c>
      <c r="D1910" s="378" t="s">
        <v>164</v>
      </c>
      <c r="E1910" s="379" t="s">
        <v>1923</v>
      </c>
      <c r="F1910" s="380" t="s">
        <v>1924</v>
      </c>
      <c r="G1910" s="381" t="s">
        <v>284</v>
      </c>
      <c r="H1910" s="382">
        <v>0</v>
      </c>
      <c r="I1910" s="180"/>
      <c r="J1910" s="181">
        <f>ROUND(I1910*H1910,2)</f>
        <v>0</v>
      </c>
      <c r="K1910" s="177" t="s">
        <v>5</v>
      </c>
      <c r="L1910" s="41"/>
      <c r="M1910" s="182" t="s">
        <v>5</v>
      </c>
      <c r="N1910" s="183" t="s">
        <v>40</v>
      </c>
      <c r="O1910" s="42"/>
      <c r="P1910" s="184">
        <f>O1910*H1910</f>
        <v>0</v>
      </c>
      <c r="Q1910" s="184">
        <v>1.17E-3</v>
      </c>
      <c r="R1910" s="184">
        <f>Q1910*H1910</f>
        <v>0</v>
      </c>
      <c r="S1910" s="184">
        <v>0</v>
      </c>
      <c r="T1910" s="185">
        <f>S1910*H1910</f>
        <v>0</v>
      </c>
      <c r="U1910" s="329"/>
      <c r="V1910" s="329"/>
      <c r="AQ1910" s="24" t="s">
        <v>270</v>
      </c>
      <c r="AS1910" s="24" t="s">
        <v>164</v>
      </c>
      <c r="AT1910" s="24" t="s">
        <v>79</v>
      </c>
      <c r="AX1910" s="24" t="s">
        <v>162</v>
      </c>
      <c r="BD1910" s="186">
        <f>IF(N1910="základní",J1910,0)</f>
        <v>0</v>
      </c>
      <c r="BE1910" s="186">
        <f>IF(N1910="snížená",J1910,0)</f>
        <v>0</v>
      </c>
      <c r="BF1910" s="186">
        <f>IF(N1910="zákl. přenesená",J1910,0)</f>
        <v>0</v>
      </c>
      <c r="BG1910" s="186">
        <f>IF(N1910="sníž. přenesená",J1910,0)</f>
        <v>0</v>
      </c>
      <c r="BH1910" s="186">
        <f>IF(N1910="nulová",J1910,0)</f>
        <v>0</v>
      </c>
      <c r="BI1910" s="24" t="s">
        <v>77</v>
      </c>
      <c r="BJ1910" s="186">
        <f>ROUND(I1910*H1910,2)</f>
        <v>0</v>
      </c>
      <c r="BK1910" s="24" t="s">
        <v>270</v>
      </c>
      <c r="BL1910" s="24" t="s">
        <v>1925</v>
      </c>
    </row>
    <row r="1911" spans="2:64" s="1" customFormat="1">
      <c r="B1911" s="41"/>
      <c r="C1911" s="329"/>
      <c r="D1911" s="337" t="s">
        <v>182</v>
      </c>
      <c r="E1911" s="329"/>
      <c r="F1911" s="346"/>
      <c r="G1911" s="329"/>
      <c r="H1911" s="329"/>
      <c r="I1911" s="204"/>
      <c r="L1911" s="41"/>
      <c r="M1911" s="205"/>
      <c r="N1911" s="42"/>
      <c r="O1911" s="42"/>
      <c r="P1911" s="42"/>
      <c r="Q1911" s="42"/>
      <c r="R1911" s="42"/>
      <c r="S1911" s="42"/>
      <c r="T1911" s="70"/>
      <c r="U1911" s="329"/>
      <c r="V1911" s="329"/>
      <c r="AS1911" s="24" t="s">
        <v>182</v>
      </c>
      <c r="AT1911" s="24" t="s">
        <v>79</v>
      </c>
    </row>
    <row r="1912" spans="2:64" s="11" customFormat="1">
      <c r="B1912" s="187"/>
      <c r="C1912" s="336"/>
      <c r="D1912" s="337" t="s">
        <v>170</v>
      </c>
      <c r="E1912" s="338" t="s">
        <v>5</v>
      </c>
      <c r="F1912" s="339" t="s">
        <v>1800</v>
      </c>
      <c r="G1912" s="336"/>
      <c r="H1912" s="340" t="s">
        <v>5</v>
      </c>
      <c r="I1912" s="192"/>
      <c r="L1912" s="187"/>
      <c r="M1912" s="193"/>
      <c r="N1912" s="194"/>
      <c r="O1912" s="194"/>
      <c r="P1912" s="194"/>
      <c r="Q1912" s="194"/>
      <c r="R1912" s="194"/>
      <c r="S1912" s="194"/>
      <c r="T1912" s="195"/>
      <c r="U1912" s="336"/>
      <c r="V1912" s="336"/>
      <c r="AS1912" s="191" t="s">
        <v>170</v>
      </c>
      <c r="AT1912" s="191" t="s">
        <v>79</v>
      </c>
      <c r="AU1912" s="11" t="s">
        <v>77</v>
      </c>
      <c r="AV1912" s="11" t="s">
        <v>33</v>
      </c>
      <c r="AW1912" s="11" t="s">
        <v>69</v>
      </c>
      <c r="AX1912" s="191" t="s">
        <v>162</v>
      </c>
    </row>
    <row r="1913" spans="2:64" s="12" customFormat="1">
      <c r="B1913" s="196"/>
      <c r="C1913" s="341"/>
      <c r="D1913" s="337" t="s">
        <v>170</v>
      </c>
      <c r="E1913" s="347" t="s">
        <v>5</v>
      </c>
      <c r="F1913" s="348" t="s">
        <v>1926</v>
      </c>
      <c r="G1913" s="341"/>
      <c r="H1913" s="349">
        <v>18.600000000000001</v>
      </c>
      <c r="I1913" s="198"/>
      <c r="L1913" s="196"/>
      <c r="M1913" s="199"/>
      <c r="N1913" s="200"/>
      <c r="O1913" s="200"/>
      <c r="P1913" s="200"/>
      <c r="Q1913" s="200"/>
      <c r="R1913" s="200"/>
      <c r="S1913" s="200"/>
      <c r="T1913" s="201"/>
      <c r="U1913" s="341"/>
      <c r="V1913" s="341"/>
      <c r="AS1913" s="202" t="s">
        <v>170</v>
      </c>
      <c r="AT1913" s="202" t="s">
        <v>79</v>
      </c>
      <c r="AU1913" s="12" t="s">
        <v>79</v>
      </c>
      <c r="AV1913" s="12" t="s">
        <v>33</v>
      </c>
      <c r="AW1913" s="12" t="s">
        <v>69</v>
      </c>
      <c r="AX1913" s="202" t="s">
        <v>162</v>
      </c>
    </row>
    <row r="1914" spans="2:64" s="12" customFormat="1">
      <c r="B1914" s="196"/>
      <c r="C1914" s="341"/>
      <c r="D1914" s="337" t="s">
        <v>170</v>
      </c>
      <c r="E1914" s="347" t="s">
        <v>5</v>
      </c>
      <c r="F1914" s="348" t="s">
        <v>1927</v>
      </c>
      <c r="G1914" s="341"/>
      <c r="H1914" s="349">
        <v>12.7</v>
      </c>
      <c r="I1914" s="198"/>
      <c r="L1914" s="196"/>
      <c r="M1914" s="199"/>
      <c r="N1914" s="200"/>
      <c r="O1914" s="200"/>
      <c r="P1914" s="200"/>
      <c r="Q1914" s="200"/>
      <c r="R1914" s="200"/>
      <c r="S1914" s="200"/>
      <c r="T1914" s="201"/>
      <c r="U1914" s="341"/>
      <c r="V1914" s="341"/>
      <c r="AS1914" s="202" t="s">
        <v>170</v>
      </c>
      <c r="AT1914" s="202" t="s">
        <v>79</v>
      </c>
      <c r="AU1914" s="12" t="s">
        <v>79</v>
      </c>
      <c r="AV1914" s="12" t="s">
        <v>33</v>
      </c>
      <c r="AW1914" s="12" t="s">
        <v>69</v>
      </c>
      <c r="AX1914" s="202" t="s">
        <v>162</v>
      </c>
    </row>
    <row r="1915" spans="2:64" s="12" customFormat="1">
      <c r="B1915" s="196"/>
      <c r="C1915" s="341"/>
      <c r="D1915" s="337" t="s">
        <v>170</v>
      </c>
      <c r="E1915" s="347" t="s">
        <v>5</v>
      </c>
      <c r="F1915" s="348" t="s">
        <v>1928</v>
      </c>
      <c r="G1915" s="341"/>
      <c r="H1915" s="349">
        <v>20</v>
      </c>
      <c r="I1915" s="198"/>
      <c r="L1915" s="196"/>
      <c r="M1915" s="199"/>
      <c r="N1915" s="200"/>
      <c r="O1915" s="200"/>
      <c r="P1915" s="200"/>
      <c r="Q1915" s="200"/>
      <c r="R1915" s="200"/>
      <c r="S1915" s="200"/>
      <c r="T1915" s="201"/>
      <c r="U1915" s="341"/>
      <c r="V1915" s="341"/>
      <c r="AS1915" s="202" t="s">
        <v>170</v>
      </c>
      <c r="AT1915" s="202" t="s">
        <v>79</v>
      </c>
      <c r="AU1915" s="12" t="s">
        <v>79</v>
      </c>
      <c r="AV1915" s="12" t="s">
        <v>33</v>
      </c>
      <c r="AW1915" s="12" t="s">
        <v>69</v>
      </c>
      <c r="AX1915" s="202" t="s">
        <v>162</v>
      </c>
    </row>
    <row r="1916" spans="2:64" s="12" customFormat="1">
      <c r="B1916" s="196"/>
      <c r="C1916" s="341"/>
      <c r="D1916" s="337" t="s">
        <v>170</v>
      </c>
      <c r="E1916" s="347" t="s">
        <v>5</v>
      </c>
      <c r="F1916" s="348" t="s">
        <v>1929</v>
      </c>
      <c r="G1916" s="341"/>
      <c r="H1916" s="349">
        <v>20</v>
      </c>
      <c r="I1916" s="198"/>
      <c r="L1916" s="196"/>
      <c r="M1916" s="199"/>
      <c r="N1916" s="200"/>
      <c r="O1916" s="200"/>
      <c r="P1916" s="200"/>
      <c r="Q1916" s="200"/>
      <c r="R1916" s="200"/>
      <c r="S1916" s="200"/>
      <c r="T1916" s="201"/>
      <c r="U1916" s="341"/>
      <c r="V1916" s="341"/>
      <c r="AS1916" s="202" t="s">
        <v>170</v>
      </c>
      <c r="AT1916" s="202" t="s">
        <v>79</v>
      </c>
      <c r="AU1916" s="12" t="s">
        <v>79</v>
      </c>
      <c r="AV1916" s="12" t="s">
        <v>33</v>
      </c>
      <c r="AW1916" s="12" t="s">
        <v>69</v>
      </c>
      <c r="AX1916" s="202" t="s">
        <v>162</v>
      </c>
    </row>
    <row r="1917" spans="2:64" s="13" customFormat="1">
      <c r="B1917" s="208"/>
      <c r="C1917" s="350"/>
      <c r="D1917" s="342" t="s">
        <v>170</v>
      </c>
      <c r="E1917" s="351" t="s">
        <v>5</v>
      </c>
      <c r="F1917" s="352" t="s">
        <v>192</v>
      </c>
      <c r="G1917" s="350"/>
      <c r="H1917" s="353">
        <v>71.3</v>
      </c>
      <c r="I1917" s="209"/>
      <c r="L1917" s="208"/>
      <c r="M1917" s="210"/>
      <c r="N1917" s="211"/>
      <c r="O1917" s="211"/>
      <c r="P1917" s="211"/>
      <c r="Q1917" s="211"/>
      <c r="R1917" s="211"/>
      <c r="S1917" s="211"/>
      <c r="T1917" s="212"/>
      <c r="U1917" s="350"/>
      <c r="V1917" s="350"/>
      <c r="AS1917" s="213" t="s">
        <v>170</v>
      </c>
      <c r="AT1917" s="213" t="s">
        <v>79</v>
      </c>
      <c r="AU1917" s="13" t="s">
        <v>168</v>
      </c>
      <c r="AV1917" s="13" t="s">
        <v>33</v>
      </c>
      <c r="AW1917" s="13" t="s">
        <v>77</v>
      </c>
      <c r="AX1917" s="213" t="s">
        <v>162</v>
      </c>
    </row>
    <row r="1918" spans="2:64" s="1" customFormat="1" ht="16.5" customHeight="1">
      <c r="B1918" s="174"/>
      <c r="C1918" s="331">
        <v>253</v>
      </c>
      <c r="D1918" s="331" t="s">
        <v>164</v>
      </c>
      <c r="E1918" s="332" t="s">
        <v>1931</v>
      </c>
      <c r="F1918" s="333" t="s">
        <v>1932</v>
      </c>
      <c r="G1918" s="334" t="s">
        <v>284</v>
      </c>
      <c r="H1918" s="335">
        <v>419.04399999999998</v>
      </c>
      <c r="I1918" s="180"/>
      <c r="J1918" s="181">
        <f>ROUND(I1918*H1918,2)</f>
        <v>0</v>
      </c>
      <c r="K1918" s="177" t="s">
        <v>5</v>
      </c>
      <c r="L1918" s="41"/>
      <c r="M1918" s="182" t="s">
        <v>5</v>
      </c>
      <c r="N1918" s="183" t="s">
        <v>40</v>
      </c>
      <c r="O1918" s="42"/>
      <c r="P1918" s="184">
        <f>O1918*H1918</f>
        <v>0</v>
      </c>
      <c r="Q1918" s="184">
        <v>1.17E-3</v>
      </c>
      <c r="R1918" s="184">
        <f>Q1918*H1918</f>
        <v>0.49028147999999999</v>
      </c>
      <c r="S1918" s="184">
        <v>0</v>
      </c>
      <c r="T1918" s="185">
        <f>S1918*H1918</f>
        <v>0</v>
      </c>
      <c r="U1918" s="329"/>
      <c r="V1918" s="329"/>
      <c r="AQ1918" s="24" t="s">
        <v>270</v>
      </c>
      <c r="AS1918" s="24" t="s">
        <v>164</v>
      </c>
      <c r="AT1918" s="24" t="s">
        <v>79</v>
      </c>
      <c r="AX1918" s="24" t="s">
        <v>162</v>
      </c>
      <c r="BD1918" s="186">
        <f>IF(N1918="základní",J1918,0)</f>
        <v>0</v>
      </c>
      <c r="BE1918" s="186">
        <f>IF(N1918="snížená",J1918,0)</f>
        <v>0</v>
      </c>
      <c r="BF1918" s="186">
        <f>IF(N1918="zákl. přenesená",J1918,0)</f>
        <v>0</v>
      </c>
      <c r="BG1918" s="186">
        <f>IF(N1918="sníž. přenesená",J1918,0)</f>
        <v>0</v>
      </c>
      <c r="BH1918" s="186">
        <f>IF(N1918="nulová",J1918,0)</f>
        <v>0</v>
      </c>
      <c r="BI1918" s="24" t="s">
        <v>77</v>
      </c>
      <c r="BJ1918" s="186">
        <f>ROUND(I1918*H1918,2)</f>
        <v>0</v>
      </c>
      <c r="BK1918" s="24" t="s">
        <v>270</v>
      </c>
      <c r="BL1918" s="24" t="s">
        <v>1933</v>
      </c>
    </row>
    <row r="1919" spans="2:64" s="1" customFormat="1" ht="218.5">
      <c r="B1919" s="41"/>
      <c r="C1919" s="329"/>
      <c r="D1919" s="337" t="s">
        <v>182</v>
      </c>
      <c r="E1919" s="329"/>
      <c r="F1919" s="346" t="s">
        <v>4868</v>
      </c>
      <c r="G1919" s="329"/>
      <c r="H1919" s="329"/>
      <c r="I1919" s="204"/>
      <c r="L1919" s="41"/>
      <c r="M1919" s="205"/>
      <c r="N1919" s="42"/>
      <c r="O1919" s="42"/>
      <c r="P1919" s="42"/>
      <c r="Q1919" s="42"/>
      <c r="R1919" s="42"/>
      <c r="S1919" s="42"/>
      <c r="T1919" s="70"/>
      <c r="U1919" s="329"/>
      <c r="V1919" s="329"/>
      <c r="AS1919" s="24" t="s">
        <v>182</v>
      </c>
      <c r="AT1919" s="24" t="s">
        <v>79</v>
      </c>
    </row>
    <row r="1920" spans="2:64" s="12" customFormat="1">
      <c r="B1920" s="196"/>
      <c r="C1920" s="341"/>
      <c r="D1920" s="337" t="s">
        <v>170</v>
      </c>
      <c r="E1920" s="347" t="s">
        <v>5</v>
      </c>
      <c r="F1920" s="348" t="s">
        <v>1934</v>
      </c>
      <c r="G1920" s="341"/>
      <c r="H1920" s="349">
        <v>390.92399999999998</v>
      </c>
      <c r="I1920" s="198"/>
      <c r="L1920" s="196"/>
      <c r="M1920" s="199"/>
      <c r="N1920" s="200"/>
      <c r="O1920" s="200"/>
      <c r="P1920" s="200"/>
      <c r="Q1920" s="200"/>
      <c r="R1920" s="200"/>
      <c r="S1920" s="200"/>
      <c r="T1920" s="201"/>
      <c r="U1920" s="341"/>
      <c r="V1920" s="341"/>
      <c r="AS1920" s="202" t="s">
        <v>170</v>
      </c>
      <c r="AT1920" s="202" t="s">
        <v>79</v>
      </c>
      <c r="AU1920" s="12" t="s">
        <v>79</v>
      </c>
      <c r="AV1920" s="12" t="s">
        <v>33</v>
      </c>
      <c r="AW1920" s="12" t="s">
        <v>69</v>
      </c>
      <c r="AX1920" s="202" t="s">
        <v>162</v>
      </c>
    </row>
    <row r="1921" spans="1:64" s="12" customFormat="1">
      <c r="B1921" s="196"/>
      <c r="C1921" s="341"/>
      <c r="D1921" s="337" t="s">
        <v>170</v>
      </c>
      <c r="E1921" s="347" t="s">
        <v>5</v>
      </c>
      <c r="F1921" s="348" t="s">
        <v>1935</v>
      </c>
      <c r="G1921" s="341"/>
      <c r="H1921" s="349">
        <v>28.12</v>
      </c>
      <c r="I1921" s="198"/>
      <c r="L1921" s="196"/>
      <c r="M1921" s="199"/>
      <c r="N1921" s="200"/>
      <c r="O1921" s="200"/>
      <c r="P1921" s="200"/>
      <c r="Q1921" s="200"/>
      <c r="R1921" s="200"/>
      <c r="S1921" s="200"/>
      <c r="T1921" s="201"/>
      <c r="U1921" s="341"/>
      <c r="V1921" s="341"/>
      <c r="AS1921" s="202" t="s">
        <v>170</v>
      </c>
      <c r="AT1921" s="202" t="s">
        <v>79</v>
      </c>
      <c r="AU1921" s="12" t="s">
        <v>79</v>
      </c>
      <c r="AV1921" s="12" t="s">
        <v>33</v>
      </c>
      <c r="AW1921" s="12" t="s">
        <v>69</v>
      </c>
      <c r="AX1921" s="202" t="s">
        <v>162</v>
      </c>
    </row>
    <row r="1922" spans="1:64" s="13" customFormat="1">
      <c r="B1922" s="208"/>
      <c r="C1922" s="350"/>
      <c r="D1922" s="342" t="s">
        <v>170</v>
      </c>
      <c r="E1922" s="351" t="s">
        <v>5</v>
      </c>
      <c r="F1922" s="352" t="s">
        <v>192</v>
      </c>
      <c r="G1922" s="350"/>
      <c r="H1922" s="353">
        <v>419.04399999999998</v>
      </c>
      <c r="I1922" s="209"/>
      <c r="L1922" s="208"/>
      <c r="M1922" s="210"/>
      <c r="N1922" s="211"/>
      <c r="O1922" s="211"/>
      <c r="P1922" s="211"/>
      <c r="Q1922" s="211"/>
      <c r="R1922" s="211"/>
      <c r="S1922" s="211"/>
      <c r="T1922" s="212"/>
      <c r="U1922" s="350"/>
      <c r="V1922" s="350"/>
      <c r="AS1922" s="213" t="s">
        <v>170</v>
      </c>
      <c r="AT1922" s="213" t="s">
        <v>79</v>
      </c>
      <c r="AU1922" s="13" t="s">
        <v>168</v>
      </c>
      <c r="AV1922" s="13" t="s">
        <v>33</v>
      </c>
      <c r="AW1922" s="13" t="s">
        <v>77</v>
      </c>
      <c r="AX1922" s="213" t="s">
        <v>162</v>
      </c>
    </row>
    <row r="1923" spans="1:64" s="1" customFormat="1" ht="25.5" customHeight="1">
      <c r="B1923" s="174"/>
      <c r="C1923" s="331">
        <v>254</v>
      </c>
      <c r="D1923" s="331" t="s">
        <v>164</v>
      </c>
      <c r="E1923" s="332" t="s">
        <v>1936</v>
      </c>
      <c r="F1923" s="333" t="s">
        <v>1937</v>
      </c>
      <c r="G1923" s="334" t="s">
        <v>284</v>
      </c>
      <c r="H1923" s="335">
        <v>131.44999999999999</v>
      </c>
      <c r="I1923" s="180"/>
      <c r="J1923" s="181">
        <f>ROUND(I1923*H1923,2)</f>
        <v>0</v>
      </c>
      <c r="K1923" s="177" t="s">
        <v>5</v>
      </c>
      <c r="L1923" s="41"/>
      <c r="M1923" s="182" t="s">
        <v>5</v>
      </c>
      <c r="N1923" s="183" t="s">
        <v>40</v>
      </c>
      <c r="O1923" s="42"/>
      <c r="P1923" s="184">
        <f>O1923*H1923</f>
        <v>0</v>
      </c>
      <c r="Q1923" s="184">
        <v>1.17E-3</v>
      </c>
      <c r="R1923" s="184">
        <f>Q1923*H1923</f>
        <v>0.1537965</v>
      </c>
      <c r="S1923" s="184">
        <v>0</v>
      </c>
      <c r="T1923" s="185">
        <f>S1923*H1923</f>
        <v>0</v>
      </c>
      <c r="U1923" s="329"/>
      <c r="V1923" s="329"/>
      <c r="AQ1923" s="24" t="s">
        <v>270</v>
      </c>
      <c r="AS1923" s="24" t="s">
        <v>164</v>
      </c>
      <c r="AT1923" s="24" t="s">
        <v>79</v>
      </c>
      <c r="AX1923" s="24" t="s">
        <v>162</v>
      </c>
      <c r="BD1923" s="186">
        <f>IF(N1923="základní",J1923,0)</f>
        <v>0</v>
      </c>
      <c r="BE1923" s="186">
        <f>IF(N1923="snížená",J1923,0)</f>
        <v>0</v>
      </c>
      <c r="BF1923" s="186">
        <f>IF(N1923="zákl. přenesená",J1923,0)</f>
        <v>0</v>
      </c>
      <c r="BG1923" s="186">
        <f>IF(N1923="sníž. přenesená",J1923,0)</f>
        <v>0</v>
      </c>
      <c r="BH1923" s="186">
        <f>IF(N1923="nulová",J1923,0)</f>
        <v>0</v>
      </c>
      <c r="BI1923" s="24" t="s">
        <v>77</v>
      </c>
      <c r="BJ1923" s="186">
        <f>ROUND(I1923*H1923,2)</f>
        <v>0</v>
      </c>
      <c r="BK1923" s="24" t="s">
        <v>270</v>
      </c>
      <c r="BL1923" s="24" t="s">
        <v>1938</v>
      </c>
    </row>
    <row r="1924" spans="1:64" s="1" customFormat="1" ht="209">
      <c r="B1924" s="41"/>
      <c r="C1924" s="329"/>
      <c r="D1924" s="337" t="s">
        <v>182</v>
      </c>
      <c r="E1924" s="329"/>
      <c r="F1924" s="346" t="s">
        <v>4760</v>
      </c>
      <c r="G1924" s="329"/>
      <c r="H1924" s="329"/>
      <c r="I1924" s="204"/>
      <c r="L1924" s="41"/>
      <c r="M1924" s="205"/>
      <c r="N1924" s="42"/>
      <c r="O1924" s="42"/>
      <c r="P1924" s="42"/>
      <c r="Q1924" s="42"/>
      <c r="R1924" s="42"/>
      <c r="S1924" s="42"/>
      <c r="T1924" s="70"/>
      <c r="U1924" s="329"/>
      <c r="V1924" s="329"/>
      <c r="AS1924" s="24" t="s">
        <v>182</v>
      </c>
      <c r="AT1924" s="24" t="s">
        <v>79</v>
      </c>
    </row>
    <row r="1925" spans="1:64" s="11" customFormat="1">
      <c r="B1925" s="187"/>
      <c r="C1925" s="336"/>
      <c r="D1925" s="337" t="s">
        <v>170</v>
      </c>
      <c r="E1925" s="338" t="s">
        <v>5</v>
      </c>
      <c r="F1925" s="339" t="s">
        <v>1800</v>
      </c>
      <c r="G1925" s="336"/>
      <c r="H1925" s="340" t="s">
        <v>5</v>
      </c>
      <c r="I1925" s="192"/>
      <c r="L1925" s="187"/>
      <c r="M1925" s="193"/>
      <c r="N1925" s="194"/>
      <c r="O1925" s="194"/>
      <c r="P1925" s="194"/>
      <c r="Q1925" s="194"/>
      <c r="R1925" s="194"/>
      <c r="S1925" s="194"/>
      <c r="T1925" s="195"/>
      <c r="U1925" s="336"/>
      <c r="V1925" s="336"/>
      <c r="AS1925" s="191" t="s">
        <v>170</v>
      </c>
      <c r="AT1925" s="191" t="s">
        <v>79</v>
      </c>
      <c r="AU1925" s="11" t="s">
        <v>77</v>
      </c>
      <c r="AV1925" s="11" t="s">
        <v>33</v>
      </c>
      <c r="AW1925" s="11" t="s">
        <v>69</v>
      </c>
      <c r="AX1925" s="191" t="s">
        <v>162</v>
      </c>
    </row>
    <row r="1926" spans="1:64" s="12" customFormat="1">
      <c r="B1926" s="196"/>
      <c r="C1926" s="341"/>
      <c r="D1926" s="337" t="s">
        <v>170</v>
      </c>
      <c r="E1926" s="347" t="s">
        <v>5</v>
      </c>
      <c r="F1926" s="348" t="s">
        <v>1939</v>
      </c>
      <c r="G1926" s="341"/>
      <c r="H1926" s="349">
        <v>6.25</v>
      </c>
      <c r="I1926" s="198"/>
      <c r="L1926" s="196"/>
      <c r="M1926" s="199"/>
      <c r="N1926" s="200"/>
      <c r="O1926" s="200"/>
      <c r="P1926" s="200"/>
      <c r="Q1926" s="200"/>
      <c r="R1926" s="200"/>
      <c r="S1926" s="200"/>
      <c r="T1926" s="201"/>
      <c r="U1926" s="341"/>
      <c r="V1926" s="341"/>
      <c r="AS1926" s="202" t="s">
        <v>170</v>
      </c>
      <c r="AT1926" s="202" t="s">
        <v>79</v>
      </c>
      <c r="AU1926" s="12" t="s">
        <v>79</v>
      </c>
      <c r="AV1926" s="12" t="s">
        <v>33</v>
      </c>
      <c r="AW1926" s="12" t="s">
        <v>69</v>
      </c>
      <c r="AX1926" s="202" t="s">
        <v>162</v>
      </c>
    </row>
    <row r="1927" spans="1:64" s="12" customFormat="1">
      <c r="B1927" s="196"/>
      <c r="C1927" s="341"/>
      <c r="D1927" s="337" t="s">
        <v>170</v>
      </c>
      <c r="E1927" s="347" t="s">
        <v>5</v>
      </c>
      <c r="F1927" s="348" t="s">
        <v>1940</v>
      </c>
      <c r="G1927" s="341"/>
      <c r="H1927" s="349">
        <v>27.64</v>
      </c>
      <c r="I1927" s="198"/>
      <c r="L1927" s="196"/>
      <c r="M1927" s="199"/>
      <c r="N1927" s="200"/>
      <c r="O1927" s="200"/>
      <c r="P1927" s="200"/>
      <c r="Q1927" s="200"/>
      <c r="R1927" s="200"/>
      <c r="S1927" s="200"/>
      <c r="T1927" s="201"/>
      <c r="U1927" s="341"/>
      <c r="V1927" s="341"/>
      <c r="AS1927" s="202" t="s">
        <v>170</v>
      </c>
      <c r="AT1927" s="202" t="s">
        <v>79</v>
      </c>
      <c r="AU1927" s="12" t="s">
        <v>79</v>
      </c>
      <c r="AV1927" s="12" t="s">
        <v>33</v>
      </c>
      <c r="AW1927" s="12" t="s">
        <v>69</v>
      </c>
      <c r="AX1927" s="202" t="s">
        <v>162</v>
      </c>
    </row>
    <row r="1928" spans="1:64" s="12" customFormat="1">
      <c r="B1928" s="196"/>
      <c r="C1928" s="341"/>
      <c r="D1928" s="337" t="s">
        <v>170</v>
      </c>
      <c r="E1928" s="347" t="s">
        <v>5</v>
      </c>
      <c r="F1928" s="348" t="s">
        <v>1941</v>
      </c>
      <c r="G1928" s="341"/>
      <c r="H1928" s="349">
        <v>51.57</v>
      </c>
      <c r="I1928" s="198"/>
      <c r="L1928" s="196"/>
      <c r="M1928" s="199"/>
      <c r="N1928" s="200"/>
      <c r="O1928" s="200"/>
      <c r="P1928" s="200"/>
      <c r="Q1928" s="200"/>
      <c r="R1928" s="200"/>
      <c r="S1928" s="200"/>
      <c r="T1928" s="201"/>
      <c r="U1928" s="341"/>
      <c r="V1928" s="341"/>
      <c r="AS1928" s="202" t="s">
        <v>170</v>
      </c>
      <c r="AT1928" s="202" t="s">
        <v>79</v>
      </c>
      <c r="AU1928" s="12" t="s">
        <v>79</v>
      </c>
      <c r="AV1928" s="12" t="s">
        <v>33</v>
      </c>
      <c r="AW1928" s="12" t="s">
        <v>69</v>
      </c>
      <c r="AX1928" s="202" t="s">
        <v>162</v>
      </c>
    </row>
    <row r="1929" spans="1:64" s="12" customFormat="1">
      <c r="B1929" s="196"/>
      <c r="C1929" s="341"/>
      <c r="D1929" s="337" t="s">
        <v>170</v>
      </c>
      <c r="E1929" s="347" t="s">
        <v>5</v>
      </c>
      <c r="F1929" s="348" t="s">
        <v>1942</v>
      </c>
      <c r="G1929" s="341"/>
      <c r="H1929" s="349">
        <v>7.51</v>
      </c>
      <c r="I1929" s="198"/>
      <c r="L1929" s="196"/>
      <c r="M1929" s="199"/>
      <c r="N1929" s="200"/>
      <c r="O1929" s="200"/>
      <c r="P1929" s="200"/>
      <c r="Q1929" s="200"/>
      <c r="R1929" s="200"/>
      <c r="S1929" s="200"/>
      <c r="T1929" s="201"/>
      <c r="U1929" s="341"/>
      <c r="V1929" s="341"/>
      <c r="AS1929" s="202" t="s">
        <v>170</v>
      </c>
      <c r="AT1929" s="202" t="s">
        <v>79</v>
      </c>
      <c r="AU1929" s="12" t="s">
        <v>79</v>
      </c>
      <c r="AV1929" s="12" t="s">
        <v>33</v>
      </c>
      <c r="AW1929" s="12" t="s">
        <v>69</v>
      </c>
      <c r="AX1929" s="202" t="s">
        <v>162</v>
      </c>
    </row>
    <row r="1930" spans="1:64" s="12" customFormat="1">
      <c r="B1930" s="196"/>
      <c r="C1930" s="341"/>
      <c r="D1930" s="337" t="s">
        <v>170</v>
      </c>
      <c r="E1930" s="347" t="s">
        <v>5</v>
      </c>
      <c r="F1930" s="348" t="s">
        <v>1943</v>
      </c>
      <c r="G1930" s="341"/>
      <c r="H1930" s="349">
        <v>24.31</v>
      </c>
      <c r="I1930" s="198"/>
      <c r="L1930" s="196"/>
      <c r="M1930" s="199"/>
      <c r="N1930" s="200"/>
      <c r="O1930" s="200"/>
      <c r="P1930" s="200"/>
      <c r="Q1930" s="200"/>
      <c r="R1930" s="200"/>
      <c r="S1930" s="200"/>
      <c r="T1930" s="201"/>
      <c r="U1930" s="341"/>
      <c r="V1930" s="341"/>
      <c r="AS1930" s="202" t="s">
        <v>170</v>
      </c>
      <c r="AT1930" s="202" t="s">
        <v>79</v>
      </c>
      <c r="AU1930" s="12" t="s">
        <v>79</v>
      </c>
      <c r="AV1930" s="12" t="s">
        <v>33</v>
      </c>
      <c r="AW1930" s="12" t="s">
        <v>69</v>
      </c>
      <c r="AX1930" s="202" t="s">
        <v>162</v>
      </c>
    </row>
    <row r="1931" spans="1:64" s="12" customFormat="1">
      <c r="B1931" s="196"/>
      <c r="C1931" s="341"/>
      <c r="D1931" s="337" t="s">
        <v>170</v>
      </c>
      <c r="E1931" s="347" t="s">
        <v>5</v>
      </c>
      <c r="F1931" s="348" t="s">
        <v>1944</v>
      </c>
      <c r="G1931" s="341"/>
      <c r="H1931" s="349">
        <v>14.17</v>
      </c>
      <c r="I1931" s="198"/>
      <c r="L1931" s="196"/>
      <c r="M1931" s="199"/>
      <c r="N1931" s="200"/>
      <c r="O1931" s="200"/>
      <c r="P1931" s="200"/>
      <c r="Q1931" s="200"/>
      <c r="R1931" s="200"/>
      <c r="S1931" s="200"/>
      <c r="T1931" s="201"/>
      <c r="U1931" s="341"/>
      <c r="V1931" s="341"/>
      <c r="AS1931" s="202" t="s">
        <v>170</v>
      </c>
      <c r="AT1931" s="202" t="s">
        <v>79</v>
      </c>
      <c r="AU1931" s="12" t="s">
        <v>79</v>
      </c>
      <c r="AV1931" s="12" t="s">
        <v>33</v>
      </c>
      <c r="AW1931" s="12" t="s">
        <v>69</v>
      </c>
      <c r="AX1931" s="202" t="s">
        <v>162</v>
      </c>
    </row>
    <row r="1932" spans="1:64" s="13" customFormat="1">
      <c r="B1932" s="208"/>
      <c r="C1932" s="350"/>
      <c r="D1932" s="342" t="s">
        <v>170</v>
      </c>
      <c r="E1932" s="351" t="s">
        <v>5</v>
      </c>
      <c r="F1932" s="352" t="s">
        <v>192</v>
      </c>
      <c r="G1932" s="350"/>
      <c r="H1932" s="353">
        <v>131.44999999999999</v>
      </c>
      <c r="I1932" s="209"/>
      <c r="L1932" s="208"/>
      <c r="M1932" s="210"/>
      <c r="N1932" s="211"/>
      <c r="O1932" s="211"/>
      <c r="P1932" s="211"/>
      <c r="Q1932" s="211"/>
      <c r="R1932" s="211"/>
      <c r="S1932" s="211"/>
      <c r="T1932" s="212"/>
      <c r="U1932" s="350"/>
      <c r="V1932" s="350"/>
      <c r="AS1932" s="213" t="s">
        <v>170</v>
      </c>
      <c r="AT1932" s="213" t="s">
        <v>79</v>
      </c>
      <c r="AU1932" s="13" t="s">
        <v>168</v>
      </c>
      <c r="AV1932" s="13" t="s">
        <v>33</v>
      </c>
      <c r="AW1932" s="13" t="s">
        <v>77</v>
      </c>
      <c r="AX1932" s="213" t="s">
        <v>162</v>
      </c>
    </row>
    <row r="1933" spans="1:64" s="1" customFormat="1" ht="16.5" customHeight="1">
      <c r="A1933" s="405"/>
      <c r="B1933" s="394"/>
      <c r="C1933" s="389">
        <v>255</v>
      </c>
      <c r="D1933" s="389" t="s">
        <v>164</v>
      </c>
      <c r="E1933" s="390" t="s">
        <v>1946</v>
      </c>
      <c r="F1933" s="391" t="s">
        <v>1947</v>
      </c>
      <c r="G1933" s="392" t="s">
        <v>284</v>
      </c>
      <c r="H1933" s="393">
        <v>151.05000000000001</v>
      </c>
      <c r="I1933" s="180"/>
      <c r="J1933" s="181">
        <f>ROUND(I1933*H1933,2)</f>
        <v>0</v>
      </c>
      <c r="K1933" s="177" t="s">
        <v>5</v>
      </c>
      <c r="L1933" s="41"/>
      <c r="M1933" s="182" t="s">
        <v>5</v>
      </c>
      <c r="N1933" s="183" t="s">
        <v>40</v>
      </c>
      <c r="O1933" s="42"/>
      <c r="P1933" s="184">
        <f>O1933*H1933</f>
        <v>0</v>
      </c>
      <c r="Q1933" s="184">
        <v>1.17E-3</v>
      </c>
      <c r="R1933" s="184">
        <f>Q1933*H1933</f>
        <v>0.17672850000000001</v>
      </c>
      <c r="S1933" s="184">
        <v>0</v>
      </c>
      <c r="T1933" s="185">
        <f>S1933*H1933</f>
        <v>0</v>
      </c>
      <c r="U1933" s="329"/>
      <c r="V1933" s="329"/>
      <c r="AQ1933" s="24" t="s">
        <v>270</v>
      </c>
      <c r="AS1933" s="24" t="s">
        <v>164</v>
      </c>
      <c r="AT1933" s="24" t="s">
        <v>79</v>
      </c>
      <c r="AX1933" s="24" t="s">
        <v>162</v>
      </c>
      <c r="BD1933" s="186">
        <f>IF(N1933="základní",J1933,0)</f>
        <v>0</v>
      </c>
      <c r="BE1933" s="186">
        <f>IF(N1933="snížená",J1933,0)</f>
        <v>0</v>
      </c>
      <c r="BF1933" s="186">
        <f>IF(N1933="zákl. přenesená",J1933,0)</f>
        <v>0</v>
      </c>
      <c r="BG1933" s="186">
        <f>IF(N1933="sníž. přenesená",J1933,0)</f>
        <v>0</v>
      </c>
      <c r="BH1933" s="186">
        <f>IF(N1933="nulová",J1933,0)</f>
        <v>0</v>
      </c>
      <c r="BI1933" s="24" t="s">
        <v>77</v>
      </c>
      <c r="BJ1933" s="186">
        <f>ROUND(I1933*H1933,2)</f>
        <v>0</v>
      </c>
      <c r="BK1933" s="24" t="s">
        <v>270</v>
      </c>
      <c r="BL1933" s="24" t="s">
        <v>1948</v>
      </c>
    </row>
    <row r="1934" spans="1:64" s="1" customFormat="1" ht="237.5">
      <c r="B1934" s="41"/>
      <c r="C1934" s="329"/>
      <c r="D1934" s="337" t="s">
        <v>182</v>
      </c>
      <c r="E1934" s="329"/>
      <c r="F1934" s="346" t="s">
        <v>4761</v>
      </c>
      <c r="G1934" s="329"/>
      <c r="H1934" s="329"/>
      <c r="I1934" s="204"/>
      <c r="L1934" s="41"/>
      <c r="M1934" s="205"/>
      <c r="N1934" s="42"/>
      <c r="O1934" s="42"/>
      <c r="P1934" s="42"/>
      <c r="Q1934" s="42"/>
      <c r="R1934" s="42"/>
      <c r="S1934" s="42"/>
      <c r="T1934" s="70"/>
      <c r="U1934" s="329"/>
      <c r="V1934" s="329"/>
      <c r="AS1934" s="24" t="s">
        <v>182</v>
      </c>
      <c r="AT1934" s="24" t="s">
        <v>79</v>
      </c>
    </row>
    <row r="1935" spans="1:64" s="11" customFormat="1">
      <c r="B1935" s="187"/>
      <c r="C1935" s="336"/>
      <c r="D1935" s="337" t="s">
        <v>170</v>
      </c>
      <c r="E1935" s="338" t="s">
        <v>5</v>
      </c>
      <c r="F1935" s="339" t="s">
        <v>1800</v>
      </c>
      <c r="G1935" s="336"/>
      <c r="H1935" s="340" t="s">
        <v>5</v>
      </c>
      <c r="I1935" s="192"/>
      <c r="L1935" s="187"/>
      <c r="M1935" s="193"/>
      <c r="N1935" s="194"/>
      <c r="O1935" s="194"/>
      <c r="P1935" s="194"/>
      <c r="Q1935" s="194"/>
      <c r="R1935" s="194"/>
      <c r="S1935" s="194"/>
      <c r="T1935" s="195"/>
      <c r="U1935" s="336"/>
      <c r="V1935" s="336"/>
      <c r="AS1935" s="191" t="s">
        <v>170</v>
      </c>
      <c r="AT1935" s="191" t="s">
        <v>79</v>
      </c>
      <c r="AU1935" s="11" t="s">
        <v>77</v>
      </c>
      <c r="AV1935" s="11" t="s">
        <v>33</v>
      </c>
      <c r="AW1935" s="11" t="s">
        <v>69</v>
      </c>
      <c r="AX1935" s="191" t="s">
        <v>162</v>
      </c>
    </row>
    <row r="1936" spans="1:64" s="12" customFormat="1">
      <c r="B1936" s="196"/>
      <c r="C1936" s="341"/>
      <c r="D1936" s="337" t="s">
        <v>170</v>
      </c>
      <c r="E1936" s="347" t="s">
        <v>5</v>
      </c>
      <c r="F1936" s="348" t="s">
        <v>1949</v>
      </c>
      <c r="G1936" s="341"/>
      <c r="H1936" s="349">
        <v>10.76</v>
      </c>
      <c r="I1936" s="198"/>
      <c r="L1936" s="196"/>
      <c r="M1936" s="199"/>
      <c r="N1936" s="200"/>
      <c r="O1936" s="200"/>
      <c r="P1936" s="200"/>
      <c r="Q1936" s="200"/>
      <c r="R1936" s="200"/>
      <c r="S1936" s="200"/>
      <c r="T1936" s="201"/>
      <c r="U1936" s="341"/>
      <c r="V1936" s="341"/>
      <c r="AS1936" s="202" t="s">
        <v>170</v>
      </c>
      <c r="AT1936" s="202" t="s">
        <v>79</v>
      </c>
      <c r="AU1936" s="12" t="s">
        <v>79</v>
      </c>
      <c r="AV1936" s="12" t="s">
        <v>33</v>
      </c>
      <c r="AW1936" s="12" t="s">
        <v>69</v>
      </c>
      <c r="AX1936" s="202" t="s">
        <v>162</v>
      </c>
    </row>
    <row r="1937" spans="1:64" s="12" customFormat="1">
      <c r="B1937" s="196"/>
      <c r="C1937" s="341"/>
      <c r="D1937" s="337" t="s">
        <v>170</v>
      </c>
      <c r="E1937" s="347" t="s">
        <v>5</v>
      </c>
      <c r="F1937" s="348" t="s">
        <v>1950</v>
      </c>
      <c r="G1937" s="341"/>
      <c r="H1937" s="349">
        <v>15.91</v>
      </c>
      <c r="I1937" s="198"/>
      <c r="L1937" s="196"/>
      <c r="M1937" s="199"/>
      <c r="N1937" s="200"/>
      <c r="O1937" s="200"/>
      <c r="P1937" s="200"/>
      <c r="Q1937" s="200"/>
      <c r="R1937" s="200"/>
      <c r="S1937" s="200"/>
      <c r="T1937" s="201"/>
      <c r="U1937" s="341"/>
      <c r="V1937" s="341"/>
      <c r="AS1937" s="202" t="s">
        <v>170</v>
      </c>
      <c r="AT1937" s="202" t="s">
        <v>79</v>
      </c>
      <c r="AU1937" s="12" t="s">
        <v>79</v>
      </c>
      <c r="AV1937" s="12" t="s">
        <v>33</v>
      </c>
      <c r="AW1937" s="12" t="s">
        <v>69</v>
      </c>
      <c r="AX1937" s="202" t="s">
        <v>162</v>
      </c>
    </row>
    <row r="1938" spans="1:64" s="12" customFormat="1">
      <c r="B1938" s="196"/>
      <c r="C1938" s="341"/>
      <c r="D1938" s="337" t="s">
        <v>170</v>
      </c>
      <c r="E1938" s="347" t="s">
        <v>5</v>
      </c>
      <c r="F1938" s="348" t="s">
        <v>1951</v>
      </c>
      <c r="G1938" s="341"/>
      <c r="H1938" s="349">
        <v>25.07</v>
      </c>
      <c r="I1938" s="198"/>
      <c r="L1938" s="196"/>
      <c r="M1938" s="199"/>
      <c r="N1938" s="200"/>
      <c r="O1938" s="200"/>
      <c r="P1938" s="200"/>
      <c r="Q1938" s="200"/>
      <c r="R1938" s="200"/>
      <c r="S1938" s="200"/>
      <c r="T1938" s="201"/>
      <c r="U1938" s="341"/>
      <c r="V1938" s="341"/>
      <c r="AS1938" s="202" t="s">
        <v>170</v>
      </c>
      <c r="AT1938" s="202" t="s">
        <v>79</v>
      </c>
      <c r="AU1938" s="12" t="s">
        <v>79</v>
      </c>
      <c r="AV1938" s="12" t="s">
        <v>33</v>
      </c>
      <c r="AW1938" s="12" t="s">
        <v>69</v>
      </c>
      <c r="AX1938" s="202" t="s">
        <v>162</v>
      </c>
    </row>
    <row r="1939" spans="1:64" s="12" customFormat="1">
      <c r="B1939" s="196"/>
      <c r="C1939" s="341"/>
      <c r="D1939" s="337" t="s">
        <v>170</v>
      </c>
      <c r="E1939" s="347" t="s">
        <v>5</v>
      </c>
      <c r="F1939" s="348" t="s">
        <v>1952</v>
      </c>
      <c r="G1939" s="341"/>
      <c r="H1939" s="349">
        <v>39.729999999999997</v>
      </c>
      <c r="I1939" s="198"/>
      <c r="L1939" s="196"/>
      <c r="M1939" s="199"/>
      <c r="N1939" s="200"/>
      <c r="O1939" s="200"/>
      <c r="P1939" s="200"/>
      <c r="Q1939" s="200"/>
      <c r="R1939" s="200"/>
      <c r="S1939" s="200"/>
      <c r="T1939" s="201"/>
      <c r="U1939" s="341"/>
      <c r="V1939" s="341"/>
      <c r="AS1939" s="202" t="s">
        <v>170</v>
      </c>
      <c r="AT1939" s="202" t="s">
        <v>79</v>
      </c>
      <c r="AU1939" s="12" t="s">
        <v>79</v>
      </c>
      <c r="AV1939" s="12" t="s">
        <v>33</v>
      </c>
      <c r="AW1939" s="12" t="s">
        <v>69</v>
      </c>
      <c r="AX1939" s="202" t="s">
        <v>162</v>
      </c>
    </row>
    <row r="1940" spans="1:64" s="12" customFormat="1">
      <c r="B1940" s="196"/>
      <c r="C1940" s="341"/>
      <c r="D1940" s="337" t="s">
        <v>170</v>
      </c>
      <c r="E1940" s="347" t="s">
        <v>5</v>
      </c>
      <c r="F1940" s="348" t="s">
        <v>1953</v>
      </c>
      <c r="G1940" s="341"/>
      <c r="H1940" s="349">
        <v>43.19</v>
      </c>
      <c r="I1940" s="198"/>
      <c r="L1940" s="196"/>
      <c r="M1940" s="199"/>
      <c r="N1940" s="200"/>
      <c r="O1940" s="200"/>
      <c r="P1940" s="200"/>
      <c r="Q1940" s="200"/>
      <c r="R1940" s="200"/>
      <c r="S1940" s="200"/>
      <c r="T1940" s="201"/>
      <c r="U1940" s="341"/>
      <c r="V1940" s="341"/>
      <c r="AS1940" s="202" t="s">
        <v>170</v>
      </c>
      <c r="AT1940" s="202" t="s">
        <v>79</v>
      </c>
      <c r="AU1940" s="12" t="s">
        <v>79</v>
      </c>
      <c r="AV1940" s="12" t="s">
        <v>33</v>
      </c>
      <c r="AW1940" s="12" t="s">
        <v>69</v>
      </c>
      <c r="AX1940" s="202" t="s">
        <v>162</v>
      </c>
    </row>
    <row r="1941" spans="1:64" s="12" customFormat="1">
      <c r="B1941" s="196"/>
      <c r="C1941" s="341"/>
      <c r="D1941" s="337" t="s">
        <v>170</v>
      </c>
      <c r="E1941" s="347" t="s">
        <v>5</v>
      </c>
      <c r="F1941" s="348" t="s">
        <v>1954</v>
      </c>
      <c r="G1941" s="341"/>
      <c r="H1941" s="349">
        <v>8.8800000000000008</v>
      </c>
      <c r="I1941" s="198"/>
      <c r="L1941" s="196"/>
      <c r="M1941" s="199"/>
      <c r="N1941" s="200"/>
      <c r="O1941" s="200"/>
      <c r="P1941" s="200"/>
      <c r="Q1941" s="200"/>
      <c r="R1941" s="200"/>
      <c r="S1941" s="200"/>
      <c r="T1941" s="201"/>
      <c r="U1941" s="341"/>
      <c r="V1941" s="341"/>
      <c r="AS1941" s="202" t="s">
        <v>170</v>
      </c>
      <c r="AT1941" s="202" t="s">
        <v>79</v>
      </c>
      <c r="AU1941" s="12" t="s">
        <v>79</v>
      </c>
      <c r="AV1941" s="12" t="s">
        <v>33</v>
      </c>
      <c r="AW1941" s="12" t="s">
        <v>69</v>
      </c>
      <c r="AX1941" s="202" t="s">
        <v>162</v>
      </c>
    </row>
    <row r="1942" spans="1:64" s="12" customFormat="1">
      <c r="B1942" s="196"/>
      <c r="C1942" s="341"/>
      <c r="D1942" s="337" t="s">
        <v>170</v>
      </c>
      <c r="E1942" s="347" t="s">
        <v>5</v>
      </c>
      <c r="F1942" s="348" t="s">
        <v>1942</v>
      </c>
      <c r="G1942" s="341"/>
      <c r="H1942" s="349">
        <v>7.51</v>
      </c>
      <c r="I1942" s="198"/>
      <c r="L1942" s="196"/>
      <c r="M1942" s="199"/>
      <c r="N1942" s="200"/>
      <c r="O1942" s="200"/>
      <c r="P1942" s="200"/>
      <c r="Q1942" s="200"/>
      <c r="R1942" s="200"/>
      <c r="S1942" s="200"/>
      <c r="T1942" s="201"/>
      <c r="U1942" s="341"/>
      <c r="V1942" s="341"/>
      <c r="AS1942" s="202" t="s">
        <v>170</v>
      </c>
      <c r="AT1942" s="202" t="s">
        <v>79</v>
      </c>
      <c r="AU1942" s="12" t="s">
        <v>79</v>
      </c>
      <c r="AV1942" s="12" t="s">
        <v>33</v>
      </c>
      <c r="AW1942" s="12" t="s">
        <v>69</v>
      </c>
      <c r="AX1942" s="202" t="s">
        <v>162</v>
      </c>
    </row>
    <row r="1943" spans="1:64" s="13" customFormat="1">
      <c r="B1943" s="208"/>
      <c r="C1943" s="350"/>
      <c r="D1943" s="342" t="s">
        <v>170</v>
      </c>
      <c r="E1943" s="351" t="s">
        <v>5</v>
      </c>
      <c r="F1943" s="352" t="s">
        <v>192</v>
      </c>
      <c r="G1943" s="350"/>
      <c r="H1943" s="353">
        <v>151.05000000000001</v>
      </c>
      <c r="I1943" s="209"/>
      <c r="L1943" s="208"/>
      <c r="M1943" s="210"/>
      <c r="N1943" s="211"/>
      <c r="O1943" s="211"/>
      <c r="P1943" s="211"/>
      <c r="Q1943" s="211"/>
      <c r="R1943" s="211"/>
      <c r="S1943" s="211"/>
      <c r="T1943" s="212"/>
      <c r="U1943" s="350"/>
      <c r="V1943" s="350"/>
      <c r="AS1943" s="213" t="s">
        <v>170</v>
      </c>
      <c r="AT1943" s="213" t="s">
        <v>79</v>
      </c>
      <c r="AU1943" s="13" t="s">
        <v>168</v>
      </c>
      <c r="AV1943" s="13" t="s">
        <v>33</v>
      </c>
      <c r="AW1943" s="13" t="s">
        <v>77</v>
      </c>
      <c r="AX1943" s="213" t="s">
        <v>162</v>
      </c>
    </row>
    <row r="1944" spans="1:64" s="1" customFormat="1" ht="38.25" customHeight="1">
      <c r="A1944" s="405"/>
      <c r="B1944" s="394"/>
      <c r="C1944" s="389">
        <v>256</v>
      </c>
      <c r="D1944" s="389" t="s">
        <v>164</v>
      </c>
      <c r="E1944" s="390" t="s">
        <v>1955</v>
      </c>
      <c r="F1944" s="391" t="s">
        <v>1956</v>
      </c>
      <c r="G1944" s="392" t="s">
        <v>1628</v>
      </c>
      <c r="H1944" s="180">
        <v>16809</v>
      </c>
      <c r="I1944" s="180"/>
      <c r="J1944" s="181">
        <f>ROUND(I1944*H1944,2)</f>
        <v>0</v>
      </c>
      <c r="K1944" s="177" t="s">
        <v>5</v>
      </c>
      <c r="L1944" s="41"/>
      <c r="M1944" s="182" t="s">
        <v>5</v>
      </c>
      <c r="N1944" s="183" t="s">
        <v>40</v>
      </c>
      <c r="O1944" s="42"/>
      <c r="P1944" s="184">
        <f>O1944*H1944</f>
        <v>0</v>
      </c>
      <c r="Q1944" s="184">
        <v>0</v>
      </c>
      <c r="R1944" s="184">
        <f>Q1944*H1944</f>
        <v>0</v>
      </c>
      <c r="S1944" s="184">
        <v>0</v>
      </c>
      <c r="T1944" s="185">
        <f>S1944*H1944</f>
        <v>0</v>
      </c>
      <c r="U1944" s="329"/>
      <c r="V1944" s="329"/>
      <c r="AQ1944" s="24" t="s">
        <v>270</v>
      </c>
      <c r="AS1944" s="24" t="s">
        <v>164</v>
      </c>
      <c r="AT1944" s="24" t="s">
        <v>79</v>
      </c>
      <c r="AX1944" s="24" t="s">
        <v>162</v>
      </c>
      <c r="BD1944" s="186">
        <f>IF(N1944="základní",J1944,0)</f>
        <v>0</v>
      </c>
      <c r="BE1944" s="186">
        <f>IF(N1944="snížená",J1944,0)</f>
        <v>0</v>
      </c>
      <c r="BF1944" s="186">
        <f>IF(N1944="zákl. přenesená",J1944,0)</f>
        <v>0</v>
      </c>
      <c r="BG1944" s="186">
        <f>IF(N1944="sníž. přenesená",J1944,0)</f>
        <v>0</v>
      </c>
      <c r="BH1944" s="186">
        <f>IF(N1944="nulová",J1944,0)</f>
        <v>0</v>
      </c>
      <c r="BI1944" s="24" t="s">
        <v>77</v>
      </c>
      <c r="BJ1944" s="186">
        <f>ROUND(I1944*H1944,2)</f>
        <v>0</v>
      </c>
      <c r="BK1944" s="24" t="s">
        <v>270</v>
      </c>
      <c r="BL1944" s="24" t="s">
        <v>1957</v>
      </c>
    </row>
    <row r="1945" spans="1:64" s="10" customFormat="1" ht="29.9" customHeight="1">
      <c r="A1945" s="421"/>
      <c r="B1945" s="422"/>
      <c r="C1945" s="421"/>
      <c r="D1945" s="423" t="s">
        <v>68</v>
      </c>
      <c r="E1945" s="424" t="s">
        <v>1958</v>
      </c>
      <c r="F1945" s="424" t="s">
        <v>1959</v>
      </c>
      <c r="G1945" s="421"/>
      <c r="H1945" s="364"/>
      <c r="I1945" s="163"/>
      <c r="J1945" s="173">
        <f>BJ1945</f>
        <v>0</v>
      </c>
      <c r="L1945" s="160"/>
      <c r="M1945" s="165"/>
      <c r="N1945" s="166"/>
      <c r="O1945" s="166"/>
      <c r="P1945" s="167">
        <f>SUM(P1946:P1954)</f>
        <v>0</v>
      </c>
      <c r="Q1945" s="166"/>
      <c r="R1945" s="167">
        <f>SUM(R1946:R1954)</f>
        <v>3.8836000000000002E-2</v>
      </c>
      <c r="S1945" s="166"/>
      <c r="T1945" s="168">
        <f>SUM(T1946:T1954)</f>
        <v>0</v>
      </c>
      <c r="U1945" s="364"/>
      <c r="V1945" s="364"/>
      <c r="AQ1945" s="161" t="s">
        <v>79</v>
      </c>
      <c r="AS1945" s="169" t="s">
        <v>68</v>
      </c>
      <c r="AT1945" s="169" t="s">
        <v>77</v>
      </c>
      <c r="AX1945" s="161" t="s">
        <v>162</v>
      </c>
      <c r="BJ1945" s="170">
        <f>SUM(BJ1946:BJ1954)</f>
        <v>0</v>
      </c>
    </row>
    <row r="1946" spans="1:64" s="1" customFormat="1" ht="38.25" customHeight="1">
      <c r="B1946" s="174"/>
      <c r="C1946" s="378">
        <v>257</v>
      </c>
      <c r="D1946" s="378" t="s">
        <v>164</v>
      </c>
      <c r="E1946" s="379" t="s">
        <v>1961</v>
      </c>
      <c r="F1946" s="380" t="s">
        <v>1962</v>
      </c>
      <c r="G1946" s="381" t="s">
        <v>746</v>
      </c>
      <c r="H1946" s="382">
        <v>0</v>
      </c>
      <c r="I1946" s="180"/>
      <c r="J1946" s="181">
        <f>ROUND(I1946*H1946,2)</f>
        <v>0</v>
      </c>
      <c r="K1946" s="177" t="s">
        <v>5</v>
      </c>
      <c r="L1946" s="41"/>
      <c r="M1946" s="182" t="s">
        <v>5</v>
      </c>
      <c r="N1946" s="183" t="s">
        <v>40</v>
      </c>
      <c r="O1946" s="42"/>
      <c r="P1946" s="184">
        <f>O1946*H1946</f>
        <v>0</v>
      </c>
      <c r="Q1946" s="184">
        <v>1.7099999999999999E-3</v>
      </c>
      <c r="R1946" s="184">
        <f>Q1946*H1946</f>
        <v>0</v>
      </c>
      <c r="S1946" s="184">
        <v>0</v>
      </c>
      <c r="T1946" s="185">
        <f>S1946*H1946</f>
        <v>0</v>
      </c>
      <c r="U1946" s="329"/>
      <c r="V1946" s="329"/>
      <c r="AQ1946" s="24" t="s">
        <v>270</v>
      </c>
      <c r="AS1946" s="24" t="s">
        <v>164</v>
      </c>
      <c r="AT1946" s="24" t="s">
        <v>79</v>
      </c>
      <c r="AX1946" s="24" t="s">
        <v>162</v>
      </c>
      <c r="BD1946" s="186">
        <f>IF(N1946="základní",J1946,0)</f>
        <v>0</v>
      </c>
      <c r="BE1946" s="186">
        <f>IF(N1946="snížená",J1946,0)</f>
        <v>0</v>
      </c>
      <c r="BF1946" s="186">
        <f>IF(N1946="zákl. přenesená",J1946,0)</f>
        <v>0</v>
      </c>
      <c r="BG1946" s="186">
        <f>IF(N1946="sníž. přenesená",J1946,0)</f>
        <v>0</v>
      </c>
      <c r="BH1946" s="186">
        <f>IF(N1946="nulová",J1946,0)</f>
        <v>0</v>
      </c>
      <c r="BI1946" s="24" t="s">
        <v>77</v>
      </c>
      <c r="BJ1946" s="186">
        <f>ROUND(I1946*H1946,2)</f>
        <v>0</v>
      </c>
      <c r="BK1946" s="24" t="s">
        <v>270</v>
      </c>
      <c r="BL1946" s="24" t="s">
        <v>1963</v>
      </c>
    </row>
    <row r="1947" spans="1:64" s="1" customFormat="1" ht="104.5">
      <c r="B1947" s="41"/>
      <c r="C1947" s="329"/>
      <c r="D1947" s="337" t="s">
        <v>182</v>
      </c>
      <c r="E1947" s="329"/>
      <c r="F1947" s="346" t="s">
        <v>4869</v>
      </c>
      <c r="G1947" s="329"/>
      <c r="H1947" s="329"/>
      <c r="I1947" s="204"/>
      <c r="L1947" s="41"/>
      <c r="M1947" s="205"/>
      <c r="N1947" s="42"/>
      <c r="O1947" s="42"/>
      <c r="P1947" s="42"/>
      <c r="Q1947" s="42"/>
      <c r="R1947" s="42"/>
      <c r="S1947" s="42"/>
      <c r="T1947" s="70"/>
      <c r="U1947" s="329"/>
      <c r="V1947" s="329"/>
      <c r="AS1947" s="24" t="s">
        <v>182</v>
      </c>
      <c r="AT1947" s="24" t="s">
        <v>79</v>
      </c>
    </row>
    <row r="1948" spans="1:64" s="12" customFormat="1">
      <c r="B1948" s="196"/>
      <c r="C1948" s="341"/>
      <c r="D1948" s="342" t="s">
        <v>170</v>
      </c>
      <c r="E1948" s="343" t="s">
        <v>5</v>
      </c>
      <c r="F1948" s="344" t="s">
        <v>1964</v>
      </c>
      <c r="G1948" s="341"/>
      <c r="H1948" s="345">
        <v>25.7</v>
      </c>
      <c r="I1948" s="198"/>
      <c r="L1948" s="196"/>
      <c r="M1948" s="199"/>
      <c r="N1948" s="200"/>
      <c r="O1948" s="200"/>
      <c r="P1948" s="200"/>
      <c r="Q1948" s="200"/>
      <c r="R1948" s="200"/>
      <c r="S1948" s="200"/>
      <c r="T1948" s="201"/>
      <c r="U1948" s="341"/>
      <c r="V1948" s="341"/>
      <c r="AS1948" s="202" t="s">
        <v>170</v>
      </c>
      <c r="AT1948" s="202" t="s">
        <v>79</v>
      </c>
      <c r="AU1948" s="12" t="s">
        <v>79</v>
      </c>
      <c r="AV1948" s="12" t="s">
        <v>33</v>
      </c>
      <c r="AW1948" s="12" t="s">
        <v>77</v>
      </c>
      <c r="AX1948" s="202" t="s">
        <v>162</v>
      </c>
    </row>
    <row r="1949" spans="1:64" s="1" customFormat="1" ht="38.25" customHeight="1">
      <c r="B1949" s="174"/>
      <c r="C1949" s="331">
        <v>258</v>
      </c>
      <c r="D1949" s="331" t="s">
        <v>164</v>
      </c>
      <c r="E1949" s="332" t="s">
        <v>1965</v>
      </c>
      <c r="F1949" s="333" t="s">
        <v>1966</v>
      </c>
      <c r="G1949" s="334" t="s">
        <v>746</v>
      </c>
      <c r="H1949" s="335">
        <v>5.6</v>
      </c>
      <c r="I1949" s="180"/>
      <c r="J1949" s="181">
        <f>ROUND(I1949*H1949,2)</f>
        <v>0</v>
      </c>
      <c r="K1949" s="177" t="s">
        <v>5</v>
      </c>
      <c r="L1949" s="41"/>
      <c r="M1949" s="182" t="s">
        <v>5</v>
      </c>
      <c r="N1949" s="183" t="s">
        <v>40</v>
      </c>
      <c r="O1949" s="42"/>
      <c r="P1949" s="184">
        <f>O1949*H1949</f>
        <v>0</v>
      </c>
      <c r="Q1949" s="184">
        <v>1.4599999999999999E-3</v>
      </c>
      <c r="R1949" s="184">
        <f>Q1949*H1949</f>
        <v>8.1759999999999992E-3</v>
      </c>
      <c r="S1949" s="184">
        <v>0</v>
      </c>
      <c r="T1949" s="185">
        <f>S1949*H1949</f>
        <v>0</v>
      </c>
      <c r="U1949" s="329"/>
      <c r="V1949" s="329"/>
      <c r="AQ1949" s="24" t="s">
        <v>270</v>
      </c>
      <c r="AS1949" s="24" t="s">
        <v>164</v>
      </c>
      <c r="AT1949" s="24" t="s">
        <v>79</v>
      </c>
      <c r="AX1949" s="24" t="s">
        <v>162</v>
      </c>
      <c r="BD1949" s="186">
        <f>IF(N1949="základní",J1949,0)</f>
        <v>0</v>
      </c>
      <c r="BE1949" s="186">
        <f>IF(N1949="snížená",J1949,0)</f>
        <v>0</v>
      </c>
      <c r="BF1949" s="186">
        <f>IF(N1949="zákl. přenesená",J1949,0)</f>
        <v>0</v>
      </c>
      <c r="BG1949" s="186">
        <f>IF(N1949="sníž. přenesená",J1949,0)</f>
        <v>0</v>
      </c>
      <c r="BH1949" s="186">
        <f>IF(N1949="nulová",J1949,0)</f>
        <v>0</v>
      </c>
      <c r="BI1949" s="24" t="s">
        <v>77</v>
      </c>
      <c r="BJ1949" s="186">
        <f>ROUND(I1949*H1949,2)</f>
        <v>0</v>
      </c>
      <c r="BK1949" s="24" t="s">
        <v>270</v>
      </c>
      <c r="BL1949" s="24" t="s">
        <v>1967</v>
      </c>
    </row>
    <row r="1950" spans="1:64" s="1" customFormat="1" ht="104.5">
      <c r="B1950" s="41"/>
      <c r="C1950" s="329"/>
      <c r="D1950" s="342" t="s">
        <v>182</v>
      </c>
      <c r="E1950" s="329"/>
      <c r="F1950" s="373" t="s">
        <v>1968</v>
      </c>
      <c r="G1950" s="329"/>
      <c r="H1950" s="329"/>
      <c r="I1950" s="204"/>
      <c r="L1950" s="41"/>
      <c r="M1950" s="205"/>
      <c r="N1950" s="42"/>
      <c r="O1950" s="42"/>
      <c r="P1950" s="42"/>
      <c r="Q1950" s="42"/>
      <c r="R1950" s="42"/>
      <c r="S1950" s="42"/>
      <c r="T1950" s="70"/>
      <c r="U1950" s="329"/>
      <c r="V1950" s="329"/>
      <c r="AS1950" s="24" t="s">
        <v>182</v>
      </c>
      <c r="AT1950" s="24" t="s">
        <v>79</v>
      </c>
    </row>
    <row r="1951" spans="1:64" s="1" customFormat="1" ht="38.25" customHeight="1">
      <c r="B1951" s="174"/>
      <c r="C1951" s="331">
        <v>259</v>
      </c>
      <c r="D1951" s="331" t="s">
        <v>164</v>
      </c>
      <c r="E1951" s="332" t="s">
        <v>1970</v>
      </c>
      <c r="F1951" s="333" t="s">
        <v>4808</v>
      </c>
      <c r="G1951" s="334" t="s">
        <v>746</v>
      </c>
      <c r="H1951" s="335">
        <v>10</v>
      </c>
      <c r="I1951" s="180"/>
      <c r="J1951" s="181">
        <f>ROUND(I1951*H1951,2)</f>
        <v>0</v>
      </c>
      <c r="K1951" s="177" t="s">
        <v>5</v>
      </c>
      <c r="L1951" s="41"/>
      <c r="M1951" s="182" t="s">
        <v>5</v>
      </c>
      <c r="N1951" s="183" t="s">
        <v>40</v>
      </c>
      <c r="O1951" s="42"/>
      <c r="P1951" s="184">
        <f>O1951*H1951</f>
        <v>0</v>
      </c>
      <c r="Q1951" s="184">
        <v>1.4599999999999999E-3</v>
      </c>
      <c r="R1951" s="184">
        <f>Q1951*H1951</f>
        <v>1.4599999999999998E-2</v>
      </c>
      <c r="S1951" s="184">
        <v>0</v>
      </c>
      <c r="T1951" s="185">
        <f>S1951*H1951</f>
        <v>0</v>
      </c>
      <c r="U1951" s="329"/>
      <c r="V1951" s="329"/>
      <c r="AQ1951" s="24" t="s">
        <v>270</v>
      </c>
      <c r="AS1951" s="24" t="s">
        <v>164</v>
      </c>
      <c r="AT1951" s="24" t="s">
        <v>79</v>
      </c>
      <c r="AX1951" s="24" t="s">
        <v>162</v>
      </c>
      <c r="BD1951" s="186">
        <f>IF(N1951="základní",J1951,0)</f>
        <v>0</v>
      </c>
      <c r="BE1951" s="186">
        <f>IF(N1951="snížená",J1951,0)</f>
        <v>0</v>
      </c>
      <c r="BF1951" s="186">
        <f>IF(N1951="zákl. přenesená",J1951,0)</f>
        <v>0</v>
      </c>
      <c r="BG1951" s="186">
        <f>IF(N1951="sníž. přenesená",J1951,0)</f>
        <v>0</v>
      </c>
      <c r="BH1951" s="186">
        <f>IF(N1951="nulová",J1951,0)</f>
        <v>0</v>
      </c>
      <c r="BI1951" s="24" t="s">
        <v>77</v>
      </c>
      <c r="BJ1951" s="186">
        <f>ROUND(I1951*H1951,2)</f>
        <v>0</v>
      </c>
      <c r="BK1951" s="24" t="s">
        <v>270</v>
      </c>
      <c r="BL1951" s="24" t="s">
        <v>1971</v>
      </c>
    </row>
    <row r="1952" spans="1:64" s="327" customFormat="1" ht="38.25" customHeight="1">
      <c r="B1952" s="174"/>
      <c r="C1952" s="331">
        <v>260</v>
      </c>
      <c r="D1952" s="331" t="s">
        <v>164</v>
      </c>
      <c r="E1952" s="332" t="s">
        <v>4809</v>
      </c>
      <c r="F1952" s="333" t="s">
        <v>4810</v>
      </c>
      <c r="G1952" s="334" t="s">
        <v>746</v>
      </c>
      <c r="H1952" s="335">
        <v>8</v>
      </c>
      <c r="I1952" s="180"/>
      <c r="J1952" s="181">
        <f>ROUND(I1952*H1952,2)</f>
        <v>0</v>
      </c>
      <c r="K1952" s="177" t="s">
        <v>5</v>
      </c>
      <c r="L1952" s="41"/>
      <c r="M1952" s="182" t="s">
        <v>5</v>
      </c>
      <c r="N1952" s="183" t="s">
        <v>40</v>
      </c>
      <c r="O1952" s="328"/>
      <c r="P1952" s="184">
        <f>O1952*H1952</f>
        <v>0</v>
      </c>
      <c r="Q1952" s="184">
        <v>1.4599999999999999E-3</v>
      </c>
      <c r="R1952" s="184">
        <f>Q1952*H1952</f>
        <v>1.1679999999999999E-2</v>
      </c>
      <c r="S1952" s="184">
        <v>0</v>
      </c>
      <c r="T1952" s="185">
        <f>S1952*H1952</f>
        <v>0</v>
      </c>
      <c r="U1952" s="329"/>
      <c r="V1952" s="329"/>
      <c r="AQ1952" s="24" t="s">
        <v>270</v>
      </c>
      <c r="AS1952" s="24" t="s">
        <v>164</v>
      </c>
      <c r="AT1952" s="24" t="s">
        <v>79</v>
      </c>
      <c r="AX1952" s="24" t="s">
        <v>162</v>
      </c>
      <c r="BD1952" s="186">
        <f>IF(N1952="základní",J1952,0)</f>
        <v>0</v>
      </c>
      <c r="BE1952" s="186">
        <f>IF(N1952="snížená",J1952,0)</f>
        <v>0</v>
      </c>
      <c r="BF1952" s="186">
        <f>IF(N1952="zákl. přenesená",J1952,0)</f>
        <v>0</v>
      </c>
      <c r="BG1952" s="186">
        <f>IF(N1952="sníž. přenesená",J1952,0)</f>
        <v>0</v>
      </c>
      <c r="BH1952" s="186">
        <f>IF(N1952="nulová",J1952,0)</f>
        <v>0</v>
      </c>
      <c r="BI1952" s="24" t="s">
        <v>77</v>
      </c>
      <c r="BJ1952" s="186">
        <f>ROUND(I1952*H1952,2)</f>
        <v>0</v>
      </c>
      <c r="BK1952" s="24" t="s">
        <v>270</v>
      </c>
      <c r="BL1952" s="24" t="s">
        <v>1971</v>
      </c>
    </row>
    <row r="1953" spans="2:64" s="327" customFormat="1" ht="38.25" customHeight="1">
      <c r="B1953" s="174"/>
      <c r="C1953" s="331">
        <v>261</v>
      </c>
      <c r="D1953" s="331" t="s">
        <v>164</v>
      </c>
      <c r="E1953" s="332" t="s">
        <v>4811</v>
      </c>
      <c r="F1953" s="333" t="s">
        <v>4812</v>
      </c>
      <c r="G1953" s="334" t="s">
        <v>320</v>
      </c>
      <c r="H1953" s="335">
        <v>3</v>
      </c>
      <c r="I1953" s="180"/>
      <c r="J1953" s="181">
        <f>ROUND(I1953*H1953,2)</f>
        <v>0</v>
      </c>
      <c r="K1953" s="177" t="s">
        <v>5</v>
      </c>
      <c r="L1953" s="41"/>
      <c r="M1953" s="182" t="s">
        <v>5</v>
      </c>
      <c r="N1953" s="183" t="s">
        <v>40</v>
      </c>
      <c r="O1953" s="328"/>
      <c r="P1953" s="184">
        <f>O1953*H1953</f>
        <v>0</v>
      </c>
      <c r="Q1953" s="184">
        <v>1.4599999999999999E-3</v>
      </c>
      <c r="R1953" s="184">
        <f>Q1953*H1953</f>
        <v>4.3800000000000002E-3</v>
      </c>
      <c r="S1953" s="184">
        <v>0</v>
      </c>
      <c r="T1953" s="185">
        <f>S1953*H1953</f>
        <v>0</v>
      </c>
      <c r="U1953" s="329"/>
      <c r="V1953" s="329"/>
      <c r="AQ1953" s="24" t="s">
        <v>270</v>
      </c>
      <c r="AS1953" s="24" t="s">
        <v>164</v>
      </c>
      <c r="AT1953" s="24" t="s">
        <v>79</v>
      </c>
      <c r="AX1953" s="24" t="s">
        <v>162</v>
      </c>
      <c r="BD1953" s="186">
        <f>IF(N1953="základní",J1953,0)</f>
        <v>0</v>
      </c>
      <c r="BE1953" s="186">
        <f>IF(N1953="snížená",J1953,0)</f>
        <v>0</v>
      </c>
      <c r="BF1953" s="186">
        <f>IF(N1953="zákl. přenesená",J1953,0)</f>
        <v>0</v>
      </c>
      <c r="BG1953" s="186">
        <f>IF(N1953="sníž. přenesená",J1953,0)</f>
        <v>0</v>
      </c>
      <c r="BH1953" s="186">
        <f>IF(N1953="nulová",J1953,0)</f>
        <v>0</v>
      </c>
      <c r="BI1953" s="24" t="s">
        <v>77</v>
      </c>
      <c r="BJ1953" s="186">
        <f>ROUND(I1953*H1953,2)</f>
        <v>0</v>
      </c>
      <c r="BK1953" s="24" t="s">
        <v>270</v>
      </c>
      <c r="BL1953" s="24" t="s">
        <v>1971</v>
      </c>
    </row>
    <row r="1954" spans="2:64" s="1" customFormat="1" ht="38.25" customHeight="1">
      <c r="B1954" s="174"/>
      <c r="C1954" s="331">
        <v>262</v>
      </c>
      <c r="D1954" s="331" t="s">
        <v>164</v>
      </c>
      <c r="E1954" s="332" t="s">
        <v>1972</v>
      </c>
      <c r="F1954" s="333" t="s">
        <v>1973</v>
      </c>
      <c r="G1954" s="334" t="s">
        <v>1628</v>
      </c>
      <c r="H1954" s="335">
        <v>303</v>
      </c>
      <c r="I1954" s="180"/>
      <c r="J1954" s="181">
        <f>ROUND(I1954*H1954,2)</f>
        <v>0</v>
      </c>
      <c r="K1954" s="177" t="s">
        <v>5</v>
      </c>
      <c r="L1954" s="41"/>
      <c r="M1954" s="182" t="s">
        <v>5</v>
      </c>
      <c r="N1954" s="183" t="s">
        <v>40</v>
      </c>
      <c r="O1954" s="42"/>
      <c r="P1954" s="184">
        <f>O1954*H1954</f>
        <v>0</v>
      </c>
      <c r="Q1954" s="184">
        <v>0</v>
      </c>
      <c r="R1954" s="184">
        <f>Q1954*H1954</f>
        <v>0</v>
      </c>
      <c r="S1954" s="184">
        <v>0</v>
      </c>
      <c r="T1954" s="185">
        <f>S1954*H1954</f>
        <v>0</v>
      </c>
      <c r="U1954" s="329"/>
      <c r="V1954" s="329"/>
      <c r="AQ1954" s="24" t="s">
        <v>270</v>
      </c>
      <c r="AS1954" s="24" t="s">
        <v>164</v>
      </c>
      <c r="AT1954" s="24" t="s">
        <v>79</v>
      </c>
      <c r="AX1954" s="24" t="s">
        <v>162</v>
      </c>
      <c r="BD1954" s="186">
        <f>IF(N1954="základní",J1954,0)</f>
        <v>0</v>
      </c>
      <c r="BE1954" s="186">
        <f>IF(N1954="snížená",J1954,0)</f>
        <v>0</v>
      </c>
      <c r="BF1954" s="186">
        <f>IF(N1954="zákl. přenesená",J1954,0)</f>
        <v>0</v>
      </c>
      <c r="BG1954" s="186">
        <f>IF(N1954="sníž. přenesená",J1954,0)</f>
        <v>0</v>
      </c>
      <c r="BH1954" s="186">
        <f>IF(N1954="nulová",J1954,0)</f>
        <v>0</v>
      </c>
      <c r="BI1954" s="24" t="s">
        <v>77</v>
      </c>
      <c r="BJ1954" s="186">
        <f>ROUND(I1954*H1954,2)</f>
        <v>0</v>
      </c>
      <c r="BK1954" s="24" t="s">
        <v>270</v>
      </c>
      <c r="BL1954" s="24" t="s">
        <v>1974</v>
      </c>
    </row>
    <row r="1955" spans="2:64" s="10" customFormat="1" ht="29.9" customHeight="1">
      <c r="B1955" s="160"/>
      <c r="C1955" s="364"/>
      <c r="D1955" s="365" t="s">
        <v>68</v>
      </c>
      <c r="E1955" s="366" t="s">
        <v>1975</v>
      </c>
      <c r="F1955" s="366" t="s">
        <v>1976</v>
      </c>
      <c r="G1955" s="364"/>
      <c r="H1955" s="364"/>
      <c r="I1955" s="163"/>
      <c r="J1955" s="173">
        <f>BJ1955</f>
        <v>0</v>
      </c>
      <c r="L1955" s="160"/>
      <c r="M1955" s="165"/>
      <c r="N1955" s="166"/>
      <c r="O1955" s="166"/>
      <c r="P1955" s="167">
        <f>SUM(P1956:P2080)</f>
        <v>0</v>
      </c>
      <c r="Q1955" s="166"/>
      <c r="R1955" s="167">
        <f>SUM(R1956:R2080)</f>
        <v>2.4890000000000006E-2</v>
      </c>
      <c r="S1955" s="166"/>
      <c r="T1955" s="168">
        <f>SUM(T1956:T2080)</f>
        <v>1.6840000000000002</v>
      </c>
      <c r="U1955" s="364"/>
      <c r="V1955" s="364"/>
      <c r="AQ1955" s="161" t="s">
        <v>79</v>
      </c>
      <c r="AS1955" s="169" t="s">
        <v>68</v>
      </c>
      <c r="AT1955" s="169" t="s">
        <v>77</v>
      </c>
      <c r="AX1955" s="161" t="s">
        <v>162</v>
      </c>
      <c r="BJ1955" s="170">
        <f>SUM(BJ1956:BJ2080)</f>
        <v>0</v>
      </c>
    </row>
    <row r="1956" spans="2:64" s="1" customFormat="1" ht="25.5" customHeight="1">
      <c r="B1956" s="174"/>
      <c r="C1956" s="331">
        <v>263</v>
      </c>
      <c r="D1956" s="331" t="s">
        <v>164</v>
      </c>
      <c r="E1956" s="332" t="s">
        <v>1978</v>
      </c>
      <c r="F1956" s="333" t="s">
        <v>1979</v>
      </c>
      <c r="G1956" s="334" t="s">
        <v>284</v>
      </c>
      <c r="H1956" s="335">
        <v>215.89</v>
      </c>
      <c r="I1956" s="180"/>
      <c r="J1956" s="181">
        <f>ROUND(I1956*H1956,2)</f>
        <v>0</v>
      </c>
      <c r="K1956" s="177" t="s">
        <v>5</v>
      </c>
      <c r="L1956" s="41"/>
      <c r="M1956" s="182" t="s">
        <v>5</v>
      </c>
      <c r="N1956" s="183" t="s">
        <v>40</v>
      </c>
      <c r="O1956" s="42"/>
      <c r="P1956" s="184">
        <f>O1956*H1956</f>
        <v>0</v>
      </c>
      <c r="Q1956" s="184">
        <v>0</v>
      </c>
      <c r="R1956" s="184">
        <f>Q1956*H1956</f>
        <v>0</v>
      </c>
      <c r="S1956" s="184">
        <v>0</v>
      </c>
      <c r="T1956" s="185">
        <f>S1956*H1956</f>
        <v>0</v>
      </c>
      <c r="U1956" s="329"/>
      <c r="V1956" s="329"/>
      <c r="AQ1956" s="24" t="s">
        <v>270</v>
      </c>
      <c r="AS1956" s="24" t="s">
        <v>164</v>
      </c>
      <c r="AT1956" s="24" t="s">
        <v>79</v>
      </c>
      <c r="AX1956" s="24" t="s">
        <v>162</v>
      </c>
      <c r="BD1956" s="186">
        <f>IF(N1956="základní",J1956,0)</f>
        <v>0</v>
      </c>
      <c r="BE1956" s="186">
        <f>IF(N1956="snížená",J1956,0)</f>
        <v>0</v>
      </c>
      <c r="BF1956" s="186">
        <f>IF(N1956="zákl. přenesená",J1956,0)</f>
        <v>0</v>
      </c>
      <c r="BG1956" s="186">
        <f>IF(N1956="sníž. přenesená",J1956,0)</f>
        <v>0</v>
      </c>
      <c r="BH1956" s="186">
        <f>IF(N1956="nulová",J1956,0)</f>
        <v>0</v>
      </c>
      <c r="BI1956" s="24" t="s">
        <v>77</v>
      </c>
      <c r="BJ1956" s="186">
        <f>ROUND(I1956*H1956,2)</f>
        <v>0</v>
      </c>
      <c r="BK1956" s="24" t="s">
        <v>270</v>
      </c>
      <c r="BL1956" s="24" t="s">
        <v>1980</v>
      </c>
    </row>
    <row r="1957" spans="2:64" s="11" customFormat="1">
      <c r="B1957" s="187"/>
      <c r="C1957" s="336"/>
      <c r="D1957" s="337" t="s">
        <v>170</v>
      </c>
      <c r="E1957" s="338" t="s">
        <v>5</v>
      </c>
      <c r="F1957" s="339" t="s">
        <v>1787</v>
      </c>
      <c r="G1957" s="336"/>
      <c r="H1957" s="340" t="s">
        <v>5</v>
      </c>
      <c r="I1957" s="192"/>
      <c r="L1957" s="187"/>
      <c r="M1957" s="193"/>
      <c r="N1957" s="194"/>
      <c r="O1957" s="194"/>
      <c r="P1957" s="194"/>
      <c r="Q1957" s="194"/>
      <c r="R1957" s="194"/>
      <c r="S1957" s="194"/>
      <c r="T1957" s="195"/>
      <c r="U1957" s="336"/>
      <c r="V1957" s="336"/>
      <c r="AS1957" s="191" t="s">
        <v>170</v>
      </c>
      <c r="AT1957" s="191" t="s">
        <v>79</v>
      </c>
      <c r="AU1957" s="11" t="s">
        <v>77</v>
      </c>
      <c r="AV1957" s="11" t="s">
        <v>33</v>
      </c>
      <c r="AW1957" s="11" t="s">
        <v>69</v>
      </c>
      <c r="AX1957" s="191" t="s">
        <v>162</v>
      </c>
    </row>
    <row r="1958" spans="2:64" s="11" customFormat="1">
      <c r="B1958" s="187"/>
      <c r="C1958" s="336"/>
      <c r="D1958" s="337" t="s">
        <v>170</v>
      </c>
      <c r="E1958" s="338" t="s">
        <v>5</v>
      </c>
      <c r="F1958" s="339" t="s">
        <v>1981</v>
      </c>
      <c r="G1958" s="336"/>
      <c r="H1958" s="340" t="s">
        <v>5</v>
      </c>
      <c r="I1958" s="192"/>
      <c r="L1958" s="187"/>
      <c r="M1958" s="193"/>
      <c r="N1958" s="194"/>
      <c r="O1958" s="194"/>
      <c r="P1958" s="194"/>
      <c r="Q1958" s="194"/>
      <c r="R1958" s="194"/>
      <c r="S1958" s="194"/>
      <c r="T1958" s="195"/>
      <c r="U1958" s="336"/>
      <c r="V1958" s="336"/>
      <c r="AS1958" s="191" t="s">
        <v>170</v>
      </c>
      <c r="AT1958" s="191" t="s">
        <v>79</v>
      </c>
      <c r="AU1958" s="11" t="s">
        <v>77</v>
      </c>
      <c r="AV1958" s="11" t="s">
        <v>33</v>
      </c>
      <c r="AW1958" s="11" t="s">
        <v>69</v>
      </c>
      <c r="AX1958" s="191" t="s">
        <v>162</v>
      </c>
    </row>
    <row r="1959" spans="2:64" s="12" customFormat="1" ht="24">
      <c r="B1959" s="196"/>
      <c r="C1959" s="341"/>
      <c r="D1959" s="337" t="s">
        <v>170</v>
      </c>
      <c r="E1959" s="347" t="s">
        <v>5</v>
      </c>
      <c r="F1959" s="348" t="s">
        <v>1982</v>
      </c>
      <c r="G1959" s="341"/>
      <c r="H1959" s="349">
        <v>191.048</v>
      </c>
      <c r="I1959" s="198"/>
      <c r="L1959" s="196"/>
      <c r="M1959" s="199"/>
      <c r="N1959" s="200"/>
      <c r="O1959" s="200"/>
      <c r="P1959" s="200"/>
      <c r="Q1959" s="200"/>
      <c r="R1959" s="200"/>
      <c r="S1959" s="200"/>
      <c r="T1959" s="201"/>
      <c r="U1959" s="341"/>
      <c r="V1959" s="341"/>
      <c r="AS1959" s="202" t="s">
        <v>170</v>
      </c>
      <c r="AT1959" s="202" t="s">
        <v>79</v>
      </c>
      <c r="AU1959" s="12" t="s">
        <v>79</v>
      </c>
      <c r="AV1959" s="12" t="s">
        <v>33</v>
      </c>
      <c r="AW1959" s="12" t="s">
        <v>69</v>
      </c>
      <c r="AX1959" s="202" t="s">
        <v>162</v>
      </c>
    </row>
    <row r="1960" spans="2:64" s="12" customFormat="1">
      <c r="B1960" s="196"/>
      <c r="C1960" s="341"/>
      <c r="D1960" s="337" t="s">
        <v>170</v>
      </c>
      <c r="E1960" s="347" t="s">
        <v>5</v>
      </c>
      <c r="F1960" s="348" t="s">
        <v>1983</v>
      </c>
      <c r="G1960" s="341"/>
      <c r="H1960" s="349">
        <v>15.324999999999999</v>
      </c>
      <c r="I1960" s="198"/>
      <c r="L1960" s="196"/>
      <c r="M1960" s="199"/>
      <c r="N1960" s="200"/>
      <c r="O1960" s="200"/>
      <c r="P1960" s="200"/>
      <c r="Q1960" s="200"/>
      <c r="R1960" s="200"/>
      <c r="S1960" s="200"/>
      <c r="T1960" s="201"/>
      <c r="U1960" s="341"/>
      <c r="V1960" s="341"/>
      <c r="AS1960" s="202" t="s">
        <v>170</v>
      </c>
      <c r="AT1960" s="202" t="s">
        <v>79</v>
      </c>
      <c r="AU1960" s="12" t="s">
        <v>79</v>
      </c>
      <c r="AV1960" s="12" t="s">
        <v>33</v>
      </c>
      <c r="AW1960" s="12" t="s">
        <v>69</v>
      </c>
      <c r="AX1960" s="202" t="s">
        <v>162</v>
      </c>
    </row>
    <row r="1961" spans="2:64" s="12" customFormat="1">
      <c r="B1961" s="196"/>
      <c r="C1961" s="341"/>
      <c r="D1961" s="337" t="s">
        <v>170</v>
      </c>
      <c r="E1961" s="347" t="s">
        <v>5</v>
      </c>
      <c r="F1961" s="348" t="s">
        <v>1984</v>
      </c>
      <c r="G1961" s="341"/>
      <c r="H1961" s="349">
        <v>14.14</v>
      </c>
      <c r="I1961" s="198"/>
      <c r="L1961" s="196"/>
      <c r="M1961" s="199"/>
      <c r="N1961" s="200"/>
      <c r="O1961" s="200"/>
      <c r="P1961" s="200"/>
      <c r="Q1961" s="200"/>
      <c r="R1961" s="200"/>
      <c r="S1961" s="200"/>
      <c r="T1961" s="201"/>
      <c r="U1961" s="341"/>
      <c r="V1961" s="341"/>
      <c r="AS1961" s="202" t="s">
        <v>170</v>
      </c>
      <c r="AT1961" s="202" t="s">
        <v>79</v>
      </c>
      <c r="AU1961" s="12" t="s">
        <v>79</v>
      </c>
      <c r="AV1961" s="12" t="s">
        <v>33</v>
      </c>
      <c r="AW1961" s="12" t="s">
        <v>69</v>
      </c>
      <c r="AX1961" s="202" t="s">
        <v>162</v>
      </c>
    </row>
    <row r="1962" spans="2:64" s="12" customFormat="1">
      <c r="B1962" s="196"/>
      <c r="C1962" s="341"/>
      <c r="D1962" s="337" t="s">
        <v>170</v>
      </c>
      <c r="E1962" s="347" t="s">
        <v>5</v>
      </c>
      <c r="F1962" s="348" t="s">
        <v>1985</v>
      </c>
      <c r="G1962" s="341"/>
      <c r="H1962" s="349">
        <v>-4.6230000000000002</v>
      </c>
      <c r="I1962" s="198"/>
      <c r="L1962" s="196"/>
      <c r="M1962" s="199"/>
      <c r="N1962" s="200"/>
      <c r="O1962" s="200"/>
      <c r="P1962" s="200"/>
      <c r="Q1962" s="200"/>
      <c r="R1962" s="200"/>
      <c r="S1962" s="200"/>
      <c r="T1962" s="201"/>
      <c r="U1962" s="341"/>
      <c r="V1962" s="341"/>
      <c r="AS1962" s="202" t="s">
        <v>170</v>
      </c>
      <c r="AT1962" s="202" t="s">
        <v>79</v>
      </c>
      <c r="AU1962" s="12" t="s">
        <v>79</v>
      </c>
      <c r="AV1962" s="12" t="s">
        <v>33</v>
      </c>
      <c r="AW1962" s="12" t="s">
        <v>69</v>
      </c>
      <c r="AX1962" s="202" t="s">
        <v>162</v>
      </c>
    </row>
    <row r="1963" spans="2:64" s="13" customFormat="1">
      <c r="B1963" s="208"/>
      <c r="C1963" s="350"/>
      <c r="D1963" s="342" t="s">
        <v>170</v>
      </c>
      <c r="E1963" s="351" t="s">
        <v>5</v>
      </c>
      <c r="F1963" s="352" t="s">
        <v>192</v>
      </c>
      <c r="G1963" s="350"/>
      <c r="H1963" s="353">
        <v>215.89</v>
      </c>
      <c r="I1963" s="209"/>
      <c r="L1963" s="208"/>
      <c r="M1963" s="210"/>
      <c r="N1963" s="211"/>
      <c r="O1963" s="211"/>
      <c r="P1963" s="211"/>
      <c r="Q1963" s="211"/>
      <c r="R1963" s="211"/>
      <c r="S1963" s="211"/>
      <c r="T1963" s="212"/>
      <c r="U1963" s="350"/>
      <c r="V1963" s="350"/>
      <c r="AS1963" s="213" t="s">
        <v>170</v>
      </c>
      <c r="AT1963" s="213" t="s">
        <v>79</v>
      </c>
      <c r="AU1963" s="13" t="s">
        <v>168</v>
      </c>
      <c r="AV1963" s="13" t="s">
        <v>33</v>
      </c>
      <c r="AW1963" s="13" t="s">
        <v>77</v>
      </c>
      <c r="AX1963" s="213" t="s">
        <v>162</v>
      </c>
    </row>
    <row r="1964" spans="2:64" s="1" customFormat="1" ht="16.5" customHeight="1">
      <c r="B1964" s="174"/>
      <c r="C1964" s="378">
        <v>264</v>
      </c>
      <c r="D1964" s="378" t="s">
        <v>164</v>
      </c>
      <c r="E1964" s="379" t="s">
        <v>1986</v>
      </c>
      <c r="F1964" s="380" t="s">
        <v>1987</v>
      </c>
      <c r="G1964" s="381" t="s">
        <v>284</v>
      </c>
      <c r="H1964" s="382">
        <v>0</v>
      </c>
      <c r="I1964" s="180"/>
      <c r="J1964" s="181">
        <f>ROUND(I1964*H1964,2)</f>
        <v>0</v>
      </c>
      <c r="K1964" s="177" t="s">
        <v>5</v>
      </c>
      <c r="L1964" s="41"/>
      <c r="M1964" s="182" t="s">
        <v>5</v>
      </c>
      <c r="N1964" s="183" t="s">
        <v>40</v>
      </c>
      <c r="O1964" s="42"/>
      <c r="P1964" s="184">
        <f>O1964*H1964</f>
        <v>0</v>
      </c>
      <c r="Q1964" s="184">
        <v>0</v>
      </c>
      <c r="R1964" s="184">
        <f>Q1964*H1964</f>
        <v>0</v>
      </c>
      <c r="S1964" s="184">
        <v>0</v>
      </c>
      <c r="T1964" s="185">
        <f>S1964*H1964</f>
        <v>0</v>
      </c>
      <c r="U1964" s="329"/>
      <c r="V1964" s="329"/>
      <c r="AQ1964" s="24" t="s">
        <v>270</v>
      </c>
      <c r="AS1964" s="24" t="s">
        <v>164</v>
      </c>
      <c r="AT1964" s="24" t="s">
        <v>79</v>
      </c>
      <c r="AX1964" s="24" t="s">
        <v>162</v>
      </c>
      <c r="BD1964" s="186">
        <f>IF(N1964="základní",J1964,0)</f>
        <v>0</v>
      </c>
      <c r="BE1964" s="186">
        <f>IF(N1964="snížená",J1964,0)</f>
        <v>0</v>
      </c>
      <c r="BF1964" s="186">
        <f>IF(N1964="zákl. přenesená",J1964,0)</f>
        <v>0</v>
      </c>
      <c r="BG1964" s="186">
        <f>IF(N1964="sníž. přenesená",J1964,0)</f>
        <v>0</v>
      </c>
      <c r="BH1964" s="186">
        <f>IF(N1964="nulová",J1964,0)</f>
        <v>0</v>
      </c>
      <c r="BI1964" s="24" t="s">
        <v>77</v>
      </c>
      <c r="BJ1964" s="186">
        <f>ROUND(I1964*H1964,2)</f>
        <v>0</v>
      </c>
      <c r="BK1964" s="24" t="s">
        <v>270</v>
      </c>
      <c r="BL1964" s="24" t="s">
        <v>1988</v>
      </c>
    </row>
    <row r="1965" spans="2:64" s="1" customFormat="1">
      <c r="B1965" s="41"/>
      <c r="C1965" s="329"/>
      <c r="D1965" s="337"/>
      <c r="E1965" s="329"/>
      <c r="F1965" s="346"/>
      <c r="G1965" s="329"/>
      <c r="H1965" s="329"/>
      <c r="I1965" s="204"/>
      <c r="L1965" s="41"/>
      <c r="M1965" s="205"/>
      <c r="N1965" s="42"/>
      <c r="O1965" s="42"/>
      <c r="P1965" s="42"/>
      <c r="Q1965" s="42"/>
      <c r="R1965" s="42"/>
      <c r="S1965" s="42"/>
      <c r="T1965" s="70"/>
      <c r="U1965" s="329"/>
      <c r="V1965" s="329"/>
      <c r="AS1965" s="24"/>
      <c r="AT1965" s="24"/>
    </row>
    <row r="1966" spans="2:64" s="12" customFormat="1">
      <c r="B1966" s="196"/>
      <c r="C1966" s="341"/>
      <c r="D1966" s="342"/>
      <c r="E1966" s="343"/>
      <c r="F1966" s="344"/>
      <c r="G1966" s="341"/>
      <c r="H1966" s="345"/>
      <c r="I1966" s="198"/>
      <c r="L1966" s="196"/>
      <c r="M1966" s="199"/>
      <c r="N1966" s="200"/>
      <c r="O1966" s="200"/>
      <c r="P1966" s="200"/>
      <c r="Q1966" s="200"/>
      <c r="R1966" s="200"/>
      <c r="S1966" s="200"/>
      <c r="T1966" s="201"/>
      <c r="U1966" s="341"/>
      <c r="V1966" s="341"/>
      <c r="AS1966" s="202"/>
      <c r="AT1966" s="202"/>
      <c r="AX1966" s="202"/>
    </row>
    <row r="1967" spans="2:64" s="1" customFormat="1" ht="38.25" customHeight="1">
      <c r="B1967" s="174"/>
      <c r="C1967" s="378">
        <v>265</v>
      </c>
      <c r="D1967" s="378" t="s">
        <v>164</v>
      </c>
      <c r="E1967" s="379" t="s">
        <v>1990</v>
      </c>
      <c r="F1967" s="380" t="s">
        <v>1991</v>
      </c>
      <c r="G1967" s="381" t="s">
        <v>320</v>
      </c>
      <c r="H1967" s="382">
        <v>0</v>
      </c>
      <c r="I1967" s="180"/>
      <c r="J1967" s="181">
        <f t="shared" ref="J1967:J1998" si="1">ROUND(I1967*H1967,2)</f>
        <v>0</v>
      </c>
      <c r="K1967" s="177" t="s">
        <v>5</v>
      </c>
      <c r="L1967" s="41"/>
      <c r="M1967" s="182" t="s">
        <v>5</v>
      </c>
      <c r="N1967" s="183" t="s">
        <v>40</v>
      </c>
      <c r="O1967" s="42"/>
      <c r="P1967" s="184">
        <f t="shared" ref="P1967:P1998" si="2">O1967*H1967</f>
        <v>0</v>
      </c>
      <c r="Q1967" s="184">
        <v>2.5000000000000001E-4</v>
      </c>
      <c r="R1967" s="184">
        <f t="shared" ref="R1967:R1998" si="3">Q1967*H1967</f>
        <v>0</v>
      </c>
      <c r="S1967" s="184">
        <v>0</v>
      </c>
      <c r="T1967" s="185">
        <f t="shared" ref="T1967:T1998" si="4">S1967*H1967</f>
        <v>0</v>
      </c>
      <c r="U1967" s="329"/>
      <c r="V1967" s="329"/>
      <c r="AQ1967" s="24" t="s">
        <v>270</v>
      </c>
      <c r="AS1967" s="24" t="s">
        <v>164</v>
      </c>
      <c r="AT1967" s="24" t="s">
        <v>79</v>
      </c>
      <c r="AX1967" s="24" t="s">
        <v>162</v>
      </c>
      <c r="BD1967" s="186">
        <f t="shared" ref="BD1967:BD1998" si="5">IF(N1967="základní",J1967,0)</f>
        <v>0</v>
      </c>
      <c r="BE1967" s="186">
        <f t="shared" ref="BE1967:BE1998" si="6">IF(N1967="snížená",J1967,0)</f>
        <v>0</v>
      </c>
      <c r="BF1967" s="186">
        <f t="shared" ref="BF1967:BF1998" si="7">IF(N1967="zákl. přenesená",J1967,0)</f>
        <v>0</v>
      </c>
      <c r="BG1967" s="186">
        <f t="shared" ref="BG1967:BG1998" si="8">IF(N1967="sníž. přenesená",J1967,0)</f>
        <v>0</v>
      </c>
      <c r="BH1967" s="186">
        <f t="shared" ref="BH1967:BH1998" si="9">IF(N1967="nulová",J1967,0)</f>
        <v>0</v>
      </c>
      <c r="BI1967" s="24" t="s">
        <v>77</v>
      </c>
      <c r="BJ1967" s="186">
        <f t="shared" ref="BJ1967:BJ1998" si="10">ROUND(I1967*H1967,2)</f>
        <v>0</v>
      </c>
      <c r="BK1967" s="24" t="s">
        <v>270</v>
      </c>
      <c r="BL1967" s="24" t="s">
        <v>1992</v>
      </c>
    </row>
    <row r="1968" spans="2:64" s="1" customFormat="1" ht="38.25" customHeight="1">
      <c r="B1968" s="174"/>
      <c r="C1968" s="378">
        <f>C1967+1</f>
        <v>266</v>
      </c>
      <c r="D1968" s="378" t="s">
        <v>164</v>
      </c>
      <c r="E1968" s="379" t="s">
        <v>1993</v>
      </c>
      <c r="F1968" s="380" t="s">
        <v>1994</v>
      </c>
      <c r="G1968" s="381" t="s">
        <v>320</v>
      </c>
      <c r="H1968" s="382">
        <v>0</v>
      </c>
      <c r="I1968" s="180"/>
      <c r="J1968" s="181">
        <f t="shared" si="1"/>
        <v>0</v>
      </c>
      <c r="K1968" s="177" t="s">
        <v>5</v>
      </c>
      <c r="L1968" s="41"/>
      <c r="M1968" s="182" t="s">
        <v>5</v>
      </c>
      <c r="N1968" s="183" t="s">
        <v>40</v>
      </c>
      <c r="O1968" s="42"/>
      <c r="P1968" s="184">
        <f t="shared" si="2"/>
        <v>0</v>
      </c>
      <c r="Q1968" s="184">
        <v>2.5000000000000001E-4</v>
      </c>
      <c r="R1968" s="184">
        <f t="shared" si="3"/>
        <v>0</v>
      </c>
      <c r="S1968" s="184">
        <v>0</v>
      </c>
      <c r="T1968" s="185">
        <f t="shared" si="4"/>
        <v>0</v>
      </c>
      <c r="U1968" s="329"/>
      <c r="V1968" s="329"/>
      <c r="AQ1968" s="24" t="s">
        <v>270</v>
      </c>
      <c r="AS1968" s="24" t="s">
        <v>164</v>
      </c>
      <c r="AT1968" s="24" t="s">
        <v>79</v>
      </c>
      <c r="AX1968" s="24" t="s">
        <v>162</v>
      </c>
      <c r="BD1968" s="186">
        <f t="shared" si="5"/>
        <v>0</v>
      </c>
      <c r="BE1968" s="186">
        <f t="shared" si="6"/>
        <v>0</v>
      </c>
      <c r="BF1968" s="186">
        <f t="shared" si="7"/>
        <v>0</v>
      </c>
      <c r="BG1968" s="186">
        <f t="shared" si="8"/>
        <v>0</v>
      </c>
      <c r="BH1968" s="186">
        <f t="shared" si="9"/>
        <v>0</v>
      </c>
      <c r="BI1968" s="24" t="s">
        <v>77</v>
      </c>
      <c r="BJ1968" s="186">
        <f t="shared" si="10"/>
        <v>0</v>
      </c>
      <c r="BK1968" s="24" t="s">
        <v>270</v>
      </c>
      <c r="BL1968" s="24" t="s">
        <v>1995</v>
      </c>
    </row>
    <row r="1969" spans="1:64" s="1" customFormat="1" ht="38.25" customHeight="1">
      <c r="B1969" s="174"/>
      <c r="C1969" s="378">
        <f t="shared" ref="C1969:C2019" si="11">C1968+1</f>
        <v>267</v>
      </c>
      <c r="D1969" s="378" t="s">
        <v>164</v>
      </c>
      <c r="E1969" s="379" t="s">
        <v>1997</v>
      </c>
      <c r="F1969" s="380" t="s">
        <v>1998</v>
      </c>
      <c r="G1969" s="381" t="s">
        <v>320</v>
      </c>
      <c r="H1969" s="382">
        <v>0</v>
      </c>
      <c r="I1969" s="180"/>
      <c r="J1969" s="181">
        <f t="shared" si="1"/>
        <v>0</v>
      </c>
      <c r="K1969" s="177" t="s">
        <v>5</v>
      </c>
      <c r="L1969" s="41"/>
      <c r="M1969" s="182" t="s">
        <v>5</v>
      </c>
      <c r="N1969" s="183" t="s">
        <v>40</v>
      </c>
      <c r="O1969" s="42"/>
      <c r="P1969" s="184">
        <f t="shared" si="2"/>
        <v>0</v>
      </c>
      <c r="Q1969" s="184">
        <v>2.5000000000000001E-4</v>
      </c>
      <c r="R1969" s="184">
        <f t="shared" si="3"/>
        <v>0</v>
      </c>
      <c r="S1969" s="184">
        <v>0</v>
      </c>
      <c r="T1969" s="185">
        <f t="shared" si="4"/>
        <v>0</v>
      </c>
      <c r="U1969" s="329"/>
      <c r="V1969" s="329"/>
      <c r="AQ1969" s="24" t="s">
        <v>270</v>
      </c>
      <c r="AS1969" s="24" t="s">
        <v>164</v>
      </c>
      <c r="AT1969" s="24" t="s">
        <v>79</v>
      </c>
      <c r="AX1969" s="24" t="s">
        <v>162</v>
      </c>
      <c r="BD1969" s="186">
        <f t="shared" si="5"/>
        <v>0</v>
      </c>
      <c r="BE1969" s="186">
        <f t="shared" si="6"/>
        <v>0</v>
      </c>
      <c r="BF1969" s="186">
        <f t="shared" si="7"/>
        <v>0</v>
      </c>
      <c r="BG1969" s="186">
        <f t="shared" si="8"/>
        <v>0</v>
      </c>
      <c r="BH1969" s="186">
        <f t="shared" si="9"/>
        <v>0</v>
      </c>
      <c r="BI1969" s="24" t="s">
        <v>77</v>
      </c>
      <c r="BJ1969" s="186">
        <f t="shared" si="10"/>
        <v>0</v>
      </c>
      <c r="BK1969" s="24" t="s">
        <v>270</v>
      </c>
      <c r="BL1969" s="24" t="s">
        <v>1999</v>
      </c>
    </row>
    <row r="1970" spans="1:64" s="1" customFormat="1" ht="38.25" customHeight="1">
      <c r="B1970" s="174"/>
      <c r="C1970" s="378">
        <f t="shared" si="11"/>
        <v>268</v>
      </c>
      <c r="D1970" s="378" t="s">
        <v>164</v>
      </c>
      <c r="E1970" s="379" t="s">
        <v>2000</v>
      </c>
      <c r="F1970" s="380" t="s">
        <v>2001</v>
      </c>
      <c r="G1970" s="381" t="s">
        <v>320</v>
      </c>
      <c r="H1970" s="382">
        <v>0</v>
      </c>
      <c r="I1970" s="180"/>
      <c r="J1970" s="181">
        <f t="shared" si="1"/>
        <v>0</v>
      </c>
      <c r="K1970" s="177" t="s">
        <v>5</v>
      </c>
      <c r="L1970" s="41"/>
      <c r="M1970" s="182" t="s">
        <v>5</v>
      </c>
      <c r="N1970" s="183" t="s">
        <v>40</v>
      </c>
      <c r="O1970" s="42"/>
      <c r="P1970" s="184">
        <f t="shared" si="2"/>
        <v>0</v>
      </c>
      <c r="Q1970" s="184">
        <v>2.5000000000000001E-4</v>
      </c>
      <c r="R1970" s="184">
        <f t="shared" si="3"/>
        <v>0</v>
      </c>
      <c r="S1970" s="184">
        <v>0</v>
      </c>
      <c r="T1970" s="185">
        <f t="shared" si="4"/>
        <v>0</v>
      </c>
      <c r="U1970" s="329"/>
      <c r="V1970" s="329"/>
      <c r="AQ1970" s="24" t="s">
        <v>270</v>
      </c>
      <c r="AS1970" s="24" t="s">
        <v>164</v>
      </c>
      <c r="AT1970" s="24" t="s">
        <v>79</v>
      </c>
      <c r="AX1970" s="24" t="s">
        <v>162</v>
      </c>
      <c r="BD1970" s="186">
        <f t="shared" si="5"/>
        <v>0</v>
      </c>
      <c r="BE1970" s="186">
        <f t="shared" si="6"/>
        <v>0</v>
      </c>
      <c r="BF1970" s="186">
        <f t="shared" si="7"/>
        <v>0</v>
      </c>
      <c r="BG1970" s="186">
        <f t="shared" si="8"/>
        <v>0</v>
      </c>
      <c r="BH1970" s="186">
        <f t="shared" si="9"/>
        <v>0</v>
      </c>
      <c r="BI1970" s="24" t="s">
        <v>77</v>
      </c>
      <c r="BJ1970" s="186">
        <f t="shared" si="10"/>
        <v>0</v>
      </c>
      <c r="BK1970" s="24" t="s">
        <v>270</v>
      </c>
      <c r="BL1970" s="24" t="s">
        <v>2002</v>
      </c>
    </row>
    <row r="1971" spans="1:64" s="1" customFormat="1" ht="38.25" customHeight="1">
      <c r="B1971" s="174"/>
      <c r="C1971" s="378">
        <f t="shared" si="11"/>
        <v>269</v>
      </c>
      <c r="D1971" s="378" t="s">
        <v>164</v>
      </c>
      <c r="E1971" s="379" t="s">
        <v>2004</v>
      </c>
      <c r="F1971" s="380" t="s">
        <v>2005</v>
      </c>
      <c r="G1971" s="381" t="s">
        <v>320</v>
      </c>
      <c r="H1971" s="382">
        <v>0</v>
      </c>
      <c r="I1971" s="180"/>
      <c r="J1971" s="181">
        <f t="shared" si="1"/>
        <v>0</v>
      </c>
      <c r="K1971" s="177" t="s">
        <v>5</v>
      </c>
      <c r="L1971" s="41"/>
      <c r="M1971" s="182" t="s">
        <v>5</v>
      </c>
      <c r="N1971" s="183" t="s">
        <v>40</v>
      </c>
      <c r="O1971" s="42"/>
      <c r="P1971" s="184">
        <f t="shared" si="2"/>
        <v>0</v>
      </c>
      <c r="Q1971" s="184">
        <v>2.5000000000000001E-4</v>
      </c>
      <c r="R1971" s="184">
        <f t="shared" si="3"/>
        <v>0</v>
      </c>
      <c r="S1971" s="184">
        <v>0</v>
      </c>
      <c r="T1971" s="185">
        <f t="shared" si="4"/>
        <v>0</v>
      </c>
      <c r="U1971" s="329"/>
      <c r="V1971" s="329"/>
      <c r="AQ1971" s="24" t="s">
        <v>270</v>
      </c>
      <c r="AS1971" s="24" t="s">
        <v>164</v>
      </c>
      <c r="AT1971" s="24" t="s">
        <v>79</v>
      </c>
      <c r="AX1971" s="24" t="s">
        <v>162</v>
      </c>
      <c r="BD1971" s="186">
        <f t="shared" si="5"/>
        <v>0</v>
      </c>
      <c r="BE1971" s="186">
        <f t="shared" si="6"/>
        <v>0</v>
      </c>
      <c r="BF1971" s="186">
        <f t="shared" si="7"/>
        <v>0</v>
      </c>
      <c r="BG1971" s="186">
        <f t="shared" si="8"/>
        <v>0</v>
      </c>
      <c r="BH1971" s="186">
        <f t="shared" si="9"/>
        <v>0</v>
      </c>
      <c r="BI1971" s="24" t="s">
        <v>77</v>
      </c>
      <c r="BJ1971" s="186">
        <f t="shared" si="10"/>
        <v>0</v>
      </c>
      <c r="BK1971" s="24" t="s">
        <v>270</v>
      </c>
      <c r="BL1971" s="24" t="s">
        <v>2006</v>
      </c>
    </row>
    <row r="1972" spans="1:64" s="1" customFormat="1" ht="38.25" customHeight="1">
      <c r="B1972" s="174"/>
      <c r="C1972" s="331">
        <f t="shared" si="11"/>
        <v>270</v>
      </c>
      <c r="D1972" s="331" t="s">
        <v>164</v>
      </c>
      <c r="E1972" s="332" t="s">
        <v>2007</v>
      </c>
      <c r="F1972" s="333" t="s">
        <v>2008</v>
      </c>
      <c r="G1972" s="334" t="s">
        <v>320</v>
      </c>
      <c r="H1972" s="335">
        <v>1</v>
      </c>
      <c r="I1972" s="180"/>
      <c r="J1972" s="181">
        <f t="shared" si="1"/>
        <v>0</v>
      </c>
      <c r="K1972" s="177" t="s">
        <v>5</v>
      </c>
      <c r="L1972" s="41"/>
      <c r="M1972" s="182" t="s">
        <v>5</v>
      </c>
      <c r="N1972" s="183" t="s">
        <v>40</v>
      </c>
      <c r="O1972" s="42"/>
      <c r="P1972" s="184">
        <f t="shared" si="2"/>
        <v>0</v>
      </c>
      <c r="Q1972" s="184">
        <v>2.5000000000000001E-4</v>
      </c>
      <c r="R1972" s="184">
        <f t="shared" si="3"/>
        <v>2.5000000000000001E-4</v>
      </c>
      <c r="S1972" s="184">
        <v>0</v>
      </c>
      <c r="T1972" s="185">
        <f t="shared" si="4"/>
        <v>0</v>
      </c>
      <c r="U1972" s="329"/>
      <c r="V1972" s="329"/>
      <c r="AQ1972" s="24" t="s">
        <v>270</v>
      </c>
      <c r="AS1972" s="24" t="s">
        <v>164</v>
      </c>
      <c r="AT1972" s="24" t="s">
        <v>79</v>
      </c>
      <c r="AX1972" s="24" t="s">
        <v>162</v>
      </c>
      <c r="BD1972" s="186">
        <f t="shared" si="5"/>
        <v>0</v>
      </c>
      <c r="BE1972" s="186">
        <f t="shared" si="6"/>
        <v>0</v>
      </c>
      <c r="BF1972" s="186">
        <f t="shared" si="7"/>
        <v>0</v>
      </c>
      <c r="BG1972" s="186">
        <f t="shared" si="8"/>
        <v>0</v>
      </c>
      <c r="BH1972" s="186">
        <f t="shared" si="9"/>
        <v>0</v>
      </c>
      <c r="BI1972" s="24" t="s">
        <v>77</v>
      </c>
      <c r="BJ1972" s="186">
        <f t="shared" si="10"/>
        <v>0</v>
      </c>
      <c r="BK1972" s="24" t="s">
        <v>270</v>
      </c>
      <c r="BL1972" s="24" t="s">
        <v>2009</v>
      </c>
    </row>
    <row r="1973" spans="1:64" s="1" customFormat="1" ht="38.25" customHeight="1">
      <c r="B1973" s="174"/>
      <c r="C1973" s="331">
        <f t="shared" si="11"/>
        <v>271</v>
      </c>
      <c r="D1973" s="331" t="s">
        <v>164</v>
      </c>
      <c r="E1973" s="332" t="s">
        <v>2011</v>
      </c>
      <c r="F1973" s="333" t="s">
        <v>2012</v>
      </c>
      <c r="G1973" s="334" t="s">
        <v>320</v>
      </c>
      <c r="H1973" s="335">
        <v>1</v>
      </c>
      <c r="I1973" s="180"/>
      <c r="J1973" s="181">
        <f t="shared" si="1"/>
        <v>0</v>
      </c>
      <c r="K1973" s="177" t="s">
        <v>5</v>
      </c>
      <c r="L1973" s="41"/>
      <c r="M1973" s="182" t="s">
        <v>5</v>
      </c>
      <c r="N1973" s="183" t="s">
        <v>40</v>
      </c>
      <c r="O1973" s="42"/>
      <c r="P1973" s="184">
        <f t="shared" si="2"/>
        <v>0</v>
      </c>
      <c r="Q1973" s="184">
        <v>2.5000000000000001E-4</v>
      </c>
      <c r="R1973" s="184">
        <f t="shared" si="3"/>
        <v>2.5000000000000001E-4</v>
      </c>
      <c r="S1973" s="184">
        <v>0</v>
      </c>
      <c r="T1973" s="185">
        <f t="shared" si="4"/>
        <v>0</v>
      </c>
      <c r="U1973" s="329"/>
      <c r="V1973" s="329"/>
      <c r="AQ1973" s="24" t="s">
        <v>270</v>
      </c>
      <c r="AS1973" s="24" t="s">
        <v>164</v>
      </c>
      <c r="AT1973" s="24" t="s">
        <v>79</v>
      </c>
      <c r="AX1973" s="24" t="s">
        <v>162</v>
      </c>
      <c r="BD1973" s="186">
        <f t="shared" si="5"/>
        <v>0</v>
      </c>
      <c r="BE1973" s="186">
        <f t="shared" si="6"/>
        <v>0</v>
      </c>
      <c r="BF1973" s="186">
        <f t="shared" si="7"/>
        <v>0</v>
      </c>
      <c r="BG1973" s="186">
        <f t="shared" si="8"/>
        <v>0</v>
      </c>
      <c r="BH1973" s="186">
        <f t="shared" si="9"/>
        <v>0</v>
      </c>
      <c r="BI1973" s="24" t="s">
        <v>77</v>
      </c>
      <c r="BJ1973" s="186">
        <f t="shared" si="10"/>
        <v>0</v>
      </c>
      <c r="BK1973" s="24" t="s">
        <v>270</v>
      </c>
      <c r="BL1973" s="24" t="s">
        <v>2013</v>
      </c>
    </row>
    <row r="1974" spans="1:64" s="1" customFormat="1" ht="38.25" customHeight="1">
      <c r="B1974" s="174"/>
      <c r="C1974" s="331">
        <f t="shared" si="11"/>
        <v>272</v>
      </c>
      <c r="D1974" s="331" t="s">
        <v>164</v>
      </c>
      <c r="E1974" s="332" t="s">
        <v>2014</v>
      </c>
      <c r="F1974" s="333" t="s">
        <v>2015</v>
      </c>
      <c r="G1974" s="334" t="s">
        <v>320</v>
      </c>
      <c r="H1974" s="335">
        <v>2</v>
      </c>
      <c r="I1974" s="180"/>
      <c r="J1974" s="181">
        <f t="shared" si="1"/>
        <v>0</v>
      </c>
      <c r="K1974" s="177" t="s">
        <v>5</v>
      </c>
      <c r="L1974" s="41"/>
      <c r="M1974" s="182" t="s">
        <v>5</v>
      </c>
      <c r="N1974" s="183" t="s">
        <v>40</v>
      </c>
      <c r="O1974" s="42"/>
      <c r="P1974" s="184">
        <f t="shared" si="2"/>
        <v>0</v>
      </c>
      <c r="Q1974" s="184">
        <v>2.5000000000000001E-4</v>
      </c>
      <c r="R1974" s="184">
        <f t="shared" si="3"/>
        <v>5.0000000000000001E-4</v>
      </c>
      <c r="S1974" s="184">
        <v>0</v>
      </c>
      <c r="T1974" s="185">
        <f t="shared" si="4"/>
        <v>0</v>
      </c>
      <c r="U1974" s="329"/>
      <c r="V1974" s="329"/>
      <c r="AQ1974" s="24" t="s">
        <v>270</v>
      </c>
      <c r="AS1974" s="24" t="s">
        <v>164</v>
      </c>
      <c r="AT1974" s="24" t="s">
        <v>79</v>
      </c>
      <c r="AX1974" s="24" t="s">
        <v>162</v>
      </c>
      <c r="BD1974" s="186">
        <f t="shared" si="5"/>
        <v>0</v>
      </c>
      <c r="BE1974" s="186">
        <f t="shared" si="6"/>
        <v>0</v>
      </c>
      <c r="BF1974" s="186">
        <f t="shared" si="7"/>
        <v>0</v>
      </c>
      <c r="BG1974" s="186">
        <f t="shared" si="8"/>
        <v>0</v>
      </c>
      <c r="BH1974" s="186">
        <f t="shared" si="9"/>
        <v>0</v>
      </c>
      <c r="BI1974" s="24" t="s">
        <v>77</v>
      </c>
      <c r="BJ1974" s="186">
        <f t="shared" si="10"/>
        <v>0</v>
      </c>
      <c r="BK1974" s="24" t="s">
        <v>270</v>
      </c>
      <c r="BL1974" s="24" t="s">
        <v>2016</v>
      </c>
    </row>
    <row r="1975" spans="1:64" s="1" customFormat="1" ht="38.25" customHeight="1">
      <c r="B1975" s="174"/>
      <c r="C1975" s="378">
        <f t="shared" si="11"/>
        <v>273</v>
      </c>
      <c r="D1975" s="378" t="s">
        <v>164</v>
      </c>
      <c r="E1975" s="379" t="s">
        <v>2018</v>
      </c>
      <c r="F1975" s="380" t="s">
        <v>2019</v>
      </c>
      <c r="G1975" s="381" t="s">
        <v>320</v>
      </c>
      <c r="H1975" s="382">
        <v>0</v>
      </c>
      <c r="I1975" s="180"/>
      <c r="J1975" s="181">
        <f t="shared" si="1"/>
        <v>0</v>
      </c>
      <c r="K1975" s="177" t="s">
        <v>5</v>
      </c>
      <c r="L1975" s="41"/>
      <c r="M1975" s="182" t="s">
        <v>5</v>
      </c>
      <c r="N1975" s="183" t="s">
        <v>40</v>
      </c>
      <c r="O1975" s="42"/>
      <c r="P1975" s="184">
        <f t="shared" si="2"/>
        <v>0</v>
      </c>
      <c r="Q1975" s="184">
        <v>2.5000000000000001E-4</v>
      </c>
      <c r="R1975" s="184">
        <f t="shared" si="3"/>
        <v>0</v>
      </c>
      <c r="S1975" s="184">
        <v>0</v>
      </c>
      <c r="T1975" s="185">
        <f t="shared" si="4"/>
        <v>0</v>
      </c>
      <c r="U1975" s="329"/>
      <c r="V1975" s="329"/>
      <c r="AQ1975" s="24" t="s">
        <v>270</v>
      </c>
      <c r="AS1975" s="24" t="s">
        <v>164</v>
      </c>
      <c r="AT1975" s="24" t="s">
        <v>79</v>
      </c>
      <c r="AX1975" s="24" t="s">
        <v>162</v>
      </c>
      <c r="BD1975" s="186">
        <f t="shared" si="5"/>
        <v>0</v>
      </c>
      <c r="BE1975" s="186">
        <f t="shared" si="6"/>
        <v>0</v>
      </c>
      <c r="BF1975" s="186">
        <f t="shared" si="7"/>
        <v>0</v>
      </c>
      <c r="BG1975" s="186">
        <f t="shared" si="8"/>
        <v>0</v>
      </c>
      <c r="BH1975" s="186">
        <f t="shared" si="9"/>
        <v>0</v>
      </c>
      <c r="BI1975" s="24" t="s">
        <v>77</v>
      </c>
      <c r="BJ1975" s="186">
        <f t="shared" si="10"/>
        <v>0</v>
      </c>
      <c r="BK1975" s="24" t="s">
        <v>270</v>
      </c>
      <c r="BL1975" s="24" t="s">
        <v>2020</v>
      </c>
    </row>
    <row r="1976" spans="1:64" s="1" customFormat="1" ht="38.25" customHeight="1">
      <c r="B1976" s="174"/>
      <c r="C1976" s="378">
        <f t="shared" si="11"/>
        <v>274</v>
      </c>
      <c r="D1976" s="378" t="s">
        <v>164</v>
      </c>
      <c r="E1976" s="379" t="s">
        <v>2021</v>
      </c>
      <c r="F1976" s="380" t="s">
        <v>2022</v>
      </c>
      <c r="G1976" s="381" t="s">
        <v>320</v>
      </c>
      <c r="H1976" s="382">
        <v>0</v>
      </c>
      <c r="I1976" s="180"/>
      <c r="J1976" s="181">
        <f t="shared" si="1"/>
        <v>0</v>
      </c>
      <c r="K1976" s="177" t="s">
        <v>5</v>
      </c>
      <c r="L1976" s="41"/>
      <c r="M1976" s="182" t="s">
        <v>5</v>
      </c>
      <c r="N1976" s="183" t="s">
        <v>40</v>
      </c>
      <c r="O1976" s="42"/>
      <c r="P1976" s="184">
        <f t="shared" si="2"/>
        <v>0</v>
      </c>
      <c r="Q1976" s="184">
        <v>2.5000000000000001E-4</v>
      </c>
      <c r="R1976" s="184">
        <f t="shared" si="3"/>
        <v>0</v>
      </c>
      <c r="S1976" s="184">
        <v>0</v>
      </c>
      <c r="T1976" s="185">
        <f t="shared" si="4"/>
        <v>0</v>
      </c>
      <c r="U1976" s="329"/>
      <c r="V1976" s="329"/>
      <c r="AQ1976" s="24" t="s">
        <v>270</v>
      </c>
      <c r="AS1976" s="24" t="s">
        <v>164</v>
      </c>
      <c r="AT1976" s="24" t="s">
        <v>79</v>
      </c>
      <c r="AX1976" s="24" t="s">
        <v>162</v>
      </c>
      <c r="BD1976" s="186">
        <f t="shared" si="5"/>
        <v>0</v>
      </c>
      <c r="BE1976" s="186">
        <f t="shared" si="6"/>
        <v>0</v>
      </c>
      <c r="BF1976" s="186">
        <f t="shared" si="7"/>
        <v>0</v>
      </c>
      <c r="BG1976" s="186">
        <f t="shared" si="8"/>
        <v>0</v>
      </c>
      <c r="BH1976" s="186">
        <f t="shared" si="9"/>
        <v>0</v>
      </c>
      <c r="BI1976" s="24" t="s">
        <v>77</v>
      </c>
      <c r="BJ1976" s="186">
        <f t="shared" si="10"/>
        <v>0</v>
      </c>
      <c r="BK1976" s="24" t="s">
        <v>270</v>
      </c>
      <c r="BL1976" s="24" t="s">
        <v>2023</v>
      </c>
    </row>
    <row r="1977" spans="1:64" s="1" customFormat="1" ht="38.25" customHeight="1">
      <c r="B1977" s="174"/>
      <c r="C1977" s="378">
        <f t="shared" si="11"/>
        <v>275</v>
      </c>
      <c r="D1977" s="378" t="s">
        <v>164</v>
      </c>
      <c r="E1977" s="379" t="s">
        <v>2025</v>
      </c>
      <c r="F1977" s="380" t="s">
        <v>2026</v>
      </c>
      <c r="G1977" s="381" t="s">
        <v>320</v>
      </c>
      <c r="H1977" s="382">
        <v>0</v>
      </c>
      <c r="I1977" s="180"/>
      <c r="J1977" s="181">
        <f t="shared" si="1"/>
        <v>0</v>
      </c>
      <c r="K1977" s="177" t="s">
        <v>5</v>
      </c>
      <c r="L1977" s="41"/>
      <c r="M1977" s="182" t="s">
        <v>5</v>
      </c>
      <c r="N1977" s="183" t="s">
        <v>40</v>
      </c>
      <c r="O1977" s="42"/>
      <c r="P1977" s="184">
        <f t="shared" si="2"/>
        <v>0</v>
      </c>
      <c r="Q1977" s="184">
        <v>2.5000000000000001E-4</v>
      </c>
      <c r="R1977" s="184">
        <f t="shared" si="3"/>
        <v>0</v>
      </c>
      <c r="S1977" s="184">
        <v>0</v>
      </c>
      <c r="T1977" s="185">
        <f t="shared" si="4"/>
        <v>0</v>
      </c>
      <c r="U1977" s="329"/>
      <c r="V1977" s="329"/>
      <c r="AQ1977" s="24" t="s">
        <v>270</v>
      </c>
      <c r="AS1977" s="24" t="s">
        <v>164</v>
      </c>
      <c r="AT1977" s="24" t="s">
        <v>79</v>
      </c>
      <c r="AX1977" s="24" t="s">
        <v>162</v>
      </c>
      <c r="BD1977" s="186">
        <f t="shared" si="5"/>
        <v>0</v>
      </c>
      <c r="BE1977" s="186">
        <f t="shared" si="6"/>
        <v>0</v>
      </c>
      <c r="BF1977" s="186">
        <f t="shared" si="7"/>
        <v>0</v>
      </c>
      <c r="BG1977" s="186">
        <f t="shared" si="8"/>
        <v>0</v>
      </c>
      <c r="BH1977" s="186">
        <f t="shared" si="9"/>
        <v>0</v>
      </c>
      <c r="BI1977" s="24" t="s">
        <v>77</v>
      </c>
      <c r="BJ1977" s="186">
        <f t="shared" si="10"/>
        <v>0</v>
      </c>
      <c r="BK1977" s="24" t="s">
        <v>270</v>
      </c>
      <c r="BL1977" s="24" t="s">
        <v>2027</v>
      </c>
    </row>
    <row r="1978" spans="1:64" s="1" customFormat="1" ht="38.25" customHeight="1">
      <c r="B1978" s="174"/>
      <c r="C1978" s="378">
        <f t="shared" si="11"/>
        <v>276</v>
      </c>
      <c r="D1978" s="378" t="s">
        <v>164</v>
      </c>
      <c r="E1978" s="379" t="s">
        <v>2028</v>
      </c>
      <c r="F1978" s="380" t="s">
        <v>2029</v>
      </c>
      <c r="G1978" s="381" t="s">
        <v>320</v>
      </c>
      <c r="H1978" s="382">
        <v>0</v>
      </c>
      <c r="I1978" s="180"/>
      <c r="J1978" s="181">
        <f t="shared" si="1"/>
        <v>0</v>
      </c>
      <c r="K1978" s="177" t="s">
        <v>5</v>
      </c>
      <c r="L1978" s="41"/>
      <c r="M1978" s="182" t="s">
        <v>5</v>
      </c>
      <c r="N1978" s="183" t="s">
        <v>40</v>
      </c>
      <c r="O1978" s="42"/>
      <c r="P1978" s="184">
        <f t="shared" si="2"/>
        <v>0</v>
      </c>
      <c r="Q1978" s="184">
        <v>2.5000000000000001E-4</v>
      </c>
      <c r="R1978" s="184">
        <f t="shared" si="3"/>
        <v>0</v>
      </c>
      <c r="S1978" s="184">
        <v>0</v>
      </c>
      <c r="T1978" s="185">
        <f t="shared" si="4"/>
        <v>0</v>
      </c>
      <c r="U1978" s="329"/>
      <c r="V1978" s="329"/>
      <c r="AQ1978" s="24" t="s">
        <v>270</v>
      </c>
      <c r="AS1978" s="24" t="s">
        <v>164</v>
      </c>
      <c r="AT1978" s="24" t="s">
        <v>79</v>
      </c>
      <c r="AX1978" s="24" t="s">
        <v>162</v>
      </c>
      <c r="BD1978" s="186">
        <f t="shared" si="5"/>
        <v>0</v>
      </c>
      <c r="BE1978" s="186">
        <f t="shared" si="6"/>
        <v>0</v>
      </c>
      <c r="BF1978" s="186">
        <f t="shared" si="7"/>
        <v>0</v>
      </c>
      <c r="BG1978" s="186">
        <f t="shared" si="8"/>
        <v>0</v>
      </c>
      <c r="BH1978" s="186">
        <f t="shared" si="9"/>
        <v>0</v>
      </c>
      <c r="BI1978" s="24" t="s">
        <v>77</v>
      </c>
      <c r="BJ1978" s="186">
        <f t="shared" si="10"/>
        <v>0</v>
      </c>
      <c r="BK1978" s="24" t="s">
        <v>270</v>
      </c>
      <c r="BL1978" s="24" t="s">
        <v>2030</v>
      </c>
    </row>
    <row r="1979" spans="1:64" s="1" customFormat="1" ht="38.25" customHeight="1">
      <c r="B1979" s="174"/>
      <c r="C1979" s="378">
        <f t="shared" si="11"/>
        <v>277</v>
      </c>
      <c r="D1979" s="378" t="s">
        <v>164</v>
      </c>
      <c r="E1979" s="379" t="s">
        <v>2032</v>
      </c>
      <c r="F1979" s="380" t="s">
        <v>2033</v>
      </c>
      <c r="G1979" s="381" t="s">
        <v>320</v>
      </c>
      <c r="H1979" s="382">
        <v>0</v>
      </c>
      <c r="I1979" s="180"/>
      <c r="J1979" s="181">
        <f t="shared" si="1"/>
        <v>0</v>
      </c>
      <c r="K1979" s="177" t="s">
        <v>5</v>
      </c>
      <c r="L1979" s="41"/>
      <c r="M1979" s="182" t="s">
        <v>5</v>
      </c>
      <c r="N1979" s="183" t="s">
        <v>40</v>
      </c>
      <c r="O1979" s="42"/>
      <c r="P1979" s="184">
        <f t="shared" si="2"/>
        <v>0</v>
      </c>
      <c r="Q1979" s="184">
        <v>2.5000000000000001E-4</v>
      </c>
      <c r="R1979" s="184">
        <f t="shared" si="3"/>
        <v>0</v>
      </c>
      <c r="S1979" s="184">
        <v>0</v>
      </c>
      <c r="T1979" s="185">
        <f t="shared" si="4"/>
        <v>0</v>
      </c>
      <c r="U1979" s="329"/>
      <c r="V1979" s="329"/>
      <c r="AQ1979" s="24" t="s">
        <v>270</v>
      </c>
      <c r="AS1979" s="24" t="s">
        <v>164</v>
      </c>
      <c r="AT1979" s="24" t="s">
        <v>79</v>
      </c>
      <c r="AX1979" s="24" t="s">
        <v>162</v>
      </c>
      <c r="BD1979" s="186">
        <f t="shared" si="5"/>
        <v>0</v>
      </c>
      <c r="BE1979" s="186">
        <f t="shared" si="6"/>
        <v>0</v>
      </c>
      <c r="BF1979" s="186">
        <f t="shared" si="7"/>
        <v>0</v>
      </c>
      <c r="BG1979" s="186">
        <f t="shared" si="8"/>
        <v>0</v>
      </c>
      <c r="BH1979" s="186">
        <f t="shared" si="9"/>
        <v>0</v>
      </c>
      <c r="BI1979" s="24" t="s">
        <v>77</v>
      </c>
      <c r="BJ1979" s="186">
        <f t="shared" si="10"/>
        <v>0</v>
      </c>
      <c r="BK1979" s="24" t="s">
        <v>270</v>
      </c>
      <c r="BL1979" s="24" t="s">
        <v>2034</v>
      </c>
    </row>
    <row r="1980" spans="1:64" s="1" customFormat="1" ht="38.25" customHeight="1">
      <c r="B1980" s="174"/>
      <c r="C1980" s="389">
        <f t="shared" si="11"/>
        <v>278</v>
      </c>
      <c r="D1980" s="389" t="s">
        <v>164</v>
      </c>
      <c r="E1980" s="390" t="s">
        <v>2035</v>
      </c>
      <c r="F1980" s="391" t="s">
        <v>2036</v>
      </c>
      <c r="G1980" s="392" t="s">
        <v>320</v>
      </c>
      <c r="H1980" s="393">
        <v>2</v>
      </c>
      <c r="I1980" s="180"/>
      <c r="J1980" s="181">
        <f t="shared" si="1"/>
        <v>0</v>
      </c>
      <c r="K1980" s="177" t="s">
        <v>5</v>
      </c>
      <c r="L1980" s="41"/>
      <c r="M1980" s="182" t="s">
        <v>5</v>
      </c>
      <c r="N1980" s="183" t="s">
        <v>40</v>
      </c>
      <c r="O1980" s="42"/>
      <c r="P1980" s="184">
        <f t="shared" si="2"/>
        <v>0</v>
      </c>
      <c r="Q1980" s="184">
        <v>2.5000000000000001E-4</v>
      </c>
      <c r="R1980" s="184">
        <f t="shared" si="3"/>
        <v>5.0000000000000001E-4</v>
      </c>
      <c r="S1980" s="184">
        <v>0</v>
      </c>
      <c r="T1980" s="185">
        <f t="shared" si="4"/>
        <v>0</v>
      </c>
      <c r="U1980" s="329"/>
      <c r="V1980" s="329"/>
      <c r="AQ1980" s="24" t="s">
        <v>270</v>
      </c>
      <c r="AS1980" s="24" t="s">
        <v>164</v>
      </c>
      <c r="AT1980" s="24" t="s">
        <v>79</v>
      </c>
      <c r="AX1980" s="24" t="s">
        <v>162</v>
      </c>
      <c r="BD1980" s="186">
        <f t="shared" si="5"/>
        <v>0</v>
      </c>
      <c r="BE1980" s="186">
        <f t="shared" si="6"/>
        <v>0</v>
      </c>
      <c r="BF1980" s="186">
        <f t="shared" si="7"/>
        <v>0</v>
      </c>
      <c r="BG1980" s="186">
        <f t="shared" si="8"/>
        <v>0</v>
      </c>
      <c r="BH1980" s="186">
        <f t="shared" si="9"/>
        <v>0</v>
      </c>
      <c r="BI1980" s="24" t="s">
        <v>77</v>
      </c>
      <c r="BJ1980" s="186">
        <f t="shared" si="10"/>
        <v>0</v>
      </c>
      <c r="BK1980" s="24" t="s">
        <v>270</v>
      </c>
      <c r="BL1980" s="24" t="s">
        <v>2037</v>
      </c>
    </row>
    <row r="1981" spans="1:64" s="1" customFormat="1" ht="38.25" customHeight="1">
      <c r="B1981" s="174"/>
      <c r="C1981" s="378">
        <f t="shared" si="11"/>
        <v>279</v>
      </c>
      <c r="D1981" s="378" t="s">
        <v>164</v>
      </c>
      <c r="E1981" s="379" t="s">
        <v>2039</v>
      </c>
      <c r="F1981" s="380" t="s">
        <v>2040</v>
      </c>
      <c r="G1981" s="381" t="s">
        <v>320</v>
      </c>
      <c r="H1981" s="382">
        <v>0</v>
      </c>
      <c r="I1981" s="180"/>
      <c r="J1981" s="181">
        <f t="shared" si="1"/>
        <v>0</v>
      </c>
      <c r="K1981" s="177" t="s">
        <v>5</v>
      </c>
      <c r="L1981" s="41"/>
      <c r="M1981" s="182" t="s">
        <v>5</v>
      </c>
      <c r="N1981" s="183" t="s">
        <v>40</v>
      </c>
      <c r="O1981" s="42"/>
      <c r="P1981" s="184">
        <f t="shared" si="2"/>
        <v>0</v>
      </c>
      <c r="Q1981" s="184">
        <v>2.5000000000000001E-4</v>
      </c>
      <c r="R1981" s="184">
        <f t="shared" si="3"/>
        <v>0</v>
      </c>
      <c r="S1981" s="184">
        <v>0</v>
      </c>
      <c r="T1981" s="185">
        <f t="shared" si="4"/>
        <v>0</v>
      </c>
      <c r="U1981" s="329"/>
      <c r="V1981" s="329"/>
      <c r="AQ1981" s="24" t="s">
        <v>270</v>
      </c>
      <c r="AS1981" s="24" t="s">
        <v>164</v>
      </c>
      <c r="AT1981" s="24" t="s">
        <v>79</v>
      </c>
      <c r="AX1981" s="24" t="s">
        <v>162</v>
      </c>
      <c r="BD1981" s="186">
        <f t="shared" si="5"/>
        <v>0</v>
      </c>
      <c r="BE1981" s="186">
        <f t="shared" si="6"/>
        <v>0</v>
      </c>
      <c r="BF1981" s="186">
        <f t="shared" si="7"/>
        <v>0</v>
      </c>
      <c r="BG1981" s="186">
        <f t="shared" si="8"/>
        <v>0</v>
      </c>
      <c r="BH1981" s="186">
        <f t="shared" si="9"/>
        <v>0</v>
      </c>
      <c r="BI1981" s="24" t="s">
        <v>77</v>
      </c>
      <c r="BJ1981" s="186">
        <f t="shared" si="10"/>
        <v>0</v>
      </c>
      <c r="BK1981" s="24" t="s">
        <v>270</v>
      </c>
      <c r="BL1981" s="24" t="s">
        <v>2041</v>
      </c>
    </row>
    <row r="1982" spans="1:64" s="1" customFormat="1" ht="38.25" customHeight="1">
      <c r="B1982" s="394"/>
      <c r="C1982" s="389">
        <f t="shared" si="11"/>
        <v>280</v>
      </c>
      <c r="D1982" s="389" t="s">
        <v>164</v>
      </c>
      <c r="E1982" s="390" t="s">
        <v>2042</v>
      </c>
      <c r="F1982" s="391" t="s">
        <v>2043</v>
      </c>
      <c r="G1982" s="392" t="s">
        <v>320</v>
      </c>
      <c r="H1982" s="393">
        <v>1</v>
      </c>
      <c r="I1982" s="180"/>
      <c r="J1982" s="181">
        <f t="shared" si="1"/>
        <v>0</v>
      </c>
      <c r="K1982" s="177" t="s">
        <v>5</v>
      </c>
      <c r="L1982" s="41"/>
      <c r="M1982" s="182" t="s">
        <v>5</v>
      </c>
      <c r="N1982" s="183" t="s">
        <v>40</v>
      </c>
      <c r="O1982" s="42"/>
      <c r="P1982" s="184">
        <f t="shared" si="2"/>
        <v>0</v>
      </c>
      <c r="Q1982" s="184">
        <v>2.5000000000000001E-4</v>
      </c>
      <c r="R1982" s="184">
        <f t="shared" si="3"/>
        <v>2.5000000000000001E-4</v>
      </c>
      <c r="S1982" s="184">
        <v>0</v>
      </c>
      <c r="T1982" s="185">
        <f t="shared" si="4"/>
        <v>0</v>
      </c>
      <c r="U1982" s="329"/>
      <c r="V1982" s="329"/>
      <c r="AQ1982" s="24" t="s">
        <v>270</v>
      </c>
      <c r="AS1982" s="24" t="s">
        <v>164</v>
      </c>
      <c r="AT1982" s="24" t="s">
        <v>79</v>
      </c>
      <c r="AX1982" s="24" t="s">
        <v>162</v>
      </c>
      <c r="BD1982" s="186">
        <f t="shared" si="5"/>
        <v>0</v>
      </c>
      <c r="BE1982" s="186">
        <f t="shared" si="6"/>
        <v>0</v>
      </c>
      <c r="BF1982" s="186">
        <f t="shared" si="7"/>
        <v>0</v>
      </c>
      <c r="BG1982" s="186">
        <f t="shared" si="8"/>
        <v>0</v>
      </c>
      <c r="BH1982" s="186">
        <f t="shared" si="9"/>
        <v>0</v>
      </c>
      <c r="BI1982" s="24" t="s">
        <v>77</v>
      </c>
      <c r="BJ1982" s="186">
        <f t="shared" si="10"/>
        <v>0</v>
      </c>
      <c r="BK1982" s="24" t="s">
        <v>270</v>
      </c>
      <c r="BL1982" s="24" t="s">
        <v>2044</v>
      </c>
    </row>
    <row r="1983" spans="1:64" s="1" customFormat="1" ht="38.25" customHeight="1">
      <c r="B1983" s="174"/>
      <c r="C1983" s="378">
        <f t="shared" si="11"/>
        <v>281</v>
      </c>
      <c r="D1983" s="378" t="s">
        <v>164</v>
      </c>
      <c r="E1983" s="379" t="s">
        <v>2046</v>
      </c>
      <c r="F1983" s="380" t="s">
        <v>2047</v>
      </c>
      <c r="G1983" s="381" t="s">
        <v>320</v>
      </c>
      <c r="H1983" s="382">
        <v>0</v>
      </c>
      <c r="I1983" s="180"/>
      <c r="J1983" s="181">
        <f t="shared" si="1"/>
        <v>0</v>
      </c>
      <c r="K1983" s="177" t="s">
        <v>5</v>
      </c>
      <c r="L1983" s="41"/>
      <c r="M1983" s="182" t="s">
        <v>5</v>
      </c>
      <c r="N1983" s="183" t="s">
        <v>40</v>
      </c>
      <c r="O1983" s="42"/>
      <c r="P1983" s="184">
        <f t="shared" si="2"/>
        <v>0</v>
      </c>
      <c r="Q1983" s="184">
        <v>2.5000000000000001E-4</v>
      </c>
      <c r="R1983" s="184">
        <f t="shared" si="3"/>
        <v>0</v>
      </c>
      <c r="S1983" s="184">
        <v>0</v>
      </c>
      <c r="T1983" s="185">
        <f t="shared" si="4"/>
        <v>0</v>
      </c>
      <c r="U1983" s="329"/>
      <c r="V1983" s="329"/>
      <c r="AQ1983" s="24" t="s">
        <v>270</v>
      </c>
      <c r="AS1983" s="24" t="s">
        <v>164</v>
      </c>
      <c r="AT1983" s="24" t="s">
        <v>79</v>
      </c>
      <c r="AX1983" s="24" t="s">
        <v>162</v>
      </c>
      <c r="BD1983" s="186">
        <f t="shared" si="5"/>
        <v>0</v>
      </c>
      <c r="BE1983" s="186">
        <f t="shared" si="6"/>
        <v>0</v>
      </c>
      <c r="BF1983" s="186">
        <f t="shared" si="7"/>
        <v>0</v>
      </c>
      <c r="BG1983" s="186">
        <f t="shared" si="8"/>
        <v>0</v>
      </c>
      <c r="BH1983" s="186">
        <f t="shared" si="9"/>
        <v>0</v>
      </c>
      <c r="BI1983" s="24" t="s">
        <v>77</v>
      </c>
      <c r="BJ1983" s="186">
        <f t="shared" si="10"/>
        <v>0</v>
      </c>
      <c r="BK1983" s="24" t="s">
        <v>270</v>
      </c>
      <c r="BL1983" s="24" t="s">
        <v>2048</v>
      </c>
    </row>
    <row r="1984" spans="1:64" s="1" customFormat="1" ht="38.25" customHeight="1">
      <c r="A1984" s="405"/>
      <c r="B1984" s="394"/>
      <c r="C1984" s="378">
        <f t="shared" si="11"/>
        <v>282</v>
      </c>
      <c r="D1984" s="378" t="s">
        <v>164</v>
      </c>
      <c r="E1984" s="379" t="s">
        <v>2049</v>
      </c>
      <c r="F1984" s="380" t="s">
        <v>2050</v>
      </c>
      <c r="G1984" s="381" t="s">
        <v>320</v>
      </c>
      <c r="H1984" s="382">
        <v>0</v>
      </c>
      <c r="I1984" s="180"/>
      <c r="J1984" s="181">
        <f t="shared" si="1"/>
        <v>0</v>
      </c>
      <c r="K1984" s="177" t="s">
        <v>5</v>
      </c>
      <c r="L1984" s="41"/>
      <c r="M1984" s="182" t="s">
        <v>5</v>
      </c>
      <c r="N1984" s="183" t="s">
        <v>40</v>
      </c>
      <c r="O1984" s="42"/>
      <c r="P1984" s="184">
        <f t="shared" si="2"/>
        <v>0</v>
      </c>
      <c r="Q1984" s="184">
        <v>2.5000000000000001E-4</v>
      </c>
      <c r="R1984" s="184">
        <f t="shared" si="3"/>
        <v>0</v>
      </c>
      <c r="S1984" s="184">
        <v>0</v>
      </c>
      <c r="T1984" s="185">
        <f t="shared" si="4"/>
        <v>0</v>
      </c>
      <c r="U1984" s="329"/>
      <c r="V1984" s="329"/>
      <c r="AQ1984" s="24" t="s">
        <v>270</v>
      </c>
      <c r="AS1984" s="24" t="s">
        <v>164</v>
      </c>
      <c r="AT1984" s="24" t="s">
        <v>79</v>
      </c>
      <c r="AX1984" s="24" t="s">
        <v>162</v>
      </c>
      <c r="BD1984" s="186">
        <f t="shared" si="5"/>
        <v>0</v>
      </c>
      <c r="BE1984" s="186">
        <f t="shared" si="6"/>
        <v>0</v>
      </c>
      <c r="BF1984" s="186">
        <f t="shared" si="7"/>
        <v>0</v>
      </c>
      <c r="BG1984" s="186">
        <f t="shared" si="8"/>
        <v>0</v>
      </c>
      <c r="BH1984" s="186">
        <f t="shared" si="9"/>
        <v>0</v>
      </c>
      <c r="BI1984" s="24" t="s">
        <v>77</v>
      </c>
      <c r="BJ1984" s="186">
        <f t="shared" si="10"/>
        <v>0</v>
      </c>
      <c r="BK1984" s="24" t="s">
        <v>270</v>
      </c>
      <c r="BL1984" s="24" t="s">
        <v>2051</v>
      </c>
    </row>
    <row r="1985" spans="2:64" s="1" customFormat="1" ht="38.25" customHeight="1">
      <c r="B1985" s="174"/>
      <c r="C1985" s="378">
        <f t="shared" si="11"/>
        <v>283</v>
      </c>
      <c r="D1985" s="378" t="s">
        <v>164</v>
      </c>
      <c r="E1985" s="379" t="s">
        <v>2053</v>
      </c>
      <c r="F1985" s="380" t="s">
        <v>2054</v>
      </c>
      <c r="G1985" s="381" t="s">
        <v>320</v>
      </c>
      <c r="H1985" s="382">
        <v>0</v>
      </c>
      <c r="I1985" s="180"/>
      <c r="J1985" s="181">
        <f t="shared" si="1"/>
        <v>0</v>
      </c>
      <c r="K1985" s="177" t="s">
        <v>5</v>
      </c>
      <c r="L1985" s="41"/>
      <c r="M1985" s="182" t="s">
        <v>5</v>
      </c>
      <c r="N1985" s="183" t="s">
        <v>40</v>
      </c>
      <c r="O1985" s="42"/>
      <c r="P1985" s="184">
        <f t="shared" si="2"/>
        <v>0</v>
      </c>
      <c r="Q1985" s="184">
        <v>2.5000000000000001E-4</v>
      </c>
      <c r="R1985" s="184">
        <f t="shared" si="3"/>
        <v>0</v>
      </c>
      <c r="S1985" s="184">
        <v>0</v>
      </c>
      <c r="T1985" s="185">
        <f t="shared" si="4"/>
        <v>0</v>
      </c>
      <c r="U1985" s="329"/>
      <c r="V1985" s="329"/>
      <c r="AQ1985" s="24" t="s">
        <v>270</v>
      </c>
      <c r="AS1985" s="24" t="s">
        <v>164</v>
      </c>
      <c r="AT1985" s="24" t="s">
        <v>79</v>
      </c>
      <c r="AX1985" s="24" t="s">
        <v>162</v>
      </c>
      <c r="BD1985" s="186">
        <f t="shared" si="5"/>
        <v>0</v>
      </c>
      <c r="BE1985" s="186">
        <f t="shared" si="6"/>
        <v>0</v>
      </c>
      <c r="BF1985" s="186">
        <f t="shared" si="7"/>
        <v>0</v>
      </c>
      <c r="BG1985" s="186">
        <f t="shared" si="8"/>
        <v>0</v>
      </c>
      <c r="BH1985" s="186">
        <f t="shared" si="9"/>
        <v>0</v>
      </c>
      <c r="BI1985" s="24" t="s">
        <v>77</v>
      </c>
      <c r="BJ1985" s="186">
        <f t="shared" si="10"/>
        <v>0</v>
      </c>
      <c r="BK1985" s="24" t="s">
        <v>270</v>
      </c>
      <c r="BL1985" s="24" t="s">
        <v>2055</v>
      </c>
    </row>
    <row r="1986" spans="2:64" s="1" customFormat="1" ht="38.25" customHeight="1">
      <c r="B1986" s="174"/>
      <c r="C1986" s="331">
        <f t="shared" si="11"/>
        <v>284</v>
      </c>
      <c r="D1986" s="331" t="s">
        <v>164</v>
      </c>
      <c r="E1986" s="332" t="s">
        <v>2056</v>
      </c>
      <c r="F1986" s="333" t="s">
        <v>2057</v>
      </c>
      <c r="G1986" s="334" t="s">
        <v>320</v>
      </c>
      <c r="H1986" s="335">
        <v>1</v>
      </c>
      <c r="I1986" s="180"/>
      <c r="J1986" s="181">
        <f t="shared" si="1"/>
        <v>0</v>
      </c>
      <c r="K1986" s="177" t="s">
        <v>5</v>
      </c>
      <c r="L1986" s="41"/>
      <c r="M1986" s="182" t="s">
        <v>5</v>
      </c>
      <c r="N1986" s="183" t="s">
        <v>40</v>
      </c>
      <c r="O1986" s="42"/>
      <c r="P1986" s="184">
        <f t="shared" si="2"/>
        <v>0</v>
      </c>
      <c r="Q1986" s="184">
        <v>2.5000000000000001E-4</v>
      </c>
      <c r="R1986" s="184">
        <f t="shared" si="3"/>
        <v>2.5000000000000001E-4</v>
      </c>
      <c r="S1986" s="184">
        <v>0</v>
      </c>
      <c r="T1986" s="185">
        <f t="shared" si="4"/>
        <v>0</v>
      </c>
      <c r="U1986" s="329"/>
      <c r="V1986" s="329"/>
      <c r="AQ1986" s="24" t="s">
        <v>270</v>
      </c>
      <c r="AS1986" s="24" t="s">
        <v>164</v>
      </c>
      <c r="AT1986" s="24" t="s">
        <v>79</v>
      </c>
      <c r="AX1986" s="24" t="s">
        <v>162</v>
      </c>
      <c r="BD1986" s="186">
        <f t="shared" si="5"/>
        <v>0</v>
      </c>
      <c r="BE1986" s="186">
        <f t="shared" si="6"/>
        <v>0</v>
      </c>
      <c r="BF1986" s="186">
        <f t="shared" si="7"/>
        <v>0</v>
      </c>
      <c r="BG1986" s="186">
        <f t="shared" si="8"/>
        <v>0</v>
      </c>
      <c r="BH1986" s="186">
        <f t="shared" si="9"/>
        <v>0</v>
      </c>
      <c r="BI1986" s="24" t="s">
        <v>77</v>
      </c>
      <c r="BJ1986" s="186">
        <f t="shared" si="10"/>
        <v>0</v>
      </c>
      <c r="BK1986" s="24" t="s">
        <v>270</v>
      </c>
      <c r="BL1986" s="24" t="s">
        <v>2058</v>
      </c>
    </row>
    <row r="1987" spans="2:64" s="1" customFormat="1" ht="38.25" customHeight="1">
      <c r="B1987" s="174"/>
      <c r="C1987" s="331">
        <f t="shared" si="11"/>
        <v>285</v>
      </c>
      <c r="D1987" s="331" t="s">
        <v>164</v>
      </c>
      <c r="E1987" s="332" t="s">
        <v>2060</v>
      </c>
      <c r="F1987" s="333" t="s">
        <v>2061</v>
      </c>
      <c r="G1987" s="334" t="s">
        <v>320</v>
      </c>
      <c r="H1987" s="335">
        <v>1</v>
      </c>
      <c r="I1987" s="180"/>
      <c r="J1987" s="181">
        <f t="shared" si="1"/>
        <v>0</v>
      </c>
      <c r="K1987" s="177" t="s">
        <v>5</v>
      </c>
      <c r="L1987" s="41"/>
      <c r="M1987" s="182" t="s">
        <v>5</v>
      </c>
      <c r="N1987" s="183" t="s">
        <v>40</v>
      </c>
      <c r="O1987" s="42"/>
      <c r="P1987" s="184">
        <f t="shared" si="2"/>
        <v>0</v>
      </c>
      <c r="Q1987" s="184">
        <v>2.5000000000000001E-4</v>
      </c>
      <c r="R1987" s="184">
        <f t="shared" si="3"/>
        <v>2.5000000000000001E-4</v>
      </c>
      <c r="S1987" s="184">
        <v>0</v>
      </c>
      <c r="T1987" s="185">
        <f t="shared" si="4"/>
        <v>0</v>
      </c>
      <c r="U1987" s="329"/>
      <c r="V1987" s="329"/>
      <c r="AQ1987" s="24" t="s">
        <v>270</v>
      </c>
      <c r="AS1987" s="24" t="s">
        <v>164</v>
      </c>
      <c r="AT1987" s="24" t="s">
        <v>79</v>
      </c>
      <c r="AX1987" s="24" t="s">
        <v>162</v>
      </c>
      <c r="BD1987" s="186">
        <f t="shared" si="5"/>
        <v>0</v>
      </c>
      <c r="BE1987" s="186">
        <f t="shared" si="6"/>
        <v>0</v>
      </c>
      <c r="BF1987" s="186">
        <f t="shared" si="7"/>
        <v>0</v>
      </c>
      <c r="BG1987" s="186">
        <f t="shared" si="8"/>
        <v>0</v>
      </c>
      <c r="BH1987" s="186">
        <f t="shared" si="9"/>
        <v>0</v>
      </c>
      <c r="BI1987" s="24" t="s">
        <v>77</v>
      </c>
      <c r="BJ1987" s="186">
        <f t="shared" si="10"/>
        <v>0</v>
      </c>
      <c r="BK1987" s="24" t="s">
        <v>270</v>
      </c>
      <c r="BL1987" s="24" t="s">
        <v>2062</v>
      </c>
    </row>
    <row r="1988" spans="2:64" s="1" customFormat="1" ht="38.25" customHeight="1">
      <c r="B1988" s="174"/>
      <c r="C1988" s="331">
        <f t="shared" si="11"/>
        <v>286</v>
      </c>
      <c r="D1988" s="331" t="s">
        <v>164</v>
      </c>
      <c r="E1988" s="332" t="s">
        <v>2063</v>
      </c>
      <c r="F1988" s="333" t="s">
        <v>2064</v>
      </c>
      <c r="G1988" s="334" t="s">
        <v>320</v>
      </c>
      <c r="H1988" s="335">
        <v>1</v>
      </c>
      <c r="I1988" s="180"/>
      <c r="J1988" s="181">
        <f t="shared" si="1"/>
        <v>0</v>
      </c>
      <c r="K1988" s="177" t="s">
        <v>5</v>
      </c>
      <c r="L1988" s="41"/>
      <c r="M1988" s="182" t="s">
        <v>5</v>
      </c>
      <c r="N1988" s="183" t="s">
        <v>40</v>
      </c>
      <c r="O1988" s="42"/>
      <c r="P1988" s="184">
        <f t="shared" si="2"/>
        <v>0</v>
      </c>
      <c r="Q1988" s="184">
        <v>2.5000000000000001E-4</v>
      </c>
      <c r="R1988" s="184">
        <f t="shared" si="3"/>
        <v>2.5000000000000001E-4</v>
      </c>
      <c r="S1988" s="184">
        <v>0</v>
      </c>
      <c r="T1988" s="185">
        <f t="shared" si="4"/>
        <v>0</v>
      </c>
      <c r="U1988" s="329"/>
      <c r="V1988" s="329"/>
      <c r="AQ1988" s="24" t="s">
        <v>270</v>
      </c>
      <c r="AS1988" s="24" t="s">
        <v>164</v>
      </c>
      <c r="AT1988" s="24" t="s">
        <v>79</v>
      </c>
      <c r="AX1988" s="24" t="s">
        <v>162</v>
      </c>
      <c r="BD1988" s="186">
        <f t="shared" si="5"/>
        <v>0</v>
      </c>
      <c r="BE1988" s="186">
        <f t="shared" si="6"/>
        <v>0</v>
      </c>
      <c r="BF1988" s="186">
        <f t="shared" si="7"/>
        <v>0</v>
      </c>
      <c r="BG1988" s="186">
        <f t="shared" si="8"/>
        <v>0</v>
      </c>
      <c r="BH1988" s="186">
        <f t="shared" si="9"/>
        <v>0</v>
      </c>
      <c r="BI1988" s="24" t="s">
        <v>77</v>
      </c>
      <c r="BJ1988" s="186">
        <f t="shared" si="10"/>
        <v>0</v>
      </c>
      <c r="BK1988" s="24" t="s">
        <v>270</v>
      </c>
      <c r="BL1988" s="24" t="s">
        <v>2065</v>
      </c>
    </row>
    <row r="1989" spans="2:64" s="1" customFormat="1" ht="38.25" customHeight="1">
      <c r="B1989" s="174"/>
      <c r="C1989" s="331">
        <f t="shared" si="11"/>
        <v>287</v>
      </c>
      <c r="D1989" s="331" t="s">
        <v>164</v>
      </c>
      <c r="E1989" s="332" t="s">
        <v>2067</v>
      </c>
      <c r="F1989" s="333" t="s">
        <v>2068</v>
      </c>
      <c r="G1989" s="334" t="s">
        <v>320</v>
      </c>
      <c r="H1989" s="335">
        <v>1</v>
      </c>
      <c r="I1989" s="180"/>
      <c r="J1989" s="181">
        <f t="shared" si="1"/>
        <v>0</v>
      </c>
      <c r="K1989" s="177" t="s">
        <v>5</v>
      </c>
      <c r="L1989" s="41"/>
      <c r="M1989" s="182" t="s">
        <v>5</v>
      </c>
      <c r="N1989" s="183" t="s">
        <v>40</v>
      </c>
      <c r="O1989" s="42"/>
      <c r="P1989" s="184">
        <f t="shared" si="2"/>
        <v>0</v>
      </c>
      <c r="Q1989" s="184">
        <v>2.5000000000000001E-4</v>
      </c>
      <c r="R1989" s="184">
        <f t="shared" si="3"/>
        <v>2.5000000000000001E-4</v>
      </c>
      <c r="S1989" s="184">
        <v>0</v>
      </c>
      <c r="T1989" s="185">
        <f t="shared" si="4"/>
        <v>0</v>
      </c>
      <c r="U1989" s="329"/>
      <c r="V1989" s="329"/>
      <c r="AQ1989" s="24" t="s">
        <v>270</v>
      </c>
      <c r="AS1989" s="24" t="s">
        <v>164</v>
      </c>
      <c r="AT1989" s="24" t="s">
        <v>79</v>
      </c>
      <c r="AX1989" s="24" t="s">
        <v>162</v>
      </c>
      <c r="BD1989" s="186">
        <f t="shared" si="5"/>
        <v>0</v>
      </c>
      <c r="BE1989" s="186">
        <f t="shared" si="6"/>
        <v>0</v>
      </c>
      <c r="BF1989" s="186">
        <f t="shared" si="7"/>
        <v>0</v>
      </c>
      <c r="BG1989" s="186">
        <f t="shared" si="8"/>
        <v>0</v>
      </c>
      <c r="BH1989" s="186">
        <f t="shared" si="9"/>
        <v>0</v>
      </c>
      <c r="BI1989" s="24" t="s">
        <v>77</v>
      </c>
      <c r="BJ1989" s="186">
        <f t="shared" si="10"/>
        <v>0</v>
      </c>
      <c r="BK1989" s="24" t="s">
        <v>270</v>
      </c>
      <c r="BL1989" s="24" t="s">
        <v>2069</v>
      </c>
    </row>
    <row r="1990" spans="2:64" s="1" customFormat="1" ht="38.25" customHeight="1">
      <c r="B1990" s="174"/>
      <c r="C1990" s="331">
        <f t="shared" si="11"/>
        <v>288</v>
      </c>
      <c r="D1990" s="331" t="s">
        <v>164</v>
      </c>
      <c r="E1990" s="332" t="s">
        <v>2070</v>
      </c>
      <c r="F1990" s="333" t="s">
        <v>2071</v>
      </c>
      <c r="G1990" s="334" t="s">
        <v>320</v>
      </c>
      <c r="H1990" s="335">
        <v>1</v>
      </c>
      <c r="I1990" s="180"/>
      <c r="J1990" s="181">
        <f t="shared" si="1"/>
        <v>0</v>
      </c>
      <c r="K1990" s="177" t="s">
        <v>5</v>
      </c>
      <c r="L1990" s="41"/>
      <c r="M1990" s="182" t="s">
        <v>5</v>
      </c>
      <c r="N1990" s="183" t="s">
        <v>40</v>
      </c>
      <c r="O1990" s="42"/>
      <c r="P1990" s="184">
        <f t="shared" si="2"/>
        <v>0</v>
      </c>
      <c r="Q1990" s="184">
        <v>2.5000000000000001E-4</v>
      </c>
      <c r="R1990" s="184">
        <f t="shared" si="3"/>
        <v>2.5000000000000001E-4</v>
      </c>
      <c r="S1990" s="184">
        <v>0</v>
      </c>
      <c r="T1990" s="185">
        <f t="shared" si="4"/>
        <v>0</v>
      </c>
      <c r="U1990" s="329"/>
      <c r="V1990" s="329"/>
      <c r="AQ1990" s="24" t="s">
        <v>270</v>
      </c>
      <c r="AS1990" s="24" t="s">
        <v>164</v>
      </c>
      <c r="AT1990" s="24" t="s">
        <v>79</v>
      </c>
      <c r="AX1990" s="24" t="s">
        <v>162</v>
      </c>
      <c r="BD1990" s="186">
        <f t="shared" si="5"/>
        <v>0</v>
      </c>
      <c r="BE1990" s="186">
        <f t="shared" si="6"/>
        <v>0</v>
      </c>
      <c r="BF1990" s="186">
        <f t="shared" si="7"/>
        <v>0</v>
      </c>
      <c r="BG1990" s="186">
        <f t="shared" si="8"/>
        <v>0</v>
      </c>
      <c r="BH1990" s="186">
        <f t="shared" si="9"/>
        <v>0</v>
      </c>
      <c r="BI1990" s="24" t="s">
        <v>77</v>
      </c>
      <c r="BJ1990" s="186">
        <f t="shared" si="10"/>
        <v>0</v>
      </c>
      <c r="BK1990" s="24" t="s">
        <v>270</v>
      </c>
      <c r="BL1990" s="24" t="s">
        <v>2072</v>
      </c>
    </row>
    <row r="1991" spans="2:64" s="1" customFormat="1" ht="38.25" customHeight="1">
      <c r="B1991" s="174"/>
      <c r="C1991" s="331">
        <f t="shared" si="11"/>
        <v>289</v>
      </c>
      <c r="D1991" s="331" t="s">
        <v>164</v>
      </c>
      <c r="E1991" s="332" t="s">
        <v>2074</v>
      </c>
      <c r="F1991" s="333" t="s">
        <v>2075</v>
      </c>
      <c r="G1991" s="334" t="s">
        <v>320</v>
      </c>
      <c r="H1991" s="335">
        <v>1</v>
      </c>
      <c r="I1991" s="180"/>
      <c r="J1991" s="181">
        <f t="shared" si="1"/>
        <v>0</v>
      </c>
      <c r="K1991" s="177" t="s">
        <v>5</v>
      </c>
      <c r="L1991" s="41"/>
      <c r="M1991" s="182" t="s">
        <v>5</v>
      </c>
      <c r="N1991" s="183" t="s">
        <v>40</v>
      </c>
      <c r="O1991" s="42"/>
      <c r="P1991" s="184">
        <f t="shared" si="2"/>
        <v>0</v>
      </c>
      <c r="Q1991" s="184">
        <v>2.5000000000000001E-4</v>
      </c>
      <c r="R1991" s="184">
        <f t="shared" si="3"/>
        <v>2.5000000000000001E-4</v>
      </c>
      <c r="S1991" s="184">
        <v>0</v>
      </c>
      <c r="T1991" s="185">
        <f t="shared" si="4"/>
        <v>0</v>
      </c>
      <c r="U1991" s="329"/>
      <c r="V1991" s="329"/>
      <c r="AQ1991" s="24" t="s">
        <v>270</v>
      </c>
      <c r="AS1991" s="24" t="s">
        <v>164</v>
      </c>
      <c r="AT1991" s="24" t="s">
        <v>79</v>
      </c>
      <c r="AX1991" s="24" t="s">
        <v>162</v>
      </c>
      <c r="BD1991" s="186">
        <f t="shared" si="5"/>
        <v>0</v>
      </c>
      <c r="BE1991" s="186">
        <f t="shared" si="6"/>
        <v>0</v>
      </c>
      <c r="BF1991" s="186">
        <f t="shared" si="7"/>
        <v>0</v>
      </c>
      <c r="BG1991" s="186">
        <f t="shared" si="8"/>
        <v>0</v>
      </c>
      <c r="BH1991" s="186">
        <f t="shared" si="9"/>
        <v>0</v>
      </c>
      <c r="BI1991" s="24" t="s">
        <v>77</v>
      </c>
      <c r="BJ1991" s="186">
        <f t="shared" si="10"/>
        <v>0</v>
      </c>
      <c r="BK1991" s="24" t="s">
        <v>270</v>
      </c>
      <c r="BL1991" s="24" t="s">
        <v>2076</v>
      </c>
    </row>
    <row r="1992" spans="2:64" s="1" customFormat="1" ht="38.25" customHeight="1">
      <c r="B1992" s="174"/>
      <c r="C1992" s="331">
        <f t="shared" si="11"/>
        <v>290</v>
      </c>
      <c r="D1992" s="331" t="s">
        <v>164</v>
      </c>
      <c r="E1992" s="332" t="s">
        <v>2077</v>
      </c>
      <c r="F1992" s="333" t="s">
        <v>2078</v>
      </c>
      <c r="G1992" s="334" t="s">
        <v>320</v>
      </c>
      <c r="H1992" s="335">
        <v>1</v>
      </c>
      <c r="I1992" s="180"/>
      <c r="J1992" s="181">
        <f t="shared" si="1"/>
        <v>0</v>
      </c>
      <c r="K1992" s="177" t="s">
        <v>5</v>
      </c>
      <c r="L1992" s="41"/>
      <c r="M1992" s="182" t="s">
        <v>5</v>
      </c>
      <c r="N1992" s="183" t="s">
        <v>40</v>
      </c>
      <c r="O1992" s="42"/>
      <c r="P1992" s="184">
        <f t="shared" si="2"/>
        <v>0</v>
      </c>
      <c r="Q1992" s="184">
        <v>2.5000000000000001E-4</v>
      </c>
      <c r="R1992" s="184">
        <f t="shared" si="3"/>
        <v>2.5000000000000001E-4</v>
      </c>
      <c r="S1992" s="184">
        <v>0</v>
      </c>
      <c r="T1992" s="185">
        <f t="shared" si="4"/>
        <v>0</v>
      </c>
      <c r="U1992" s="329"/>
      <c r="V1992" s="329"/>
      <c r="AQ1992" s="24" t="s">
        <v>270</v>
      </c>
      <c r="AS1992" s="24" t="s">
        <v>164</v>
      </c>
      <c r="AT1992" s="24" t="s">
        <v>79</v>
      </c>
      <c r="AX1992" s="24" t="s">
        <v>162</v>
      </c>
      <c r="BD1992" s="186">
        <f t="shared" si="5"/>
        <v>0</v>
      </c>
      <c r="BE1992" s="186">
        <f t="shared" si="6"/>
        <v>0</v>
      </c>
      <c r="BF1992" s="186">
        <f t="shared" si="7"/>
        <v>0</v>
      </c>
      <c r="BG1992" s="186">
        <f t="shared" si="8"/>
        <v>0</v>
      </c>
      <c r="BH1992" s="186">
        <f t="shared" si="9"/>
        <v>0</v>
      </c>
      <c r="BI1992" s="24" t="s">
        <v>77</v>
      </c>
      <c r="BJ1992" s="186">
        <f t="shared" si="10"/>
        <v>0</v>
      </c>
      <c r="BK1992" s="24" t="s">
        <v>270</v>
      </c>
      <c r="BL1992" s="24" t="s">
        <v>2079</v>
      </c>
    </row>
    <row r="1993" spans="2:64" s="1" customFormat="1" ht="38.25" customHeight="1">
      <c r="B1993" s="174"/>
      <c r="C1993" s="331">
        <f t="shared" si="11"/>
        <v>291</v>
      </c>
      <c r="D1993" s="331" t="s">
        <v>164</v>
      </c>
      <c r="E1993" s="332" t="s">
        <v>2081</v>
      </c>
      <c r="F1993" s="333" t="s">
        <v>2082</v>
      </c>
      <c r="G1993" s="334" t="s">
        <v>320</v>
      </c>
      <c r="H1993" s="335">
        <v>1</v>
      </c>
      <c r="I1993" s="180"/>
      <c r="J1993" s="181">
        <f t="shared" si="1"/>
        <v>0</v>
      </c>
      <c r="K1993" s="177" t="s">
        <v>5</v>
      </c>
      <c r="L1993" s="41"/>
      <c r="M1993" s="182" t="s">
        <v>5</v>
      </c>
      <c r="N1993" s="183" t="s">
        <v>40</v>
      </c>
      <c r="O1993" s="42"/>
      <c r="P1993" s="184">
        <f t="shared" si="2"/>
        <v>0</v>
      </c>
      <c r="Q1993" s="184">
        <v>2.5000000000000001E-4</v>
      </c>
      <c r="R1993" s="184">
        <f t="shared" si="3"/>
        <v>2.5000000000000001E-4</v>
      </c>
      <c r="S1993" s="184">
        <v>0</v>
      </c>
      <c r="T1993" s="185">
        <f t="shared" si="4"/>
        <v>0</v>
      </c>
      <c r="U1993" s="329"/>
      <c r="V1993" s="329"/>
      <c r="AQ1993" s="24" t="s">
        <v>270</v>
      </c>
      <c r="AS1993" s="24" t="s">
        <v>164</v>
      </c>
      <c r="AT1993" s="24" t="s">
        <v>79</v>
      </c>
      <c r="AX1993" s="24" t="s">
        <v>162</v>
      </c>
      <c r="BD1993" s="186">
        <f t="shared" si="5"/>
        <v>0</v>
      </c>
      <c r="BE1993" s="186">
        <f t="shared" si="6"/>
        <v>0</v>
      </c>
      <c r="BF1993" s="186">
        <f t="shared" si="7"/>
        <v>0</v>
      </c>
      <c r="BG1993" s="186">
        <f t="shared" si="8"/>
        <v>0</v>
      </c>
      <c r="BH1993" s="186">
        <f t="shared" si="9"/>
        <v>0</v>
      </c>
      <c r="BI1993" s="24" t="s">
        <v>77</v>
      </c>
      <c r="BJ1993" s="186">
        <f t="shared" si="10"/>
        <v>0</v>
      </c>
      <c r="BK1993" s="24" t="s">
        <v>270</v>
      </c>
      <c r="BL1993" s="24" t="s">
        <v>2083</v>
      </c>
    </row>
    <row r="1994" spans="2:64" s="1" customFormat="1" ht="38.25" customHeight="1">
      <c r="B1994" s="174"/>
      <c r="C1994" s="331">
        <f t="shared" si="11"/>
        <v>292</v>
      </c>
      <c r="D1994" s="331" t="s">
        <v>164</v>
      </c>
      <c r="E1994" s="332" t="s">
        <v>2084</v>
      </c>
      <c r="F1994" s="333" t="s">
        <v>2085</v>
      </c>
      <c r="G1994" s="334" t="s">
        <v>320</v>
      </c>
      <c r="H1994" s="335">
        <v>1</v>
      </c>
      <c r="I1994" s="180"/>
      <c r="J1994" s="181">
        <f t="shared" si="1"/>
        <v>0</v>
      </c>
      <c r="K1994" s="177" t="s">
        <v>5</v>
      </c>
      <c r="L1994" s="41"/>
      <c r="M1994" s="182" t="s">
        <v>5</v>
      </c>
      <c r="N1994" s="183" t="s">
        <v>40</v>
      </c>
      <c r="O1994" s="42"/>
      <c r="P1994" s="184">
        <f t="shared" si="2"/>
        <v>0</v>
      </c>
      <c r="Q1994" s="184">
        <v>2.5000000000000001E-4</v>
      </c>
      <c r="R1994" s="184">
        <f t="shared" si="3"/>
        <v>2.5000000000000001E-4</v>
      </c>
      <c r="S1994" s="184">
        <v>0</v>
      </c>
      <c r="T1994" s="185">
        <f t="shared" si="4"/>
        <v>0</v>
      </c>
      <c r="U1994" s="329"/>
      <c r="V1994" s="329"/>
      <c r="AQ1994" s="24" t="s">
        <v>270</v>
      </c>
      <c r="AS1994" s="24" t="s">
        <v>164</v>
      </c>
      <c r="AT1994" s="24" t="s">
        <v>79</v>
      </c>
      <c r="AX1994" s="24" t="s">
        <v>162</v>
      </c>
      <c r="BD1994" s="186">
        <f t="shared" si="5"/>
        <v>0</v>
      </c>
      <c r="BE1994" s="186">
        <f t="shared" si="6"/>
        <v>0</v>
      </c>
      <c r="BF1994" s="186">
        <f t="shared" si="7"/>
        <v>0</v>
      </c>
      <c r="BG1994" s="186">
        <f t="shared" si="8"/>
        <v>0</v>
      </c>
      <c r="BH1994" s="186">
        <f t="shared" si="9"/>
        <v>0</v>
      </c>
      <c r="BI1994" s="24" t="s">
        <v>77</v>
      </c>
      <c r="BJ1994" s="186">
        <f t="shared" si="10"/>
        <v>0</v>
      </c>
      <c r="BK1994" s="24" t="s">
        <v>270</v>
      </c>
      <c r="BL1994" s="24" t="s">
        <v>2086</v>
      </c>
    </row>
    <row r="1995" spans="2:64" s="1" customFormat="1" ht="38.25" customHeight="1">
      <c r="B1995" s="174"/>
      <c r="C1995" s="331">
        <f t="shared" si="11"/>
        <v>293</v>
      </c>
      <c r="D1995" s="331" t="s">
        <v>164</v>
      </c>
      <c r="E1995" s="332" t="s">
        <v>2088</v>
      </c>
      <c r="F1995" s="333" t="s">
        <v>2089</v>
      </c>
      <c r="G1995" s="334" t="s">
        <v>320</v>
      </c>
      <c r="H1995" s="335">
        <v>1</v>
      </c>
      <c r="I1995" s="180"/>
      <c r="J1995" s="181">
        <f t="shared" si="1"/>
        <v>0</v>
      </c>
      <c r="K1995" s="177" t="s">
        <v>5</v>
      </c>
      <c r="L1995" s="41"/>
      <c r="M1995" s="182" t="s">
        <v>5</v>
      </c>
      <c r="N1995" s="183" t="s">
        <v>40</v>
      </c>
      <c r="O1995" s="42"/>
      <c r="P1995" s="184">
        <f t="shared" si="2"/>
        <v>0</v>
      </c>
      <c r="Q1995" s="184">
        <v>2.5000000000000001E-4</v>
      </c>
      <c r="R1995" s="184">
        <f t="shared" si="3"/>
        <v>2.5000000000000001E-4</v>
      </c>
      <c r="S1995" s="184">
        <v>0</v>
      </c>
      <c r="T1995" s="185">
        <f t="shared" si="4"/>
        <v>0</v>
      </c>
      <c r="U1995" s="329"/>
      <c r="V1995" s="329"/>
      <c r="AQ1995" s="24" t="s">
        <v>270</v>
      </c>
      <c r="AS1995" s="24" t="s">
        <v>164</v>
      </c>
      <c r="AT1995" s="24" t="s">
        <v>79</v>
      </c>
      <c r="AX1995" s="24" t="s">
        <v>162</v>
      </c>
      <c r="BD1995" s="186">
        <f t="shared" si="5"/>
        <v>0</v>
      </c>
      <c r="BE1995" s="186">
        <f t="shared" si="6"/>
        <v>0</v>
      </c>
      <c r="BF1995" s="186">
        <f t="shared" si="7"/>
        <v>0</v>
      </c>
      <c r="BG1995" s="186">
        <f t="shared" si="8"/>
        <v>0</v>
      </c>
      <c r="BH1995" s="186">
        <f t="shared" si="9"/>
        <v>0</v>
      </c>
      <c r="BI1995" s="24" t="s">
        <v>77</v>
      </c>
      <c r="BJ1995" s="186">
        <f t="shared" si="10"/>
        <v>0</v>
      </c>
      <c r="BK1995" s="24" t="s">
        <v>270</v>
      </c>
      <c r="BL1995" s="24" t="s">
        <v>2090</v>
      </c>
    </row>
    <row r="1996" spans="2:64" s="1" customFormat="1" ht="38.25" customHeight="1">
      <c r="B1996" s="174"/>
      <c r="C1996" s="331">
        <f t="shared" si="11"/>
        <v>294</v>
      </c>
      <c r="D1996" s="331" t="s">
        <v>164</v>
      </c>
      <c r="E1996" s="332" t="s">
        <v>2091</v>
      </c>
      <c r="F1996" s="333" t="s">
        <v>2092</v>
      </c>
      <c r="G1996" s="334" t="s">
        <v>320</v>
      </c>
      <c r="H1996" s="335">
        <v>1</v>
      </c>
      <c r="I1996" s="180"/>
      <c r="J1996" s="181">
        <f t="shared" si="1"/>
        <v>0</v>
      </c>
      <c r="K1996" s="177" t="s">
        <v>5</v>
      </c>
      <c r="L1996" s="41"/>
      <c r="M1996" s="182" t="s">
        <v>5</v>
      </c>
      <c r="N1996" s="183" t="s">
        <v>40</v>
      </c>
      <c r="O1996" s="42"/>
      <c r="P1996" s="184">
        <f t="shared" si="2"/>
        <v>0</v>
      </c>
      <c r="Q1996" s="184">
        <v>2.5000000000000001E-4</v>
      </c>
      <c r="R1996" s="184">
        <f t="shared" si="3"/>
        <v>2.5000000000000001E-4</v>
      </c>
      <c r="S1996" s="184">
        <v>0</v>
      </c>
      <c r="T1996" s="185">
        <f t="shared" si="4"/>
        <v>0</v>
      </c>
      <c r="U1996" s="329"/>
      <c r="V1996" s="329"/>
      <c r="AQ1996" s="24" t="s">
        <v>270</v>
      </c>
      <c r="AS1996" s="24" t="s">
        <v>164</v>
      </c>
      <c r="AT1996" s="24" t="s">
        <v>79</v>
      </c>
      <c r="AX1996" s="24" t="s">
        <v>162</v>
      </c>
      <c r="BD1996" s="186">
        <f t="shared" si="5"/>
        <v>0</v>
      </c>
      <c r="BE1996" s="186">
        <f t="shared" si="6"/>
        <v>0</v>
      </c>
      <c r="BF1996" s="186">
        <f t="shared" si="7"/>
        <v>0</v>
      </c>
      <c r="BG1996" s="186">
        <f t="shared" si="8"/>
        <v>0</v>
      </c>
      <c r="BH1996" s="186">
        <f t="shared" si="9"/>
        <v>0</v>
      </c>
      <c r="BI1996" s="24" t="s">
        <v>77</v>
      </c>
      <c r="BJ1996" s="186">
        <f t="shared" si="10"/>
        <v>0</v>
      </c>
      <c r="BK1996" s="24" t="s">
        <v>270</v>
      </c>
      <c r="BL1996" s="24" t="s">
        <v>2093</v>
      </c>
    </row>
    <row r="1997" spans="2:64" s="1" customFormat="1" ht="38.25" customHeight="1">
      <c r="B1997" s="174"/>
      <c r="C1997" s="331">
        <f t="shared" si="11"/>
        <v>295</v>
      </c>
      <c r="D1997" s="331" t="s">
        <v>164</v>
      </c>
      <c r="E1997" s="332" t="s">
        <v>2095</v>
      </c>
      <c r="F1997" s="333" t="s">
        <v>2096</v>
      </c>
      <c r="G1997" s="334" t="s">
        <v>320</v>
      </c>
      <c r="H1997" s="335">
        <v>1</v>
      </c>
      <c r="I1997" s="180"/>
      <c r="J1997" s="181">
        <f t="shared" si="1"/>
        <v>0</v>
      </c>
      <c r="K1997" s="177" t="s">
        <v>5</v>
      </c>
      <c r="L1997" s="41"/>
      <c r="M1997" s="182" t="s">
        <v>5</v>
      </c>
      <c r="N1997" s="183" t="s">
        <v>40</v>
      </c>
      <c r="O1997" s="42"/>
      <c r="P1997" s="184">
        <f t="shared" si="2"/>
        <v>0</v>
      </c>
      <c r="Q1997" s="184">
        <v>2.5000000000000001E-4</v>
      </c>
      <c r="R1997" s="184">
        <f t="shared" si="3"/>
        <v>2.5000000000000001E-4</v>
      </c>
      <c r="S1997" s="184">
        <v>0</v>
      </c>
      <c r="T1997" s="185">
        <f t="shared" si="4"/>
        <v>0</v>
      </c>
      <c r="U1997" s="329"/>
      <c r="V1997" s="329"/>
      <c r="AQ1997" s="24" t="s">
        <v>270</v>
      </c>
      <c r="AS1997" s="24" t="s">
        <v>164</v>
      </c>
      <c r="AT1997" s="24" t="s">
        <v>79</v>
      </c>
      <c r="AX1997" s="24" t="s">
        <v>162</v>
      </c>
      <c r="BD1997" s="186">
        <f t="shared" si="5"/>
        <v>0</v>
      </c>
      <c r="BE1997" s="186">
        <f t="shared" si="6"/>
        <v>0</v>
      </c>
      <c r="BF1997" s="186">
        <f t="shared" si="7"/>
        <v>0</v>
      </c>
      <c r="BG1997" s="186">
        <f t="shared" si="8"/>
        <v>0</v>
      </c>
      <c r="BH1997" s="186">
        <f t="shared" si="9"/>
        <v>0</v>
      </c>
      <c r="BI1997" s="24" t="s">
        <v>77</v>
      </c>
      <c r="BJ1997" s="186">
        <f t="shared" si="10"/>
        <v>0</v>
      </c>
      <c r="BK1997" s="24" t="s">
        <v>270</v>
      </c>
      <c r="BL1997" s="24" t="s">
        <v>2097</v>
      </c>
    </row>
    <row r="1998" spans="2:64" s="1" customFormat="1" ht="38.25" customHeight="1">
      <c r="B1998" s="174"/>
      <c r="C1998" s="331">
        <f t="shared" si="11"/>
        <v>296</v>
      </c>
      <c r="D1998" s="331" t="s">
        <v>164</v>
      </c>
      <c r="E1998" s="332" t="s">
        <v>2098</v>
      </c>
      <c r="F1998" s="333" t="s">
        <v>2099</v>
      </c>
      <c r="G1998" s="334" t="s">
        <v>320</v>
      </c>
      <c r="H1998" s="335">
        <v>1</v>
      </c>
      <c r="I1998" s="180"/>
      <c r="J1998" s="181">
        <f t="shared" si="1"/>
        <v>0</v>
      </c>
      <c r="K1998" s="177" t="s">
        <v>5</v>
      </c>
      <c r="L1998" s="41"/>
      <c r="M1998" s="182" t="s">
        <v>5</v>
      </c>
      <c r="N1998" s="183" t="s">
        <v>40</v>
      </c>
      <c r="O1998" s="42"/>
      <c r="P1998" s="184">
        <f t="shared" si="2"/>
        <v>0</v>
      </c>
      <c r="Q1998" s="184">
        <v>2.5000000000000001E-4</v>
      </c>
      <c r="R1998" s="184">
        <f t="shared" si="3"/>
        <v>2.5000000000000001E-4</v>
      </c>
      <c r="S1998" s="184">
        <v>0</v>
      </c>
      <c r="T1998" s="185">
        <f t="shared" si="4"/>
        <v>0</v>
      </c>
      <c r="U1998" s="329"/>
      <c r="V1998" s="329"/>
      <c r="AQ1998" s="24" t="s">
        <v>270</v>
      </c>
      <c r="AS1998" s="24" t="s">
        <v>164</v>
      </c>
      <c r="AT1998" s="24" t="s">
        <v>79</v>
      </c>
      <c r="AX1998" s="24" t="s">
        <v>162</v>
      </c>
      <c r="BD1998" s="186">
        <f t="shared" si="5"/>
        <v>0</v>
      </c>
      <c r="BE1998" s="186">
        <f t="shared" si="6"/>
        <v>0</v>
      </c>
      <c r="BF1998" s="186">
        <f t="shared" si="7"/>
        <v>0</v>
      </c>
      <c r="BG1998" s="186">
        <f t="shared" si="8"/>
        <v>0</v>
      </c>
      <c r="BH1998" s="186">
        <f t="shared" si="9"/>
        <v>0</v>
      </c>
      <c r="BI1998" s="24" t="s">
        <v>77</v>
      </c>
      <c r="BJ1998" s="186">
        <f t="shared" si="10"/>
        <v>0</v>
      </c>
      <c r="BK1998" s="24" t="s">
        <v>270</v>
      </c>
      <c r="BL1998" s="24" t="s">
        <v>2100</v>
      </c>
    </row>
    <row r="1999" spans="2:64" s="1" customFormat="1" ht="38.25" customHeight="1">
      <c r="B1999" s="174"/>
      <c r="C1999" s="331">
        <f t="shared" si="11"/>
        <v>297</v>
      </c>
      <c r="D1999" s="331" t="s">
        <v>164</v>
      </c>
      <c r="E1999" s="332" t="s">
        <v>2102</v>
      </c>
      <c r="F1999" s="333" t="s">
        <v>2103</v>
      </c>
      <c r="G1999" s="334" t="s">
        <v>320</v>
      </c>
      <c r="H1999" s="335">
        <v>1</v>
      </c>
      <c r="I1999" s="180"/>
      <c r="J1999" s="181">
        <f t="shared" ref="J1999:J2019" si="12">ROUND(I1999*H1999,2)</f>
        <v>0</v>
      </c>
      <c r="K1999" s="177" t="s">
        <v>5</v>
      </c>
      <c r="L1999" s="41"/>
      <c r="M1999" s="182" t="s">
        <v>5</v>
      </c>
      <c r="N1999" s="183" t="s">
        <v>40</v>
      </c>
      <c r="O1999" s="42"/>
      <c r="P1999" s="184">
        <f t="shared" ref="P1999:P2019" si="13">O1999*H1999</f>
        <v>0</v>
      </c>
      <c r="Q1999" s="184">
        <v>2.5000000000000001E-4</v>
      </c>
      <c r="R1999" s="184">
        <f t="shared" ref="R1999:R2019" si="14">Q1999*H1999</f>
        <v>2.5000000000000001E-4</v>
      </c>
      <c r="S1999" s="184">
        <v>0</v>
      </c>
      <c r="T1999" s="185">
        <f t="shared" ref="T1999:T2019" si="15">S1999*H1999</f>
        <v>0</v>
      </c>
      <c r="U1999" s="329"/>
      <c r="V1999" s="329"/>
      <c r="AQ1999" s="24" t="s">
        <v>270</v>
      </c>
      <c r="AS1999" s="24" t="s">
        <v>164</v>
      </c>
      <c r="AT1999" s="24" t="s">
        <v>79</v>
      </c>
      <c r="AX1999" s="24" t="s">
        <v>162</v>
      </c>
      <c r="BD1999" s="186">
        <f t="shared" ref="BD1999:BD2019" si="16">IF(N1999="základní",J1999,0)</f>
        <v>0</v>
      </c>
      <c r="BE1999" s="186">
        <f t="shared" ref="BE1999:BE2019" si="17">IF(N1999="snížená",J1999,0)</f>
        <v>0</v>
      </c>
      <c r="BF1999" s="186">
        <f t="shared" ref="BF1999:BF2019" si="18">IF(N1999="zákl. přenesená",J1999,0)</f>
        <v>0</v>
      </c>
      <c r="BG1999" s="186">
        <f t="shared" ref="BG1999:BG2019" si="19">IF(N1999="sníž. přenesená",J1999,0)</f>
        <v>0</v>
      </c>
      <c r="BH1999" s="186">
        <f t="shared" ref="BH1999:BH2019" si="20">IF(N1999="nulová",J1999,0)</f>
        <v>0</v>
      </c>
      <c r="BI1999" s="24" t="s">
        <v>77</v>
      </c>
      <c r="BJ1999" s="186">
        <f t="shared" ref="BJ1999:BJ2019" si="21">ROUND(I1999*H1999,2)</f>
        <v>0</v>
      </c>
      <c r="BK1999" s="24" t="s">
        <v>270</v>
      </c>
      <c r="BL1999" s="24" t="s">
        <v>2104</v>
      </c>
    </row>
    <row r="2000" spans="2:64" s="1" customFormat="1" ht="38.25" customHeight="1">
      <c r="B2000" s="174"/>
      <c r="C2000" s="331">
        <f t="shared" si="11"/>
        <v>298</v>
      </c>
      <c r="D2000" s="331" t="s">
        <v>164</v>
      </c>
      <c r="E2000" s="332" t="s">
        <v>2105</v>
      </c>
      <c r="F2000" s="333" t="s">
        <v>2106</v>
      </c>
      <c r="G2000" s="334" t="s">
        <v>320</v>
      </c>
      <c r="H2000" s="335">
        <v>1</v>
      </c>
      <c r="I2000" s="180"/>
      <c r="J2000" s="181">
        <f t="shared" si="12"/>
        <v>0</v>
      </c>
      <c r="K2000" s="177" t="s">
        <v>5</v>
      </c>
      <c r="L2000" s="41"/>
      <c r="M2000" s="182" t="s">
        <v>5</v>
      </c>
      <c r="N2000" s="183" t="s">
        <v>40</v>
      </c>
      <c r="O2000" s="42"/>
      <c r="P2000" s="184">
        <f t="shared" si="13"/>
        <v>0</v>
      </c>
      <c r="Q2000" s="184">
        <v>2.5000000000000001E-4</v>
      </c>
      <c r="R2000" s="184">
        <f t="shared" si="14"/>
        <v>2.5000000000000001E-4</v>
      </c>
      <c r="S2000" s="184">
        <v>0</v>
      </c>
      <c r="T2000" s="185">
        <f t="shared" si="15"/>
        <v>0</v>
      </c>
      <c r="U2000" s="329"/>
      <c r="V2000" s="329"/>
      <c r="AQ2000" s="24" t="s">
        <v>270</v>
      </c>
      <c r="AS2000" s="24" t="s">
        <v>164</v>
      </c>
      <c r="AT2000" s="24" t="s">
        <v>79</v>
      </c>
      <c r="AX2000" s="24" t="s">
        <v>162</v>
      </c>
      <c r="BD2000" s="186">
        <f t="shared" si="16"/>
        <v>0</v>
      </c>
      <c r="BE2000" s="186">
        <f t="shared" si="17"/>
        <v>0</v>
      </c>
      <c r="BF2000" s="186">
        <f t="shared" si="18"/>
        <v>0</v>
      </c>
      <c r="BG2000" s="186">
        <f t="shared" si="19"/>
        <v>0</v>
      </c>
      <c r="BH2000" s="186">
        <f t="shared" si="20"/>
        <v>0</v>
      </c>
      <c r="BI2000" s="24" t="s">
        <v>77</v>
      </c>
      <c r="BJ2000" s="186">
        <f t="shared" si="21"/>
        <v>0</v>
      </c>
      <c r="BK2000" s="24" t="s">
        <v>270</v>
      </c>
      <c r="BL2000" s="24" t="s">
        <v>2107</v>
      </c>
    </row>
    <row r="2001" spans="2:64" s="1" customFormat="1" ht="38.25" customHeight="1">
      <c r="B2001" s="174"/>
      <c r="C2001" s="331">
        <f t="shared" si="11"/>
        <v>299</v>
      </c>
      <c r="D2001" s="331" t="s">
        <v>164</v>
      </c>
      <c r="E2001" s="332" t="s">
        <v>2109</v>
      </c>
      <c r="F2001" s="333" t="s">
        <v>2110</v>
      </c>
      <c r="G2001" s="334" t="s">
        <v>320</v>
      </c>
      <c r="H2001" s="335">
        <v>1</v>
      </c>
      <c r="I2001" s="180"/>
      <c r="J2001" s="181">
        <f t="shared" si="12"/>
        <v>0</v>
      </c>
      <c r="K2001" s="177" t="s">
        <v>5</v>
      </c>
      <c r="L2001" s="41"/>
      <c r="M2001" s="182" t="s">
        <v>5</v>
      </c>
      <c r="N2001" s="183" t="s">
        <v>40</v>
      </c>
      <c r="O2001" s="42"/>
      <c r="P2001" s="184">
        <f t="shared" si="13"/>
        <v>0</v>
      </c>
      <c r="Q2001" s="184">
        <v>2.5000000000000001E-4</v>
      </c>
      <c r="R2001" s="184">
        <f t="shared" si="14"/>
        <v>2.5000000000000001E-4</v>
      </c>
      <c r="S2001" s="184">
        <v>0</v>
      </c>
      <c r="T2001" s="185">
        <f t="shared" si="15"/>
        <v>0</v>
      </c>
      <c r="U2001" s="329"/>
      <c r="V2001" s="329"/>
      <c r="AQ2001" s="24" t="s">
        <v>270</v>
      </c>
      <c r="AS2001" s="24" t="s">
        <v>164</v>
      </c>
      <c r="AT2001" s="24" t="s">
        <v>79</v>
      </c>
      <c r="AX2001" s="24" t="s">
        <v>162</v>
      </c>
      <c r="BD2001" s="186">
        <f t="shared" si="16"/>
        <v>0</v>
      </c>
      <c r="BE2001" s="186">
        <f t="shared" si="17"/>
        <v>0</v>
      </c>
      <c r="BF2001" s="186">
        <f t="shared" si="18"/>
        <v>0</v>
      </c>
      <c r="BG2001" s="186">
        <f t="shared" si="19"/>
        <v>0</v>
      </c>
      <c r="BH2001" s="186">
        <f t="shared" si="20"/>
        <v>0</v>
      </c>
      <c r="BI2001" s="24" t="s">
        <v>77</v>
      </c>
      <c r="BJ2001" s="186">
        <f t="shared" si="21"/>
        <v>0</v>
      </c>
      <c r="BK2001" s="24" t="s">
        <v>270</v>
      </c>
      <c r="BL2001" s="24" t="s">
        <v>2111</v>
      </c>
    </row>
    <row r="2002" spans="2:64" s="1" customFormat="1" ht="38.25" customHeight="1">
      <c r="B2002" s="174"/>
      <c r="C2002" s="331">
        <f t="shared" si="11"/>
        <v>300</v>
      </c>
      <c r="D2002" s="331" t="s">
        <v>164</v>
      </c>
      <c r="E2002" s="332" t="s">
        <v>2112</v>
      </c>
      <c r="F2002" s="333" t="s">
        <v>2113</v>
      </c>
      <c r="G2002" s="334" t="s">
        <v>320</v>
      </c>
      <c r="H2002" s="335">
        <v>1</v>
      </c>
      <c r="I2002" s="180"/>
      <c r="J2002" s="181">
        <f t="shared" si="12"/>
        <v>0</v>
      </c>
      <c r="K2002" s="177" t="s">
        <v>5</v>
      </c>
      <c r="L2002" s="41"/>
      <c r="M2002" s="182" t="s">
        <v>5</v>
      </c>
      <c r="N2002" s="183" t="s">
        <v>40</v>
      </c>
      <c r="O2002" s="42"/>
      <c r="P2002" s="184">
        <f t="shared" si="13"/>
        <v>0</v>
      </c>
      <c r="Q2002" s="184">
        <v>2.5000000000000001E-4</v>
      </c>
      <c r="R2002" s="184">
        <f t="shared" si="14"/>
        <v>2.5000000000000001E-4</v>
      </c>
      <c r="S2002" s="184">
        <v>0</v>
      </c>
      <c r="T2002" s="185">
        <f t="shared" si="15"/>
        <v>0</v>
      </c>
      <c r="U2002" s="329"/>
      <c r="V2002" s="329"/>
      <c r="AQ2002" s="24" t="s">
        <v>270</v>
      </c>
      <c r="AS2002" s="24" t="s">
        <v>164</v>
      </c>
      <c r="AT2002" s="24" t="s">
        <v>79</v>
      </c>
      <c r="AX2002" s="24" t="s">
        <v>162</v>
      </c>
      <c r="BD2002" s="186">
        <f t="shared" si="16"/>
        <v>0</v>
      </c>
      <c r="BE2002" s="186">
        <f t="shared" si="17"/>
        <v>0</v>
      </c>
      <c r="BF2002" s="186">
        <f t="shared" si="18"/>
        <v>0</v>
      </c>
      <c r="BG2002" s="186">
        <f t="shared" si="19"/>
        <v>0</v>
      </c>
      <c r="BH2002" s="186">
        <f t="shared" si="20"/>
        <v>0</v>
      </c>
      <c r="BI2002" s="24" t="s">
        <v>77</v>
      </c>
      <c r="BJ2002" s="186">
        <f t="shared" si="21"/>
        <v>0</v>
      </c>
      <c r="BK2002" s="24" t="s">
        <v>270</v>
      </c>
      <c r="BL2002" s="24" t="s">
        <v>2114</v>
      </c>
    </row>
    <row r="2003" spans="2:64" s="1" customFormat="1" ht="38.25" customHeight="1">
      <c r="B2003" s="174"/>
      <c r="C2003" s="331">
        <f t="shared" si="11"/>
        <v>301</v>
      </c>
      <c r="D2003" s="331" t="s">
        <v>164</v>
      </c>
      <c r="E2003" s="332" t="s">
        <v>2116</v>
      </c>
      <c r="F2003" s="333" t="s">
        <v>2117</v>
      </c>
      <c r="G2003" s="334" t="s">
        <v>320</v>
      </c>
      <c r="H2003" s="335">
        <v>1</v>
      </c>
      <c r="I2003" s="180"/>
      <c r="J2003" s="181">
        <f t="shared" si="12"/>
        <v>0</v>
      </c>
      <c r="K2003" s="177" t="s">
        <v>5</v>
      </c>
      <c r="L2003" s="41"/>
      <c r="M2003" s="182" t="s">
        <v>5</v>
      </c>
      <c r="N2003" s="183" t="s">
        <v>40</v>
      </c>
      <c r="O2003" s="42"/>
      <c r="P2003" s="184">
        <f t="shared" si="13"/>
        <v>0</v>
      </c>
      <c r="Q2003" s="184">
        <v>2.5000000000000001E-4</v>
      </c>
      <c r="R2003" s="184">
        <f t="shared" si="14"/>
        <v>2.5000000000000001E-4</v>
      </c>
      <c r="S2003" s="184">
        <v>0</v>
      </c>
      <c r="T2003" s="185">
        <f t="shared" si="15"/>
        <v>0</v>
      </c>
      <c r="U2003" s="329"/>
      <c r="V2003" s="329"/>
      <c r="AQ2003" s="24" t="s">
        <v>270</v>
      </c>
      <c r="AS2003" s="24" t="s">
        <v>164</v>
      </c>
      <c r="AT2003" s="24" t="s">
        <v>79</v>
      </c>
      <c r="AX2003" s="24" t="s">
        <v>162</v>
      </c>
      <c r="BD2003" s="186">
        <f t="shared" si="16"/>
        <v>0</v>
      </c>
      <c r="BE2003" s="186">
        <f t="shared" si="17"/>
        <v>0</v>
      </c>
      <c r="BF2003" s="186">
        <f t="shared" si="18"/>
        <v>0</v>
      </c>
      <c r="BG2003" s="186">
        <f t="shared" si="19"/>
        <v>0</v>
      </c>
      <c r="BH2003" s="186">
        <f t="shared" si="20"/>
        <v>0</v>
      </c>
      <c r="BI2003" s="24" t="s">
        <v>77</v>
      </c>
      <c r="BJ2003" s="186">
        <f t="shared" si="21"/>
        <v>0</v>
      </c>
      <c r="BK2003" s="24" t="s">
        <v>270</v>
      </c>
      <c r="BL2003" s="24" t="s">
        <v>2118</v>
      </c>
    </row>
    <row r="2004" spans="2:64" s="1" customFormat="1" ht="38.25" customHeight="1">
      <c r="B2004" s="174"/>
      <c r="C2004" s="331">
        <f t="shared" si="11"/>
        <v>302</v>
      </c>
      <c r="D2004" s="331" t="s">
        <v>164</v>
      </c>
      <c r="E2004" s="332" t="s">
        <v>2119</v>
      </c>
      <c r="F2004" s="333" t="s">
        <v>2120</v>
      </c>
      <c r="G2004" s="334" t="s">
        <v>320</v>
      </c>
      <c r="H2004" s="335">
        <v>1</v>
      </c>
      <c r="I2004" s="180"/>
      <c r="J2004" s="181">
        <f t="shared" si="12"/>
        <v>0</v>
      </c>
      <c r="K2004" s="177" t="s">
        <v>5</v>
      </c>
      <c r="L2004" s="41"/>
      <c r="M2004" s="182" t="s">
        <v>5</v>
      </c>
      <c r="N2004" s="183" t="s">
        <v>40</v>
      </c>
      <c r="O2004" s="42"/>
      <c r="P2004" s="184">
        <f t="shared" si="13"/>
        <v>0</v>
      </c>
      <c r="Q2004" s="184">
        <v>2.5000000000000001E-4</v>
      </c>
      <c r="R2004" s="184">
        <f t="shared" si="14"/>
        <v>2.5000000000000001E-4</v>
      </c>
      <c r="S2004" s="184">
        <v>0</v>
      </c>
      <c r="T2004" s="185">
        <f t="shared" si="15"/>
        <v>0</v>
      </c>
      <c r="U2004" s="329"/>
      <c r="V2004" s="329"/>
      <c r="AQ2004" s="24" t="s">
        <v>270</v>
      </c>
      <c r="AS2004" s="24" t="s">
        <v>164</v>
      </c>
      <c r="AT2004" s="24" t="s">
        <v>79</v>
      </c>
      <c r="AX2004" s="24" t="s">
        <v>162</v>
      </c>
      <c r="BD2004" s="186">
        <f t="shared" si="16"/>
        <v>0</v>
      </c>
      <c r="BE2004" s="186">
        <f t="shared" si="17"/>
        <v>0</v>
      </c>
      <c r="BF2004" s="186">
        <f t="shared" si="18"/>
        <v>0</v>
      </c>
      <c r="BG2004" s="186">
        <f t="shared" si="19"/>
        <v>0</v>
      </c>
      <c r="BH2004" s="186">
        <f t="shared" si="20"/>
        <v>0</v>
      </c>
      <c r="BI2004" s="24" t="s">
        <v>77</v>
      </c>
      <c r="BJ2004" s="186">
        <f t="shared" si="21"/>
        <v>0</v>
      </c>
      <c r="BK2004" s="24" t="s">
        <v>270</v>
      </c>
      <c r="BL2004" s="24" t="s">
        <v>2121</v>
      </c>
    </row>
    <row r="2005" spans="2:64" s="1" customFormat="1" ht="38.25" customHeight="1">
      <c r="B2005" s="174"/>
      <c r="C2005" s="331">
        <f t="shared" si="11"/>
        <v>303</v>
      </c>
      <c r="D2005" s="331" t="s">
        <v>164</v>
      </c>
      <c r="E2005" s="332" t="s">
        <v>2123</v>
      </c>
      <c r="F2005" s="333" t="s">
        <v>2124</v>
      </c>
      <c r="G2005" s="334" t="s">
        <v>320</v>
      </c>
      <c r="H2005" s="335">
        <v>1</v>
      </c>
      <c r="I2005" s="180"/>
      <c r="J2005" s="181">
        <f t="shared" si="12"/>
        <v>0</v>
      </c>
      <c r="K2005" s="177" t="s">
        <v>5</v>
      </c>
      <c r="L2005" s="41"/>
      <c r="M2005" s="182" t="s">
        <v>5</v>
      </c>
      <c r="N2005" s="183" t="s">
        <v>40</v>
      </c>
      <c r="O2005" s="42"/>
      <c r="P2005" s="184">
        <f t="shared" si="13"/>
        <v>0</v>
      </c>
      <c r="Q2005" s="184">
        <v>2.5000000000000001E-4</v>
      </c>
      <c r="R2005" s="184">
        <f t="shared" si="14"/>
        <v>2.5000000000000001E-4</v>
      </c>
      <c r="S2005" s="184">
        <v>0</v>
      </c>
      <c r="T2005" s="185">
        <f t="shared" si="15"/>
        <v>0</v>
      </c>
      <c r="U2005" s="329"/>
      <c r="V2005" s="329"/>
      <c r="AQ2005" s="24" t="s">
        <v>270</v>
      </c>
      <c r="AS2005" s="24" t="s">
        <v>164</v>
      </c>
      <c r="AT2005" s="24" t="s">
        <v>79</v>
      </c>
      <c r="AX2005" s="24" t="s">
        <v>162</v>
      </c>
      <c r="BD2005" s="186">
        <f t="shared" si="16"/>
        <v>0</v>
      </c>
      <c r="BE2005" s="186">
        <f t="shared" si="17"/>
        <v>0</v>
      </c>
      <c r="BF2005" s="186">
        <f t="shared" si="18"/>
        <v>0</v>
      </c>
      <c r="BG2005" s="186">
        <f t="shared" si="19"/>
        <v>0</v>
      </c>
      <c r="BH2005" s="186">
        <f t="shared" si="20"/>
        <v>0</v>
      </c>
      <c r="BI2005" s="24" t="s">
        <v>77</v>
      </c>
      <c r="BJ2005" s="186">
        <f t="shared" si="21"/>
        <v>0</v>
      </c>
      <c r="BK2005" s="24" t="s">
        <v>270</v>
      </c>
      <c r="BL2005" s="24" t="s">
        <v>2125</v>
      </c>
    </row>
    <row r="2006" spans="2:64" s="1" customFormat="1" ht="38.25" customHeight="1">
      <c r="B2006" s="174"/>
      <c r="C2006" s="331">
        <f t="shared" si="11"/>
        <v>304</v>
      </c>
      <c r="D2006" s="331" t="s">
        <v>164</v>
      </c>
      <c r="E2006" s="332" t="s">
        <v>2126</v>
      </c>
      <c r="F2006" s="333" t="s">
        <v>2127</v>
      </c>
      <c r="G2006" s="334" t="s">
        <v>320</v>
      </c>
      <c r="H2006" s="335">
        <v>1</v>
      </c>
      <c r="I2006" s="180"/>
      <c r="J2006" s="181">
        <f t="shared" si="12"/>
        <v>0</v>
      </c>
      <c r="K2006" s="177" t="s">
        <v>5</v>
      </c>
      <c r="L2006" s="41"/>
      <c r="M2006" s="182" t="s">
        <v>5</v>
      </c>
      <c r="N2006" s="183" t="s">
        <v>40</v>
      </c>
      <c r="O2006" s="42"/>
      <c r="P2006" s="184">
        <f t="shared" si="13"/>
        <v>0</v>
      </c>
      <c r="Q2006" s="184">
        <v>2.5000000000000001E-4</v>
      </c>
      <c r="R2006" s="184">
        <f t="shared" si="14"/>
        <v>2.5000000000000001E-4</v>
      </c>
      <c r="S2006" s="184">
        <v>0</v>
      </c>
      <c r="T2006" s="185">
        <f t="shared" si="15"/>
        <v>0</v>
      </c>
      <c r="U2006" s="329"/>
      <c r="V2006" s="329"/>
      <c r="AQ2006" s="24" t="s">
        <v>270</v>
      </c>
      <c r="AS2006" s="24" t="s">
        <v>164</v>
      </c>
      <c r="AT2006" s="24" t="s">
        <v>79</v>
      </c>
      <c r="AX2006" s="24" t="s">
        <v>162</v>
      </c>
      <c r="BD2006" s="186">
        <f t="shared" si="16"/>
        <v>0</v>
      </c>
      <c r="BE2006" s="186">
        <f t="shared" si="17"/>
        <v>0</v>
      </c>
      <c r="BF2006" s="186">
        <f t="shared" si="18"/>
        <v>0</v>
      </c>
      <c r="BG2006" s="186">
        <f t="shared" si="19"/>
        <v>0</v>
      </c>
      <c r="BH2006" s="186">
        <f t="shared" si="20"/>
        <v>0</v>
      </c>
      <c r="BI2006" s="24" t="s">
        <v>77</v>
      </c>
      <c r="BJ2006" s="186">
        <f t="shared" si="21"/>
        <v>0</v>
      </c>
      <c r="BK2006" s="24" t="s">
        <v>270</v>
      </c>
      <c r="BL2006" s="24" t="s">
        <v>2128</v>
      </c>
    </row>
    <row r="2007" spans="2:64" s="1" customFormat="1" ht="38.25" customHeight="1">
      <c r="B2007" s="174"/>
      <c r="C2007" s="331">
        <f t="shared" si="11"/>
        <v>305</v>
      </c>
      <c r="D2007" s="331" t="s">
        <v>164</v>
      </c>
      <c r="E2007" s="332" t="s">
        <v>2130</v>
      </c>
      <c r="F2007" s="333" t="s">
        <v>2131</v>
      </c>
      <c r="G2007" s="334" t="s">
        <v>320</v>
      </c>
      <c r="H2007" s="335">
        <v>1</v>
      </c>
      <c r="I2007" s="180"/>
      <c r="J2007" s="181">
        <f t="shared" si="12"/>
        <v>0</v>
      </c>
      <c r="K2007" s="177" t="s">
        <v>5</v>
      </c>
      <c r="L2007" s="41"/>
      <c r="M2007" s="182" t="s">
        <v>5</v>
      </c>
      <c r="N2007" s="183" t="s">
        <v>40</v>
      </c>
      <c r="O2007" s="42"/>
      <c r="P2007" s="184">
        <f t="shared" si="13"/>
        <v>0</v>
      </c>
      <c r="Q2007" s="184">
        <v>2.5000000000000001E-4</v>
      </c>
      <c r="R2007" s="184">
        <f t="shared" si="14"/>
        <v>2.5000000000000001E-4</v>
      </c>
      <c r="S2007" s="184">
        <v>0</v>
      </c>
      <c r="T2007" s="185">
        <f t="shared" si="15"/>
        <v>0</v>
      </c>
      <c r="U2007" s="329"/>
      <c r="V2007" s="329"/>
      <c r="AQ2007" s="24" t="s">
        <v>270</v>
      </c>
      <c r="AS2007" s="24" t="s">
        <v>164</v>
      </c>
      <c r="AT2007" s="24" t="s">
        <v>79</v>
      </c>
      <c r="AX2007" s="24" t="s">
        <v>162</v>
      </c>
      <c r="BD2007" s="186">
        <f t="shared" si="16"/>
        <v>0</v>
      </c>
      <c r="BE2007" s="186">
        <f t="shared" si="17"/>
        <v>0</v>
      </c>
      <c r="BF2007" s="186">
        <f t="shared" si="18"/>
        <v>0</v>
      </c>
      <c r="BG2007" s="186">
        <f t="shared" si="19"/>
        <v>0</v>
      </c>
      <c r="BH2007" s="186">
        <f t="shared" si="20"/>
        <v>0</v>
      </c>
      <c r="BI2007" s="24" t="s">
        <v>77</v>
      </c>
      <c r="BJ2007" s="186">
        <f t="shared" si="21"/>
        <v>0</v>
      </c>
      <c r="BK2007" s="24" t="s">
        <v>270</v>
      </c>
      <c r="BL2007" s="24" t="s">
        <v>2132</v>
      </c>
    </row>
    <row r="2008" spans="2:64" s="1" customFormat="1" ht="38.25" customHeight="1">
      <c r="B2008" s="174"/>
      <c r="C2008" s="331">
        <f t="shared" si="11"/>
        <v>306</v>
      </c>
      <c r="D2008" s="331" t="s">
        <v>164</v>
      </c>
      <c r="E2008" s="332" t="s">
        <v>2133</v>
      </c>
      <c r="F2008" s="333" t="s">
        <v>2134</v>
      </c>
      <c r="G2008" s="334" t="s">
        <v>320</v>
      </c>
      <c r="H2008" s="335">
        <v>1</v>
      </c>
      <c r="I2008" s="180"/>
      <c r="J2008" s="181">
        <f t="shared" si="12"/>
        <v>0</v>
      </c>
      <c r="K2008" s="177" t="s">
        <v>5</v>
      </c>
      <c r="L2008" s="41"/>
      <c r="M2008" s="182" t="s">
        <v>5</v>
      </c>
      <c r="N2008" s="183" t="s">
        <v>40</v>
      </c>
      <c r="O2008" s="42"/>
      <c r="P2008" s="184">
        <f t="shared" si="13"/>
        <v>0</v>
      </c>
      <c r="Q2008" s="184">
        <v>2.5000000000000001E-4</v>
      </c>
      <c r="R2008" s="184">
        <f t="shared" si="14"/>
        <v>2.5000000000000001E-4</v>
      </c>
      <c r="S2008" s="184">
        <v>0</v>
      </c>
      <c r="T2008" s="185">
        <f t="shared" si="15"/>
        <v>0</v>
      </c>
      <c r="U2008" s="329"/>
      <c r="V2008" s="329"/>
      <c r="AQ2008" s="24" t="s">
        <v>270</v>
      </c>
      <c r="AS2008" s="24" t="s">
        <v>164</v>
      </c>
      <c r="AT2008" s="24" t="s">
        <v>79</v>
      </c>
      <c r="AX2008" s="24" t="s">
        <v>162</v>
      </c>
      <c r="BD2008" s="186">
        <f t="shared" si="16"/>
        <v>0</v>
      </c>
      <c r="BE2008" s="186">
        <f t="shared" si="17"/>
        <v>0</v>
      </c>
      <c r="BF2008" s="186">
        <f t="shared" si="18"/>
        <v>0</v>
      </c>
      <c r="BG2008" s="186">
        <f t="shared" si="19"/>
        <v>0</v>
      </c>
      <c r="BH2008" s="186">
        <f t="shared" si="20"/>
        <v>0</v>
      </c>
      <c r="BI2008" s="24" t="s">
        <v>77</v>
      </c>
      <c r="BJ2008" s="186">
        <f t="shared" si="21"/>
        <v>0</v>
      </c>
      <c r="BK2008" s="24" t="s">
        <v>270</v>
      </c>
      <c r="BL2008" s="24" t="s">
        <v>2135</v>
      </c>
    </row>
    <row r="2009" spans="2:64" s="1" customFormat="1" ht="38.25" customHeight="1">
      <c r="B2009" s="174"/>
      <c r="C2009" s="331">
        <f t="shared" si="11"/>
        <v>307</v>
      </c>
      <c r="D2009" s="331" t="s">
        <v>164</v>
      </c>
      <c r="E2009" s="332" t="s">
        <v>2137</v>
      </c>
      <c r="F2009" s="333" t="s">
        <v>2138</v>
      </c>
      <c r="G2009" s="334" t="s">
        <v>320</v>
      </c>
      <c r="H2009" s="335">
        <v>1</v>
      </c>
      <c r="I2009" s="180"/>
      <c r="J2009" s="181">
        <f t="shared" si="12"/>
        <v>0</v>
      </c>
      <c r="K2009" s="177" t="s">
        <v>5</v>
      </c>
      <c r="L2009" s="41"/>
      <c r="M2009" s="182" t="s">
        <v>5</v>
      </c>
      <c r="N2009" s="183" t="s">
        <v>40</v>
      </c>
      <c r="O2009" s="42"/>
      <c r="P2009" s="184">
        <f t="shared" si="13"/>
        <v>0</v>
      </c>
      <c r="Q2009" s="184">
        <v>2.5000000000000001E-4</v>
      </c>
      <c r="R2009" s="184">
        <f t="shared" si="14"/>
        <v>2.5000000000000001E-4</v>
      </c>
      <c r="S2009" s="184">
        <v>0</v>
      </c>
      <c r="T2009" s="185">
        <f t="shared" si="15"/>
        <v>0</v>
      </c>
      <c r="U2009" s="329"/>
      <c r="V2009" s="329"/>
      <c r="AQ2009" s="24" t="s">
        <v>270</v>
      </c>
      <c r="AS2009" s="24" t="s">
        <v>164</v>
      </c>
      <c r="AT2009" s="24" t="s">
        <v>79</v>
      </c>
      <c r="AX2009" s="24" t="s">
        <v>162</v>
      </c>
      <c r="BD2009" s="186">
        <f t="shared" si="16"/>
        <v>0</v>
      </c>
      <c r="BE2009" s="186">
        <f t="shared" si="17"/>
        <v>0</v>
      </c>
      <c r="BF2009" s="186">
        <f t="shared" si="18"/>
        <v>0</v>
      </c>
      <c r="BG2009" s="186">
        <f t="shared" si="19"/>
        <v>0</v>
      </c>
      <c r="BH2009" s="186">
        <f t="shared" si="20"/>
        <v>0</v>
      </c>
      <c r="BI2009" s="24" t="s">
        <v>77</v>
      </c>
      <c r="BJ2009" s="186">
        <f t="shared" si="21"/>
        <v>0</v>
      </c>
      <c r="BK2009" s="24" t="s">
        <v>270</v>
      </c>
      <c r="BL2009" s="24" t="s">
        <v>2139</v>
      </c>
    </row>
    <row r="2010" spans="2:64" s="1" customFormat="1" ht="38.25" customHeight="1">
      <c r="B2010" s="174"/>
      <c r="C2010" s="331">
        <f t="shared" si="11"/>
        <v>308</v>
      </c>
      <c r="D2010" s="331" t="s">
        <v>164</v>
      </c>
      <c r="E2010" s="332" t="s">
        <v>2140</v>
      </c>
      <c r="F2010" s="333" t="s">
        <v>2141</v>
      </c>
      <c r="G2010" s="334" t="s">
        <v>320</v>
      </c>
      <c r="H2010" s="335">
        <v>1</v>
      </c>
      <c r="I2010" s="180"/>
      <c r="J2010" s="181">
        <f t="shared" si="12"/>
        <v>0</v>
      </c>
      <c r="K2010" s="177" t="s">
        <v>5</v>
      </c>
      <c r="L2010" s="41"/>
      <c r="M2010" s="182" t="s">
        <v>5</v>
      </c>
      <c r="N2010" s="183" t="s">
        <v>40</v>
      </c>
      <c r="O2010" s="42"/>
      <c r="P2010" s="184">
        <f t="shared" si="13"/>
        <v>0</v>
      </c>
      <c r="Q2010" s="184">
        <v>2.5000000000000001E-4</v>
      </c>
      <c r="R2010" s="184">
        <f t="shared" si="14"/>
        <v>2.5000000000000001E-4</v>
      </c>
      <c r="S2010" s="184">
        <v>0</v>
      </c>
      <c r="T2010" s="185">
        <f t="shared" si="15"/>
        <v>0</v>
      </c>
      <c r="U2010" s="329"/>
      <c r="V2010" s="329"/>
      <c r="AQ2010" s="24" t="s">
        <v>270</v>
      </c>
      <c r="AS2010" s="24" t="s">
        <v>164</v>
      </c>
      <c r="AT2010" s="24" t="s">
        <v>79</v>
      </c>
      <c r="AX2010" s="24" t="s">
        <v>162</v>
      </c>
      <c r="BD2010" s="186">
        <f t="shared" si="16"/>
        <v>0</v>
      </c>
      <c r="BE2010" s="186">
        <f t="shared" si="17"/>
        <v>0</v>
      </c>
      <c r="BF2010" s="186">
        <f t="shared" si="18"/>
        <v>0</v>
      </c>
      <c r="BG2010" s="186">
        <f t="shared" si="19"/>
        <v>0</v>
      </c>
      <c r="BH2010" s="186">
        <f t="shared" si="20"/>
        <v>0</v>
      </c>
      <c r="BI2010" s="24" t="s">
        <v>77</v>
      </c>
      <c r="BJ2010" s="186">
        <f t="shared" si="21"/>
        <v>0</v>
      </c>
      <c r="BK2010" s="24" t="s">
        <v>270</v>
      </c>
      <c r="BL2010" s="24" t="s">
        <v>2142</v>
      </c>
    </row>
    <row r="2011" spans="2:64" s="1" customFormat="1" ht="38.25" customHeight="1">
      <c r="B2011" s="174"/>
      <c r="C2011" s="331">
        <f t="shared" si="11"/>
        <v>309</v>
      </c>
      <c r="D2011" s="331" t="s">
        <v>164</v>
      </c>
      <c r="E2011" s="332" t="s">
        <v>2144</v>
      </c>
      <c r="F2011" s="333" t="s">
        <v>2145</v>
      </c>
      <c r="G2011" s="334" t="s">
        <v>320</v>
      </c>
      <c r="H2011" s="335">
        <v>1</v>
      </c>
      <c r="I2011" s="180"/>
      <c r="J2011" s="181">
        <f t="shared" si="12"/>
        <v>0</v>
      </c>
      <c r="K2011" s="177" t="s">
        <v>5</v>
      </c>
      <c r="L2011" s="41"/>
      <c r="M2011" s="182" t="s">
        <v>5</v>
      </c>
      <c r="N2011" s="183" t="s">
        <v>40</v>
      </c>
      <c r="O2011" s="42"/>
      <c r="P2011" s="184">
        <f t="shared" si="13"/>
        <v>0</v>
      </c>
      <c r="Q2011" s="184">
        <v>2.5000000000000001E-4</v>
      </c>
      <c r="R2011" s="184">
        <f t="shared" si="14"/>
        <v>2.5000000000000001E-4</v>
      </c>
      <c r="S2011" s="184">
        <v>0</v>
      </c>
      <c r="T2011" s="185">
        <f t="shared" si="15"/>
        <v>0</v>
      </c>
      <c r="U2011" s="329"/>
      <c r="V2011" s="329"/>
      <c r="AQ2011" s="24" t="s">
        <v>270</v>
      </c>
      <c r="AS2011" s="24" t="s">
        <v>164</v>
      </c>
      <c r="AT2011" s="24" t="s">
        <v>79</v>
      </c>
      <c r="AX2011" s="24" t="s">
        <v>162</v>
      </c>
      <c r="BD2011" s="186">
        <f t="shared" si="16"/>
        <v>0</v>
      </c>
      <c r="BE2011" s="186">
        <f t="shared" si="17"/>
        <v>0</v>
      </c>
      <c r="BF2011" s="186">
        <f t="shared" si="18"/>
        <v>0</v>
      </c>
      <c r="BG2011" s="186">
        <f t="shared" si="19"/>
        <v>0</v>
      </c>
      <c r="BH2011" s="186">
        <f t="shared" si="20"/>
        <v>0</v>
      </c>
      <c r="BI2011" s="24" t="s">
        <v>77</v>
      </c>
      <c r="BJ2011" s="186">
        <f t="shared" si="21"/>
        <v>0</v>
      </c>
      <c r="BK2011" s="24" t="s">
        <v>270</v>
      </c>
      <c r="BL2011" s="24" t="s">
        <v>2146</v>
      </c>
    </row>
    <row r="2012" spans="2:64" s="1" customFormat="1" ht="38.25" customHeight="1">
      <c r="B2012" s="174"/>
      <c r="C2012" s="331">
        <f t="shared" si="11"/>
        <v>310</v>
      </c>
      <c r="D2012" s="331" t="s">
        <v>164</v>
      </c>
      <c r="E2012" s="332" t="s">
        <v>2147</v>
      </c>
      <c r="F2012" s="333" t="s">
        <v>2148</v>
      </c>
      <c r="G2012" s="334" t="s">
        <v>320</v>
      </c>
      <c r="H2012" s="335">
        <v>2</v>
      </c>
      <c r="I2012" s="180"/>
      <c r="J2012" s="181">
        <f t="shared" si="12"/>
        <v>0</v>
      </c>
      <c r="K2012" s="177" t="s">
        <v>5</v>
      </c>
      <c r="L2012" s="41"/>
      <c r="M2012" s="182" t="s">
        <v>5</v>
      </c>
      <c r="N2012" s="183" t="s">
        <v>40</v>
      </c>
      <c r="O2012" s="42"/>
      <c r="P2012" s="184">
        <f t="shared" si="13"/>
        <v>0</v>
      </c>
      <c r="Q2012" s="184">
        <v>2.5000000000000001E-4</v>
      </c>
      <c r="R2012" s="184">
        <f t="shared" si="14"/>
        <v>5.0000000000000001E-4</v>
      </c>
      <c r="S2012" s="184">
        <v>0</v>
      </c>
      <c r="T2012" s="185">
        <f t="shared" si="15"/>
        <v>0</v>
      </c>
      <c r="U2012" s="329"/>
      <c r="V2012" s="329"/>
      <c r="AQ2012" s="24" t="s">
        <v>270</v>
      </c>
      <c r="AS2012" s="24" t="s">
        <v>164</v>
      </c>
      <c r="AT2012" s="24" t="s">
        <v>79</v>
      </c>
      <c r="AX2012" s="24" t="s">
        <v>162</v>
      </c>
      <c r="BD2012" s="186">
        <f t="shared" si="16"/>
        <v>0</v>
      </c>
      <c r="BE2012" s="186">
        <f t="shared" si="17"/>
        <v>0</v>
      </c>
      <c r="BF2012" s="186">
        <f t="shared" si="18"/>
        <v>0</v>
      </c>
      <c r="BG2012" s="186">
        <f t="shared" si="19"/>
        <v>0</v>
      </c>
      <c r="BH2012" s="186">
        <f t="shared" si="20"/>
        <v>0</v>
      </c>
      <c r="BI2012" s="24" t="s">
        <v>77</v>
      </c>
      <c r="BJ2012" s="186">
        <f t="shared" si="21"/>
        <v>0</v>
      </c>
      <c r="BK2012" s="24" t="s">
        <v>270</v>
      </c>
      <c r="BL2012" s="24" t="s">
        <v>2149</v>
      </c>
    </row>
    <row r="2013" spans="2:64" s="1" customFormat="1" ht="38.25" customHeight="1">
      <c r="B2013" s="174"/>
      <c r="C2013" s="331">
        <f t="shared" si="11"/>
        <v>311</v>
      </c>
      <c r="D2013" s="331" t="s">
        <v>164</v>
      </c>
      <c r="E2013" s="332" t="s">
        <v>2151</v>
      </c>
      <c r="F2013" s="333" t="s">
        <v>2152</v>
      </c>
      <c r="G2013" s="334" t="s">
        <v>320</v>
      </c>
      <c r="H2013" s="335">
        <v>1</v>
      </c>
      <c r="I2013" s="180"/>
      <c r="J2013" s="181">
        <f t="shared" si="12"/>
        <v>0</v>
      </c>
      <c r="K2013" s="177" t="s">
        <v>5</v>
      </c>
      <c r="L2013" s="41"/>
      <c r="M2013" s="182" t="s">
        <v>5</v>
      </c>
      <c r="N2013" s="183" t="s">
        <v>40</v>
      </c>
      <c r="O2013" s="42"/>
      <c r="P2013" s="184">
        <f t="shared" si="13"/>
        <v>0</v>
      </c>
      <c r="Q2013" s="184">
        <v>2.5000000000000001E-4</v>
      </c>
      <c r="R2013" s="184">
        <f t="shared" si="14"/>
        <v>2.5000000000000001E-4</v>
      </c>
      <c r="S2013" s="184">
        <v>0</v>
      </c>
      <c r="T2013" s="185">
        <f t="shared" si="15"/>
        <v>0</v>
      </c>
      <c r="U2013" s="329"/>
      <c r="V2013" s="329"/>
      <c r="AQ2013" s="24" t="s">
        <v>270</v>
      </c>
      <c r="AS2013" s="24" t="s">
        <v>164</v>
      </c>
      <c r="AT2013" s="24" t="s">
        <v>79</v>
      </c>
      <c r="AX2013" s="24" t="s">
        <v>162</v>
      </c>
      <c r="BD2013" s="186">
        <f t="shared" si="16"/>
        <v>0</v>
      </c>
      <c r="BE2013" s="186">
        <f t="shared" si="17"/>
        <v>0</v>
      </c>
      <c r="BF2013" s="186">
        <f t="shared" si="18"/>
        <v>0</v>
      </c>
      <c r="BG2013" s="186">
        <f t="shared" si="19"/>
        <v>0</v>
      </c>
      <c r="BH2013" s="186">
        <f t="shared" si="20"/>
        <v>0</v>
      </c>
      <c r="BI2013" s="24" t="s">
        <v>77</v>
      </c>
      <c r="BJ2013" s="186">
        <f t="shared" si="21"/>
        <v>0</v>
      </c>
      <c r="BK2013" s="24" t="s">
        <v>270</v>
      </c>
      <c r="BL2013" s="24" t="s">
        <v>2153</v>
      </c>
    </row>
    <row r="2014" spans="2:64" s="1" customFormat="1" ht="38.25" customHeight="1">
      <c r="B2014" s="174"/>
      <c r="C2014" s="331">
        <f t="shared" si="11"/>
        <v>312</v>
      </c>
      <c r="D2014" s="331" t="s">
        <v>164</v>
      </c>
      <c r="E2014" s="332" t="s">
        <v>2154</v>
      </c>
      <c r="F2014" s="333" t="s">
        <v>2155</v>
      </c>
      <c r="G2014" s="334" t="s">
        <v>320</v>
      </c>
      <c r="H2014" s="335">
        <v>1</v>
      </c>
      <c r="I2014" s="180"/>
      <c r="J2014" s="181">
        <f t="shared" si="12"/>
        <v>0</v>
      </c>
      <c r="K2014" s="177" t="s">
        <v>5</v>
      </c>
      <c r="L2014" s="41"/>
      <c r="M2014" s="182" t="s">
        <v>5</v>
      </c>
      <c r="N2014" s="183" t="s">
        <v>40</v>
      </c>
      <c r="O2014" s="42"/>
      <c r="P2014" s="184">
        <f t="shared" si="13"/>
        <v>0</v>
      </c>
      <c r="Q2014" s="184">
        <v>2.5000000000000001E-4</v>
      </c>
      <c r="R2014" s="184">
        <f t="shared" si="14"/>
        <v>2.5000000000000001E-4</v>
      </c>
      <c r="S2014" s="184">
        <v>0</v>
      </c>
      <c r="T2014" s="185">
        <f t="shared" si="15"/>
        <v>0</v>
      </c>
      <c r="U2014" s="329"/>
      <c r="V2014" s="329"/>
      <c r="AQ2014" s="24" t="s">
        <v>270</v>
      </c>
      <c r="AS2014" s="24" t="s">
        <v>164</v>
      </c>
      <c r="AT2014" s="24" t="s">
        <v>79</v>
      </c>
      <c r="AX2014" s="24" t="s">
        <v>162</v>
      </c>
      <c r="BD2014" s="186">
        <f t="shared" si="16"/>
        <v>0</v>
      </c>
      <c r="BE2014" s="186">
        <f t="shared" si="17"/>
        <v>0</v>
      </c>
      <c r="BF2014" s="186">
        <f t="shared" si="18"/>
        <v>0</v>
      </c>
      <c r="BG2014" s="186">
        <f t="shared" si="19"/>
        <v>0</v>
      </c>
      <c r="BH2014" s="186">
        <f t="shared" si="20"/>
        <v>0</v>
      </c>
      <c r="BI2014" s="24" t="s">
        <v>77</v>
      </c>
      <c r="BJ2014" s="186">
        <f t="shared" si="21"/>
        <v>0</v>
      </c>
      <c r="BK2014" s="24" t="s">
        <v>270</v>
      </c>
      <c r="BL2014" s="24" t="s">
        <v>2156</v>
      </c>
    </row>
    <row r="2015" spans="2:64" s="1" customFormat="1" ht="38.25" customHeight="1">
      <c r="B2015" s="174"/>
      <c r="C2015" s="331">
        <f t="shared" si="11"/>
        <v>313</v>
      </c>
      <c r="D2015" s="331" t="s">
        <v>164</v>
      </c>
      <c r="E2015" s="332" t="s">
        <v>2158</v>
      </c>
      <c r="F2015" s="333" t="s">
        <v>2159</v>
      </c>
      <c r="G2015" s="334" t="s">
        <v>320</v>
      </c>
      <c r="H2015" s="335">
        <v>1</v>
      </c>
      <c r="I2015" s="180"/>
      <c r="J2015" s="181">
        <f t="shared" si="12"/>
        <v>0</v>
      </c>
      <c r="K2015" s="177" t="s">
        <v>5</v>
      </c>
      <c r="L2015" s="41"/>
      <c r="M2015" s="182" t="s">
        <v>5</v>
      </c>
      <c r="N2015" s="183" t="s">
        <v>40</v>
      </c>
      <c r="O2015" s="42"/>
      <c r="P2015" s="184">
        <f t="shared" si="13"/>
        <v>0</v>
      </c>
      <c r="Q2015" s="184">
        <v>2.5000000000000001E-4</v>
      </c>
      <c r="R2015" s="184">
        <f t="shared" si="14"/>
        <v>2.5000000000000001E-4</v>
      </c>
      <c r="S2015" s="184">
        <v>0</v>
      </c>
      <c r="T2015" s="185">
        <f t="shared" si="15"/>
        <v>0</v>
      </c>
      <c r="U2015" s="329"/>
      <c r="V2015" s="329"/>
      <c r="AQ2015" s="24" t="s">
        <v>270</v>
      </c>
      <c r="AS2015" s="24" t="s">
        <v>164</v>
      </c>
      <c r="AT2015" s="24" t="s">
        <v>79</v>
      </c>
      <c r="AX2015" s="24" t="s">
        <v>162</v>
      </c>
      <c r="BD2015" s="186">
        <f t="shared" si="16"/>
        <v>0</v>
      </c>
      <c r="BE2015" s="186">
        <f t="shared" si="17"/>
        <v>0</v>
      </c>
      <c r="BF2015" s="186">
        <f t="shared" si="18"/>
        <v>0</v>
      </c>
      <c r="BG2015" s="186">
        <f t="shared" si="19"/>
        <v>0</v>
      </c>
      <c r="BH2015" s="186">
        <f t="shared" si="20"/>
        <v>0</v>
      </c>
      <c r="BI2015" s="24" t="s">
        <v>77</v>
      </c>
      <c r="BJ2015" s="186">
        <f t="shared" si="21"/>
        <v>0</v>
      </c>
      <c r="BK2015" s="24" t="s">
        <v>270</v>
      </c>
      <c r="BL2015" s="24" t="s">
        <v>2160</v>
      </c>
    </row>
    <row r="2016" spans="2:64" s="1" customFormat="1" ht="38.25" customHeight="1">
      <c r="B2016" s="174"/>
      <c r="C2016" s="331">
        <f t="shared" si="11"/>
        <v>314</v>
      </c>
      <c r="D2016" s="331" t="s">
        <v>164</v>
      </c>
      <c r="E2016" s="332" t="s">
        <v>2161</v>
      </c>
      <c r="F2016" s="333" t="s">
        <v>2162</v>
      </c>
      <c r="G2016" s="334" t="s">
        <v>320</v>
      </c>
      <c r="H2016" s="335">
        <v>1</v>
      </c>
      <c r="I2016" s="180"/>
      <c r="J2016" s="181">
        <f t="shared" si="12"/>
        <v>0</v>
      </c>
      <c r="K2016" s="177" t="s">
        <v>5</v>
      </c>
      <c r="L2016" s="41"/>
      <c r="M2016" s="182" t="s">
        <v>5</v>
      </c>
      <c r="N2016" s="183" t="s">
        <v>40</v>
      </c>
      <c r="O2016" s="42"/>
      <c r="P2016" s="184">
        <f t="shared" si="13"/>
        <v>0</v>
      </c>
      <c r="Q2016" s="184">
        <v>2.5000000000000001E-4</v>
      </c>
      <c r="R2016" s="184">
        <f t="shared" si="14"/>
        <v>2.5000000000000001E-4</v>
      </c>
      <c r="S2016" s="184">
        <v>0</v>
      </c>
      <c r="T2016" s="185">
        <f t="shared" si="15"/>
        <v>0</v>
      </c>
      <c r="U2016" s="329"/>
      <c r="V2016" s="329"/>
      <c r="AQ2016" s="24" t="s">
        <v>270</v>
      </c>
      <c r="AS2016" s="24" t="s">
        <v>164</v>
      </c>
      <c r="AT2016" s="24" t="s">
        <v>79</v>
      </c>
      <c r="AX2016" s="24" t="s">
        <v>162</v>
      </c>
      <c r="BD2016" s="186">
        <f t="shared" si="16"/>
        <v>0</v>
      </c>
      <c r="BE2016" s="186">
        <f t="shared" si="17"/>
        <v>0</v>
      </c>
      <c r="BF2016" s="186">
        <f t="shared" si="18"/>
        <v>0</v>
      </c>
      <c r="BG2016" s="186">
        <f t="shared" si="19"/>
        <v>0</v>
      </c>
      <c r="BH2016" s="186">
        <f t="shared" si="20"/>
        <v>0</v>
      </c>
      <c r="BI2016" s="24" t="s">
        <v>77</v>
      </c>
      <c r="BJ2016" s="186">
        <f t="shared" si="21"/>
        <v>0</v>
      </c>
      <c r="BK2016" s="24" t="s">
        <v>270</v>
      </c>
      <c r="BL2016" s="24" t="s">
        <v>2163</v>
      </c>
    </row>
    <row r="2017" spans="1:64" s="1" customFormat="1" ht="38.25" customHeight="1">
      <c r="B2017" s="174"/>
      <c r="C2017" s="331">
        <f t="shared" si="11"/>
        <v>315</v>
      </c>
      <c r="D2017" s="331" t="s">
        <v>164</v>
      </c>
      <c r="E2017" s="332" t="s">
        <v>2165</v>
      </c>
      <c r="F2017" s="333" t="s">
        <v>2166</v>
      </c>
      <c r="G2017" s="334" t="s">
        <v>320</v>
      </c>
      <c r="H2017" s="335">
        <v>1</v>
      </c>
      <c r="I2017" s="180"/>
      <c r="J2017" s="181">
        <f t="shared" si="12"/>
        <v>0</v>
      </c>
      <c r="K2017" s="177" t="s">
        <v>5</v>
      </c>
      <c r="L2017" s="41"/>
      <c r="M2017" s="182" t="s">
        <v>5</v>
      </c>
      <c r="N2017" s="183" t="s">
        <v>40</v>
      </c>
      <c r="O2017" s="42"/>
      <c r="P2017" s="184">
        <f t="shared" si="13"/>
        <v>0</v>
      </c>
      <c r="Q2017" s="184">
        <v>2.5000000000000001E-4</v>
      </c>
      <c r="R2017" s="184">
        <f t="shared" si="14"/>
        <v>2.5000000000000001E-4</v>
      </c>
      <c r="S2017" s="184">
        <v>0</v>
      </c>
      <c r="T2017" s="185">
        <f t="shared" si="15"/>
        <v>0</v>
      </c>
      <c r="U2017" s="329"/>
      <c r="V2017" s="329"/>
      <c r="AQ2017" s="24" t="s">
        <v>270</v>
      </c>
      <c r="AS2017" s="24" t="s">
        <v>164</v>
      </c>
      <c r="AT2017" s="24" t="s">
        <v>79</v>
      </c>
      <c r="AX2017" s="24" t="s">
        <v>162</v>
      </c>
      <c r="BD2017" s="186">
        <f t="shared" si="16"/>
        <v>0</v>
      </c>
      <c r="BE2017" s="186">
        <f t="shared" si="17"/>
        <v>0</v>
      </c>
      <c r="BF2017" s="186">
        <f t="shared" si="18"/>
        <v>0</v>
      </c>
      <c r="BG2017" s="186">
        <f t="shared" si="19"/>
        <v>0</v>
      </c>
      <c r="BH2017" s="186">
        <f t="shared" si="20"/>
        <v>0</v>
      </c>
      <c r="BI2017" s="24" t="s">
        <v>77</v>
      </c>
      <c r="BJ2017" s="186">
        <f t="shared" si="21"/>
        <v>0</v>
      </c>
      <c r="BK2017" s="24" t="s">
        <v>270</v>
      </c>
      <c r="BL2017" s="24" t="s">
        <v>2167</v>
      </c>
    </row>
    <row r="2018" spans="1:64" s="1" customFormat="1" ht="38.25" customHeight="1">
      <c r="B2018" s="174"/>
      <c r="C2018" s="331">
        <f t="shared" si="11"/>
        <v>316</v>
      </c>
      <c r="D2018" s="331" t="s">
        <v>164</v>
      </c>
      <c r="E2018" s="332" t="s">
        <v>2168</v>
      </c>
      <c r="F2018" s="333" t="s">
        <v>2169</v>
      </c>
      <c r="G2018" s="334" t="s">
        <v>320</v>
      </c>
      <c r="H2018" s="335">
        <v>1</v>
      </c>
      <c r="I2018" s="180"/>
      <c r="J2018" s="181">
        <f t="shared" si="12"/>
        <v>0</v>
      </c>
      <c r="K2018" s="177" t="s">
        <v>5</v>
      </c>
      <c r="L2018" s="41"/>
      <c r="M2018" s="182" t="s">
        <v>5</v>
      </c>
      <c r="N2018" s="183" t="s">
        <v>40</v>
      </c>
      <c r="O2018" s="42"/>
      <c r="P2018" s="184">
        <f t="shared" si="13"/>
        <v>0</v>
      </c>
      <c r="Q2018" s="184">
        <v>2.5000000000000001E-4</v>
      </c>
      <c r="R2018" s="184">
        <f t="shared" si="14"/>
        <v>2.5000000000000001E-4</v>
      </c>
      <c r="S2018" s="184">
        <v>0</v>
      </c>
      <c r="T2018" s="185">
        <f t="shared" si="15"/>
        <v>0</v>
      </c>
      <c r="U2018" s="329"/>
      <c r="V2018" s="329"/>
      <c r="AQ2018" s="24" t="s">
        <v>270</v>
      </c>
      <c r="AS2018" s="24" t="s">
        <v>164</v>
      </c>
      <c r="AT2018" s="24" t="s">
        <v>79</v>
      </c>
      <c r="AX2018" s="24" t="s">
        <v>162</v>
      </c>
      <c r="BD2018" s="186">
        <f t="shared" si="16"/>
        <v>0</v>
      </c>
      <c r="BE2018" s="186">
        <f t="shared" si="17"/>
        <v>0</v>
      </c>
      <c r="BF2018" s="186">
        <f t="shared" si="18"/>
        <v>0</v>
      </c>
      <c r="BG2018" s="186">
        <f t="shared" si="19"/>
        <v>0</v>
      </c>
      <c r="BH2018" s="186">
        <f t="shared" si="20"/>
        <v>0</v>
      </c>
      <c r="BI2018" s="24" t="s">
        <v>77</v>
      </c>
      <c r="BJ2018" s="186">
        <f t="shared" si="21"/>
        <v>0</v>
      </c>
      <c r="BK2018" s="24" t="s">
        <v>270</v>
      </c>
      <c r="BL2018" s="24" t="s">
        <v>2170</v>
      </c>
    </row>
    <row r="2019" spans="1:64" s="1" customFormat="1" ht="38.25" customHeight="1">
      <c r="B2019" s="174"/>
      <c r="C2019" s="389">
        <f t="shared" si="11"/>
        <v>317</v>
      </c>
      <c r="D2019" s="389" t="s">
        <v>164</v>
      </c>
      <c r="E2019" s="390" t="s">
        <v>2172</v>
      </c>
      <c r="F2019" s="391" t="s">
        <v>2173</v>
      </c>
      <c r="G2019" s="392" t="s">
        <v>320</v>
      </c>
      <c r="H2019" s="393">
        <v>48</v>
      </c>
      <c r="I2019" s="180"/>
      <c r="J2019" s="181">
        <f t="shared" si="12"/>
        <v>0</v>
      </c>
      <c r="K2019" s="177" t="s">
        <v>5</v>
      </c>
      <c r="L2019" s="41"/>
      <c r="M2019" s="182" t="s">
        <v>5</v>
      </c>
      <c r="N2019" s="183" t="s">
        <v>40</v>
      </c>
      <c r="O2019" s="42"/>
      <c r="P2019" s="184">
        <f t="shared" si="13"/>
        <v>0</v>
      </c>
      <c r="Q2019" s="184">
        <v>0</v>
      </c>
      <c r="R2019" s="184">
        <f t="shared" si="14"/>
        <v>0</v>
      </c>
      <c r="S2019" s="184">
        <v>2.4E-2</v>
      </c>
      <c r="T2019" s="185">
        <f t="shared" si="15"/>
        <v>1.1520000000000001</v>
      </c>
      <c r="U2019" s="329"/>
      <c r="V2019" s="329"/>
      <c r="AQ2019" s="24" t="s">
        <v>270</v>
      </c>
      <c r="AS2019" s="24" t="s">
        <v>164</v>
      </c>
      <c r="AT2019" s="24" t="s">
        <v>79</v>
      </c>
      <c r="AX2019" s="24" t="s">
        <v>162</v>
      </c>
      <c r="BD2019" s="186">
        <f t="shared" si="16"/>
        <v>0</v>
      </c>
      <c r="BE2019" s="186">
        <f t="shared" si="17"/>
        <v>0</v>
      </c>
      <c r="BF2019" s="186">
        <f t="shared" si="18"/>
        <v>0</v>
      </c>
      <c r="BG2019" s="186">
        <f t="shared" si="19"/>
        <v>0</v>
      </c>
      <c r="BH2019" s="186">
        <f t="shared" si="20"/>
        <v>0</v>
      </c>
      <c r="BI2019" s="24" t="s">
        <v>77</v>
      </c>
      <c r="BJ2019" s="186">
        <f t="shared" si="21"/>
        <v>0</v>
      </c>
      <c r="BK2019" s="24" t="s">
        <v>270</v>
      </c>
      <c r="BL2019" s="24" t="s">
        <v>2174</v>
      </c>
    </row>
    <row r="2020" spans="1:64" s="11" customFormat="1">
      <c r="B2020" s="187"/>
      <c r="C2020" s="336"/>
      <c r="D2020" s="337" t="s">
        <v>170</v>
      </c>
      <c r="E2020" s="338" t="s">
        <v>5</v>
      </c>
      <c r="F2020" s="339" t="s">
        <v>953</v>
      </c>
      <c r="G2020" s="336"/>
      <c r="H2020" s="340" t="s">
        <v>5</v>
      </c>
      <c r="I2020" s="192"/>
      <c r="L2020" s="187"/>
      <c r="M2020" s="193"/>
      <c r="N2020" s="194"/>
      <c r="O2020" s="194"/>
      <c r="P2020" s="194"/>
      <c r="Q2020" s="194"/>
      <c r="R2020" s="194"/>
      <c r="S2020" s="194"/>
      <c r="T2020" s="195"/>
      <c r="U2020" s="336"/>
      <c r="V2020" s="336"/>
      <c r="AS2020" s="191" t="s">
        <v>170</v>
      </c>
      <c r="AT2020" s="191" t="s">
        <v>79</v>
      </c>
      <c r="AU2020" s="11" t="s">
        <v>77</v>
      </c>
      <c r="AV2020" s="11" t="s">
        <v>33</v>
      </c>
      <c r="AW2020" s="11" t="s">
        <v>69</v>
      </c>
      <c r="AX2020" s="191" t="s">
        <v>162</v>
      </c>
    </row>
    <row r="2021" spans="1:64" s="12" customFormat="1">
      <c r="B2021" s="196"/>
      <c r="C2021" s="341"/>
      <c r="D2021" s="337" t="s">
        <v>170</v>
      </c>
      <c r="E2021" s="347" t="s">
        <v>5</v>
      </c>
      <c r="F2021" s="348" t="s">
        <v>2175</v>
      </c>
      <c r="G2021" s="341"/>
      <c r="H2021" s="349">
        <v>7</v>
      </c>
      <c r="I2021" s="198"/>
      <c r="L2021" s="196"/>
      <c r="M2021" s="199"/>
      <c r="N2021" s="200"/>
      <c r="O2021" s="200"/>
      <c r="P2021" s="200"/>
      <c r="Q2021" s="200"/>
      <c r="R2021" s="200"/>
      <c r="S2021" s="200"/>
      <c r="T2021" s="201"/>
      <c r="U2021" s="341"/>
      <c r="V2021" s="341"/>
      <c r="AS2021" s="202" t="s">
        <v>170</v>
      </c>
      <c r="AT2021" s="202" t="s">
        <v>79</v>
      </c>
      <c r="AU2021" s="12" t="s">
        <v>79</v>
      </c>
      <c r="AV2021" s="12" t="s">
        <v>33</v>
      </c>
      <c r="AW2021" s="12" t="s">
        <v>69</v>
      </c>
      <c r="AX2021" s="202" t="s">
        <v>162</v>
      </c>
    </row>
    <row r="2022" spans="1:64" s="12" customFormat="1">
      <c r="B2022" s="196"/>
      <c r="C2022" s="341"/>
      <c r="D2022" s="337" t="s">
        <v>170</v>
      </c>
      <c r="E2022" s="347" t="s">
        <v>5</v>
      </c>
      <c r="F2022" s="348" t="s">
        <v>2176</v>
      </c>
      <c r="G2022" s="341"/>
      <c r="H2022" s="349">
        <v>1</v>
      </c>
      <c r="I2022" s="198"/>
      <c r="L2022" s="196"/>
      <c r="M2022" s="199"/>
      <c r="N2022" s="200"/>
      <c r="O2022" s="200"/>
      <c r="P2022" s="200"/>
      <c r="Q2022" s="200"/>
      <c r="R2022" s="200"/>
      <c r="S2022" s="200"/>
      <c r="T2022" s="201"/>
      <c r="U2022" s="341"/>
      <c r="V2022" s="341"/>
      <c r="AS2022" s="202" t="s">
        <v>170</v>
      </c>
      <c r="AT2022" s="202" t="s">
        <v>79</v>
      </c>
      <c r="AU2022" s="12" t="s">
        <v>79</v>
      </c>
      <c r="AV2022" s="12" t="s">
        <v>33</v>
      </c>
      <c r="AW2022" s="12" t="s">
        <v>69</v>
      </c>
      <c r="AX2022" s="202" t="s">
        <v>162</v>
      </c>
    </row>
    <row r="2023" spans="1:64" s="12" customFormat="1">
      <c r="B2023" s="196"/>
      <c r="C2023" s="341"/>
      <c r="D2023" s="337" t="s">
        <v>170</v>
      </c>
      <c r="E2023" s="347" t="s">
        <v>5</v>
      </c>
      <c r="F2023" s="348" t="s">
        <v>2177</v>
      </c>
      <c r="G2023" s="341"/>
      <c r="H2023" s="349">
        <v>9</v>
      </c>
      <c r="I2023" s="198"/>
      <c r="L2023" s="196"/>
      <c r="M2023" s="199"/>
      <c r="N2023" s="200"/>
      <c r="O2023" s="200"/>
      <c r="P2023" s="200"/>
      <c r="Q2023" s="200"/>
      <c r="R2023" s="200"/>
      <c r="S2023" s="200"/>
      <c r="T2023" s="201"/>
      <c r="U2023" s="341"/>
      <c r="V2023" s="341"/>
      <c r="AS2023" s="202" t="s">
        <v>170</v>
      </c>
      <c r="AT2023" s="202" t="s">
        <v>79</v>
      </c>
      <c r="AU2023" s="12" t="s">
        <v>79</v>
      </c>
      <c r="AV2023" s="12" t="s">
        <v>33</v>
      </c>
      <c r="AW2023" s="12" t="s">
        <v>69</v>
      </c>
      <c r="AX2023" s="202" t="s">
        <v>162</v>
      </c>
    </row>
    <row r="2024" spans="1:64" s="12" customFormat="1">
      <c r="B2024" s="196"/>
      <c r="C2024" s="341"/>
      <c r="D2024" s="337" t="s">
        <v>170</v>
      </c>
      <c r="E2024" s="347" t="s">
        <v>5</v>
      </c>
      <c r="F2024" s="348" t="s">
        <v>2178</v>
      </c>
      <c r="G2024" s="341"/>
      <c r="H2024" s="349">
        <v>1</v>
      </c>
      <c r="I2024" s="198"/>
      <c r="L2024" s="196"/>
      <c r="M2024" s="199"/>
      <c r="N2024" s="200"/>
      <c r="O2024" s="200"/>
      <c r="P2024" s="200"/>
      <c r="Q2024" s="200"/>
      <c r="R2024" s="200"/>
      <c r="S2024" s="200"/>
      <c r="T2024" s="201"/>
      <c r="U2024" s="341"/>
      <c r="V2024" s="341"/>
      <c r="AS2024" s="202" t="s">
        <v>170</v>
      </c>
      <c r="AT2024" s="202" t="s">
        <v>79</v>
      </c>
      <c r="AU2024" s="12" t="s">
        <v>79</v>
      </c>
      <c r="AV2024" s="12" t="s">
        <v>33</v>
      </c>
      <c r="AW2024" s="12" t="s">
        <v>69</v>
      </c>
      <c r="AX2024" s="202" t="s">
        <v>162</v>
      </c>
    </row>
    <row r="2025" spans="1:64" s="12" customFormat="1">
      <c r="B2025" s="196"/>
      <c r="C2025" s="341"/>
      <c r="D2025" s="337" t="s">
        <v>170</v>
      </c>
      <c r="E2025" s="347" t="s">
        <v>5</v>
      </c>
      <c r="F2025" s="348" t="s">
        <v>2179</v>
      </c>
      <c r="G2025" s="341"/>
      <c r="H2025" s="349">
        <v>6</v>
      </c>
      <c r="I2025" s="198"/>
      <c r="L2025" s="196"/>
      <c r="M2025" s="199"/>
      <c r="N2025" s="200"/>
      <c r="O2025" s="200"/>
      <c r="P2025" s="200"/>
      <c r="Q2025" s="200"/>
      <c r="R2025" s="200"/>
      <c r="S2025" s="200"/>
      <c r="T2025" s="201"/>
      <c r="U2025" s="341"/>
      <c r="V2025" s="341"/>
      <c r="AS2025" s="202" t="s">
        <v>170</v>
      </c>
      <c r="AT2025" s="202" t="s">
        <v>79</v>
      </c>
      <c r="AU2025" s="12" t="s">
        <v>79</v>
      </c>
      <c r="AV2025" s="12" t="s">
        <v>33</v>
      </c>
      <c r="AW2025" s="12" t="s">
        <v>69</v>
      </c>
      <c r="AX2025" s="202" t="s">
        <v>162</v>
      </c>
    </row>
    <row r="2026" spans="1:64" s="11" customFormat="1">
      <c r="B2026" s="187"/>
      <c r="C2026" s="336"/>
      <c r="D2026" s="337" t="s">
        <v>170</v>
      </c>
      <c r="E2026" s="338" t="s">
        <v>5</v>
      </c>
      <c r="F2026" s="339" t="s">
        <v>2180</v>
      </c>
      <c r="G2026" s="336"/>
      <c r="H2026" s="340" t="s">
        <v>5</v>
      </c>
      <c r="I2026" s="192"/>
      <c r="L2026" s="187"/>
      <c r="M2026" s="193"/>
      <c r="N2026" s="194"/>
      <c r="O2026" s="194"/>
      <c r="P2026" s="194"/>
      <c r="Q2026" s="194"/>
      <c r="R2026" s="194"/>
      <c r="S2026" s="194"/>
      <c r="T2026" s="195"/>
      <c r="U2026" s="336"/>
      <c r="V2026" s="336"/>
      <c r="AS2026" s="191" t="s">
        <v>170</v>
      </c>
      <c r="AT2026" s="191" t="s">
        <v>79</v>
      </c>
      <c r="AU2026" s="11" t="s">
        <v>77</v>
      </c>
      <c r="AV2026" s="11" t="s">
        <v>33</v>
      </c>
      <c r="AW2026" s="11" t="s">
        <v>69</v>
      </c>
      <c r="AX2026" s="191" t="s">
        <v>162</v>
      </c>
    </row>
    <row r="2027" spans="1:64" s="12" customFormat="1">
      <c r="B2027" s="196"/>
      <c r="C2027" s="341"/>
      <c r="D2027" s="337" t="s">
        <v>170</v>
      </c>
      <c r="E2027" s="347" t="s">
        <v>5</v>
      </c>
      <c r="F2027" s="348" t="s">
        <v>2181</v>
      </c>
      <c r="G2027" s="341"/>
      <c r="H2027" s="349">
        <v>24</v>
      </c>
      <c r="I2027" s="198"/>
      <c r="L2027" s="196"/>
      <c r="M2027" s="199"/>
      <c r="N2027" s="200"/>
      <c r="O2027" s="200"/>
      <c r="P2027" s="200"/>
      <c r="Q2027" s="200"/>
      <c r="R2027" s="200"/>
      <c r="S2027" s="200"/>
      <c r="T2027" s="201"/>
      <c r="U2027" s="341"/>
      <c r="V2027" s="341"/>
      <c r="AS2027" s="202" t="s">
        <v>170</v>
      </c>
      <c r="AT2027" s="202" t="s">
        <v>79</v>
      </c>
      <c r="AU2027" s="12" t="s">
        <v>79</v>
      </c>
      <c r="AV2027" s="12" t="s">
        <v>33</v>
      </c>
      <c r="AW2027" s="12" t="s">
        <v>69</v>
      </c>
      <c r="AX2027" s="202" t="s">
        <v>162</v>
      </c>
    </row>
    <row r="2028" spans="1:64" s="13" customFormat="1">
      <c r="B2028" s="208"/>
      <c r="C2028" s="350"/>
      <c r="D2028" s="342" t="s">
        <v>170</v>
      </c>
      <c r="E2028" s="351" t="s">
        <v>5</v>
      </c>
      <c r="F2028" s="352" t="s">
        <v>192</v>
      </c>
      <c r="G2028" s="350"/>
      <c r="H2028" s="353">
        <f>SUM(H2021:H2027)</f>
        <v>48</v>
      </c>
      <c r="I2028" s="209"/>
      <c r="L2028" s="208"/>
      <c r="M2028" s="210"/>
      <c r="N2028" s="211"/>
      <c r="O2028" s="211"/>
      <c r="P2028" s="211"/>
      <c r="Q2028" s="211"/>
      <c r="R2028" s="211"/>
      <c r="S2028" s="211"/>
      <c r="T2028" s="212"/>
      <c r="U2028" s="350"/>
      <c r="V2028" s="350"/>
      <c r="AS2028" s="213" t="s">
        <v>170</v>
      </c>
      <c r="AT2028" s="213" t="s">
        <v>79</v>
      </c>
      <c r="AU2028" s="13" t="s">
        <v>168</v>
      </c>
      <c r="AV2028" s="13" t="s">
        <v>33</v>
      </c>
      <c r="AW2028" s="13" t="s">
        <v>77</v>
      </c>
      <c r="AX2028" s="213" t="s">
        <v>162</v>
      </c>
    </row>
    <row r="2029" spans="1:64" s="1" customFormat="1" ht="38.25" customHeight="1">
      <c r="A2029" s="405"/>
      <c r="B2029" s="394"/>
      <c r="C2029" s="389">
        <v>318</v>
      </c>
      <c r="D2029" s="389" t="s">
        <v>164</v>
      </c>
      <c r="E2029" s="390" t="s">
        <v>2182</v>
      </c>
      <c r="F2029" s="391" t="s">
        <v>2183</v>
      </c>
      <c r="G2029" s="392" t="s">
        <v>320</v>
      </c>
      <c r="H2029" s="393">
        <v>19</v>
      </c>
      <c r="I2029" s="180"/>
      <c r="J2029" s="181">
        <f>ROUND(I2029*H2029,2)</f>
        <v>0</v>
      </c>
      <c r="K2029" s="177" t="s">
        <v>5</v>
      </c>
      <c r="L2029" s="41"/>
      <c r="M2029" s="182" t="s">
        <v>5</v>
      </c>
      <c r="N2029" s="183" t="s">
        <v>40</v>
      </c>
      <c r="O2029" s="42"/>
      <c r="P2029" s="184">
        <f>O2029*H2029</f>
        <v>0</v>
      </c>
      <c r="Q2029" s="184">
        <v>0</v>
      </c>
      <c r="R2029" s="184">
        <f>Q2029*H2029</f>
        <v>0</v>
      </c>
      <c r="S2029" s="184">
        <v>2.8000000000000001E-2</v>
      </c>
      <c r="T2029" s="185">
        <f>S2029*H2029</f>
        <v>0.53200000000000003</v>
      </c>
      <c r="U2029" s="329"/>
      <c r="V2029" s="329"/>
      <c r="AQ2029" s="24" t="s">
        <v>270</v>
      </c>
      <c r="AS2029" s="24" t="s">
        <v>164</v>
      </c>
      <c r="AT2029" s="24" t="s">
        <v>79</v>
      </c>
      <c r="AX2029" s="24" t="s">
        <v>162</v>
      </c>
      <c r="BD2029" s="186">
        <f>IF(N2029="základní",J2029,0)</f>
        <v>0</v>
      </c>
      <c r="BE2029" s="186">
        <f>IF(N2029="snížená",J2029,0)</f>
        <v>0</v>
      </c>
      <c r="BF2029" s="186">
        <f>IF(N2029="zákl. přenesená",J2029,0)</f>
        <v>0</v>
      </c>
      <c r="BG2029" s="186">
        <f>IF(N2029="sníž. přenesená",J2029,0)</f>
        <v>0</v>
      </c>
      <c r="BH2029" s="186">
        <f>IF(N2029="nulová",J2029,0)</f>
        <v>0</v>
      </c>
      <c r="BI2029" s="24" t="s">
        <v>77</v>
      </c>
      <c r="BJ2029" s="186">
        <f>ROUND(I2029*H2029,2)</f>
        <v>0</v>
      </c>
      <c r="BK2029" s="24" t="s">
        <v>270</v>
      </c>
      <c r="BL2029" s="24" t="s">
        <v>2184</v>
      </c>
    </row>
    <row r="2030" spans="1:64" s="11" customFormat="1">
      <c r="B2030" s="187"/>
      <c r="C2030" s="336"/>
      <c r="D2030" s="337" t="s">
        <v>170</v>
      </c>
      <c r="E2030" s="338" t="s">
        <v>5</v>
      </c>
      <c r="F2030" s="339" t="s">
        <v>953</v>
      </c>
      <c r="G2030" s="336"/>
      <c r="H2030" s="340" t="s">
        <v>5</v>
      </c>
      <c r="I2030" s="192"/>
      <c r="L2030" s="187"/>
      <c r="M2030" s="193"/>
      <c r="N2030" s="194"/>
      <c r="O2030" s="194"/>
      <c r="P2030" s="194"/>
      <c r="Q2030" s="194"/>
      <c r="R2030" s="194"/>
      <c r="S2030" s="194"/>
      <c r="T2030" s="195"/>
      <c r="U2030" s="336"/>
      <c r="V2030" s="336"/>
      <c r="AS2030" s="191" t="s">
        <v>170</v>
      </c>
      <c r="AT2030" s="191" t="s">
        <v>79</v>
      </c>
      <c r="AU2030" s="11" t="s">
        <v>77</v>
      </c>
      <c r="AV2030" s="11" t="s">
        <v>33</v>
      </c>
      <c r="AW2030" s="11" t="s">
        <v>69</v>
      </c>
      <c r="AX2030" s="191" t="s">
        <v>162</v>
      </c>
    </row>
    <row r="2031" spans="1:64" s="12" customFormat="1">
      <c r="B2031" s="196"/>
      <c r="C2031" s="341"/>
      <c r="D2031" s="337" t="s">
        <v>170</v>
      </c>
      <c r="E2031" s="347" t="s">
        <v>5</v>
      </c>
      <c r="F2031" s="348" t="s">
        <v>2185</v>
      </c>
      <c r="G2031" s="341"/>
      <c r="H2031" s="349">
        <v>0</v>
      </c>
      <c r="I2031" s="198"/>
      <c r="L2031" s="196"/>
      <c r="M2031" s="199"/>
      <c r="N2031" s="200"/>
      <c r="O2031" s="200"/>
      <c r="P2031" s="200"/>
      <c r="Q2031" s="200"/>
      <c r="R2031" s="200"/>
      <c r="S2031" s="200"/>
      <c r="T2031" s="201"/>
      <c r="U2031" s="341"/>
      <c r="V2031" s="341"/>
      <c r="AS2031" s="202" t="s">
        <v>170</v>
      </c>
      <c r="AT2031" s="202" t="s">
        <v>79</v>
      </c>
      <c r="AU2031" s="12" t="s">
        <v>79</v>
      </c>
      <c r="AV2031" s="12" t="s">
        <v>33</v>
      </c>
      <c r="AW2031" s="12" t="s">
        <v>69</v>
      </c>
      <c r="AX2031" s="202" t="s">
        <v>162</v>
      </c>
    </row>
    <row r="2032" spans="1:64" s="12" customFormat="1">
      <c r="B2032" s="196"/>
      <c r="C2032" s="341"/>
      <c r="D2032" s="337" t="s">
        <v>170</v>
      </c>
      <c r="E2032" s="347" t="s">
        <v>5</v>
      </c>
      <c r="F2032" s="348" t="s">
        <v>2186</v>
      </c>
      <c r="G2032" s="341"/>
      <c r="H2032" s="349">
        <v>2</v>
      </c>
      <c r="I2032" s="198"/>
      <c r="L2032" s="196"/>
      <c r="M2032" s="199"/>
      <c r="N2032" s="200"/>
      <c r="O2032" s="200"/>
      <c r="P2032" s="200"/>
      <c r="Q2032" s="200"/>
      <c r="R2032" s="200"/>
      <c r="S2032" s="200"/>
      <c r="T2032" s="201"/>
      <c r="U2032" s="341"/>
      <c r="V2032" s="341"/>
      <c r="AS2032" s="202" t="s">
        <v>170</v>
      </c>
      <c r="AT2032" s="202" t="s">
        <v>79</v>
      </c>
      <c r="AU2032" s="12" t="s">
        <v>79</v>
      </c>
      <c r="AV2032" s="12" t="s">
        <v>33</v>
      </c>
      <c r="AW2032" s="12" t="s">
        <v>69</v>
      </c>
      <c r="AX2032" s="202" t="s">
        <v>162</v>
      </c>
    </row>
    <row r="2033" spans="1:64" s="12" customFormat="1">
      <c r="B2033" s="196"/>
      <c r="C2033" s="341"/>
      <c r="D2033" s="337" t="s">
        <v>170</v>
      </c>
      <c r="E2033" s="347" t="s">
        <v>5</v>
      </c>
      <c r="F2033" s="348" t="s">
        <v>2187</v>
      </c>
      <c r="G2033" s="341"/>
      <c r="H2033" s="349">
        <v>4</v>
      </c>
      <c r="I2033" s="198"/>
      <c r="L2033" s="196"/>
      <c r="M2033" s="199"/>
      <c r="N2033" s="200"/>
      <c r="O2033" s="200"/>
      <c r="P2033" s="200"/>
      <c r="Q2033" s="200"/>
      <c r="R2033" s="200"/>
      <c r="S2033" s="200"/>
      <c r="T2033" s="201"/>
      <c r="U2033" s="341"/>
      <c r="V2033" s="341"/>
      <c r="AS2033" s="202" t="s">
        <v>170</v>
      </c>
      <c r="AT2033" s="202" t="s">
        <v>79</v>
      </c>
      <c r="AU2033" s="12" t="s">
        <v>79</v>
      </c>
      <c r="AV2033" s="12" t="s">
        <v>33</v>
      </c>
      <c r="AW2033" s="12" t="s">
        <v>69</v>
      </c>
      <c r="AX2033" s="202" t="s">
        <v>162</v>
      </c>
    </row>
    <row r="2034" spans="1:64" s="12" customFormat="1">
      <c r="B2034" s="196"/>
      <c r="C2034" s="341"/>
      <c r="D2034" s="337" t="s">
        <v>170</v>
      </c>
      <c r="E2034" s="347" t="s">
        <v>5</v>
      </c>
      <c r="F2034" s="348" t="s">
        <v>2188</v>
      </c>
      <c r="G2034" s="341"/>
      <c r="H2034" s="349">
        <v>2</v>
      </c>
      <c r="I2034" s="198"/>
      <c r="L2034" s="196"/>
      <c r="M2034" s="199"/>
      <c r="N2034" s="200"/>
      <c r="O2034" s="200"/>
      <c r="P2034" s="200"/>
      <c r="Q2034" s="200"/>
      <c r="R2034" s="200"/>
      <c r="S2034" s="200"/>
      <c r="T2034" s="201"/>
      <c r="U2034" s="341"/>
      <c r="V2034" s="341"/>
      <c r="AS2034" s="202" t="s">
        <v>170</v>
      </c>
      <c r="AT2034" s="202" t="s">
        <v>79</v>
      </c>
      <c r="AU2034" s="12" t="s">
        <v>79</v>
      </c>
      <c r="AV2034" s="12" t="s">
        <v>33</v>
      </c>
      <c r="AW2034" s="12" t="s">
        <v>69</v>
      </c>
      <c r="AX2034" s="202" t="s">
        <v>162</v>
      </c>
    </row>
    <row r="2035" spans="1:64" s="12" customFormat="1">
      <c r="B2035" s="196"/>
      <c r="C2035" s="341"/>
      <c r="D2035" s="337" t="s">
        <v>170</v>
      </c>
      <c r="E2035" s="347" t="s">
        <v>5</v>
      </c>
      <c r="F2035" s="348" t="s">
        <v>2189</v>
      </c>
      <c r="G2035" s="341"/>
      <c r="H2035" s="349">
        <v>1</v>
      </c>
      <c r="I2035" s="198"/>
      <c r="L2035" s="196"/>
      <c r="M2035" s="199"/>
      <c r="N2035" s="200"/>
      <c r="O2035" s="200"/>
      <c r="P2035" s="200"/>
      <c r="Q2035" s="200"/>
      <c r="R2035" s="200"/>
      <c r="S2035" s="200"/>
      <c r="T2035" s="201"/>
      <c r="U2035" s="341"/>
      <c r="V2035" s="341"/>
      <c r="AS2035" s="202" t="s">
        <v>170</v>
      </c>
      <c r="AT2035" s="202" t="s">
        <v>79</v>
      </c>
      <c r="AU2035" s="12" t="s">
        <v>79</v>
      </c>
      <c r="AV2035" s="12" t="s">
        <v>33</v>
      </c>
      <c r="AW2035" s="12" t="s">
        <v>69</v>
      </c>
      <c r="AX2035" s="202" t="s">
        <v>162</v>
      </c>
    </row>
    <row r="2036" spans="1:64" s="12" customFormat="1">
      <c r="B2036" s="196"/>
      <c r="C2036" s="341"/>
      <c r="D2036" s="337" t="s">
        <v>170</v>
      </c>
      <c r="E2036" s="347" t="s">
        <v>5</v>
      </c>
      <c r="F2036" s="348" t="s">
        <v>2190</v>
      </c>
      <c r="G2036" s="341"/>
      <c r="H2036" s="349">
        <v>1</v>
      </c>
      <c r="I2036" s="198"/>
      <c r="L2036" s="196"/>
      <c r="M2036" s="199"/>
      <c r="N2036" s="200"/>
      <c r="O2036" s="200"/>
      <c r="P2036" s="200"/>
      <c r="Q2036" s="200"/>
      <c r="R2036" s="200"/>
      <c r="S2036" s="200"/>
      <c r="T2036" s="201"/>
      <c r="U2036" s="341"/>
      <c r="V2036" s="341"/>
      <c r="AS2036" s="202" t="s">
        <v>170</v>
      </c>
      <c r="AT2036" s="202" t="s">
        <v>79</v>
      </c>
      <c r="AU2036" s="12" t="s">
        <v>79</v>
      </c>
      <c r="AV2036" s="12" t="s">
        <v>33</v>
      </c>
      <c r="AW2036" s="12" t="s">
        <v>69</v>
      </c>
      <c r="AX2036" s="202" t="s">
        <v>162</v>
      </c>
    </row>
    <row r="2037" spans="1:64" s="12" customFormat="1">
      <c r="B2037" s="196"/>
      <c r="C2037" s="341"/>
      <c r="D2037" s="337" t="s">
        <v>170</v>
      </c>
      <c r="E2037" s="347" t="s">
        <v>5</v>
      </c>
      <c r="F2037" s="348" t="s">
        <v>2191</v>
      </c>
      <c r="G2037" s="341"/>
      <c r="H2037" s="349">
        <v>1</v>
      </c>
      <c r="I2037" s="198"/>
      <c r="L2037" s="196"/>
      <c r="M2037" s="199"/>
      <c r="N2037" s="200"/>
      <c r="O2037" s="200"/>
      <c r="P2037" s="200"/>
      <c r="Q2037" s="200"/>
      <c r="R2037" s="200"/>
      <c r="S2037" s="200"/>
      <c r="T2037" s="201"/>
      <c r="U2037" s="341"/>
      <c r="V2037" s="341"/>
      <c r="AS2037" s="202" t="s">
        <v>170</v>
      </c>
      <c r="AT2037" s="202" t="s">
        <v>79</v>
      </c>
      <c r="AU2037" s="12" t="s">
        <v>79</v>
      </c>
      <c r="AV2037" s="12" t="s">
        <v>33</v>
      </c>
      <c r="AW2037" s="12" t="s">
        <v>69</v>
      </c>
      <c r="AX2037" s="202" t="s">
        <v>162</v>
      </c>
    </row>
    <row r="2038" spans="1:64" s="11" customFormat="1">
      <c r="B2038" s="187"/>
      <c r="C2038" s="336"/>
      <c r="D2038" s="337" t="s">
        <v>170</v>
      </c>
      <c r="E2038" s="338" t="s">
        <v>5</v>
      </c>
      <c r="F2038" s="339" t="s">
        <v>2180</v>
      </c>
      <c r="G2038" s="336"/>
      <c r="H2038" s="340" t="s">
        <v>5</v>
      </c>
      <c r="I2038" s="192"/>
      <c r="L2038" s="187"/>
      <c r="M2038" s="193"/>
      <c r="N2038" s="194"/>
      <c r="O2038" s="194"/>
      <c r="P2038" s="194"/>
      <c r="Q2038" s="194"/>
      <c r="R2038" s="194"/>
      <c r="S2038" s="194"/>
      <c r="T2038" s="195"/>
      <c r="U2038" s="336"/>
      <c r="V2038" s="336"/>
      <c r="AS2038" s="191" t="s">
        <v>170</v>
      </c>
      <c r="AT2038" s="191" t="s">
        <v>79</v>
      </c>
      <c r="AU2038" s="11" t="s">
        <v>77</v>
      </c>
      <c r="AV2038" s="11" t="s">
        <v>33</v>
      </c>
      <c r="AW2038" s="11" t="s">
        <v>69</v>
      </c>
      <c r="AX2038" s="191" t="s">
        <v>162</v>
      </c>
    </row>
    <row r="2039" spans="1:64" s="12" customFormat="1">
      <c r="B2039" s="196"/>
      <c r="C2039" s="341"/>
      <c r="D2039" s="337" t="s">
        <v>170</v>
      </c>
      <c r="E2039" s="347" t="s">
        <v>5</v>
      </c>
      <c r="F2039" s="348" t="s">
        <v>2192</v>
      </c>
      <c r="G2039" s="341"/>
      <c r="H2039" s="349">
        <v>8</v>
      </c>
      <c r="I2039" s="198"/>
      <c r="L2039" s="196"/>
      <c r="M2039" s="199"/>
      <c r="N2039" s="200"/>
      <c r="O2039" s="200"/>
      <c r="P2039" s="200"/>
      <c r="Q2039" s="200"/>
      <c r="R2039" s="200"/>
      <c r="S2039" s="200"/>
      <c r="T2039" s="201"/>
      <c r="U2039" s="341"/>
      <c r="V2039" s="341"/>
      <c r="AS2039" s="202" t="s">
        <v>170</v>
      </c>
      <c r="AT2039" s="202" t="s">
        <v>79</v>
      </c>
      <c r="AU2039" s="12" t="s">
        <v>79</v>
      </c>
      <c r="AV2039" s="12" t="s">
        <v>33</v>
      </c>
      <c r="AW2039" s="12" t="s">
        <v>69</v>
      </c>
      <c r="AX2039" s="202" t="s">
        <v>162</v>
      </c>
    </row>
    <row r="2040" spans="1:64" s="13" customFormat="1">
      <c r="B2040" s="208"/>
      <c r="C2040" s="350"/>
      <c r="D2040" s="342" t="s">
        <v>170</v>
      </c>
      <c r="E2040" s="351" t="s">
        <v>5</v>
      </c>
      <c r="F2040" s="352" t="s">
        <v>192</v>
      </c>
      <c r="G2040" s="350"/>
      <c r="H2040" s="353">
        <v>22</v>
      </c>
      <c r="I2040" s="209"/>
      <c r="L2040" s="208"/>
      <c r="M2040" s="210"/>
      <c r="N2040" s="211"/>
      <c r="O2040" s="211"/>
      <c r="P2040" s="211"/>
      <c r="Q2040" s="211"/>
      <c r="R2040" s="211"/>
      <c r="S2040" s="211"/>
      <c r="T2040" s="212"/>
      <c r="U2040" s="350"/>
      <c r="V2040" s="350"/>
      <c r="AS2040" s="213" t="s">
        <v>170</v>
      </c>
      <c r="AT2040" s="213" t="s">
        <v>79</v>
      </c>
      <c r="AU2040" s="13" t="s">
        <v>168</v>
      </c>
      <c r="AV2040" s="13" t="s">
        <v>33</v>
      </c>
      <c r="AW2040" s="13" t="s">
        <v>77</v>
      </c>
      <c r="AX2040" s="213" t="s">
        <v>162</v>
      </c>
    </row>
    <row r="2041" spans="1:64" s="1" customFormat="1" ht="25.5" customHeight="1">
      <c r="A2041" s="405"/>
      <c r="B2041" s="394"/>
      <c r="C2041" s="389">
        <v>319</v>
      </c>
      <c r="D2041" s="389" t="s">
        <v>164</v>
      </c>
      <c r="E2041" s="390" t="s">
        <v>2194</v>
      </c>
      <c r="F2041" s="391" t="s">
        <v>2195</v>
      </c>
      <c r="G2041" s="392" t="s">
        <v>320</v>
      </c>
      <c r="H2041" s="393">
        <v>2</v>
      </c>
      <c r="I2041" s="180"/>
      <c r="J2041" s="181">
        <f>ROUND(I2041*H2041,2)</f>
        <v>0</v>
      </c>
      <c r="K2041" s="177" t="s">
        <v>5</v>
      </c>
      <c r="L2041" s="41"/>
      <c r="M2041" s="182" t="s">
        <v>5</v>
      </c>
      <c r="N2041" s="183" t="s">
        <v>40</v>
      </c>
      <c r="O2041" s="42"/>
      <c r="P2041" s="184">
        <f>O2041*H2041</f>
        <v>0</v>
      </c>
      <c r="Q2041" s="184">
        <v>0</v>
      </c>
      <c r="R2041" s="184">
        <f>Q2041*H2041</f>
        <v>0</v>
      </c>
      <c r="S2041" s="184">
        <v>0</v>
      </c>
      <c r="T2041" s="185">
        <f>S2041*H2041</f>
        <v>0</v>
      </c>
      <c r="U2041" s="329"/>
      <c r="V2041" s="329"/>
      <c r="AQ2041" s="24" t="s">
        <v>270</v>
      </c>
      <c r="AS2041" s="24" t="s">
        <v>164</v>
      </c>
      <c r="AT2041" s="24" t="s">
        <v>79</v>
      </c>
      <c r="AX2041" s="24" t="s">
        <v>162</v>
      </c>
      <c r="BD2041" s="186">
        <f>IF(N2041="základní",J2041,0)</f>
        <v>0</v>
      </c>
      <c r="BE2041" s="186">
        <f>IF(N2041="snížená",J2041,0)</f>
        <v>0</v>
      </c>
      <c r="BF2041" s="186">
        <f>IF(N2041="zákl. přenesená",J2041,0)</f>
        <v>0</v>
      </c>
      <c r="BG2041" s="186">
        <f>IF(N2041="sníž. přenesená",J2041,0)</f>
        <v>0</v>
      </c>
      <c r="BH2041" s="186">
        <f>IF(N2041="nulová",J2041,0)</f>
        <v>0</v>
      </c>
      <c r="BI2041" s="24" t="s">
        <v>77</v>
      </c>
      <c r="BJ2041" s="186">
        <f>ROUND(I2041*H2041,2)</f>
        <v>0</v>
      </c>
      <c r="BK2041" s="24" t="s">
        <v>270</v>
      </c>
      <c r="BL2041" s="24" t="s">
        <v>2196</v>
      </c>
    </row>
    <row r="2042" spans="1:64" s="12" customFormat="1">
      <c r="B2042" s="196"/>
      <c r="C2042" s="341"/>
      <c r="D2042" s="342" t="s">
        <v>170</v>
      </c>
      <c r="E2042" s="343" t="s">
        <v>5</v>
      </c>
      <c r="F2042" s="344" t="s">
        <v>2197</v>
      </c>
      <c r="G2042" s="341"/>
      <c r="H2042" s="345">
        <v>2</v>
      </c>
      <c r="I2042" s="198"/>
      <c r="L2042" s="196"/>
      <c r="M2042" s="199"/>
      <c r="N2042" s="200"/>
      <c r="O2042" s="200"/>
      <c r="P2042" s="200"/>
      <c r="Q2042" s="200"/>
      <c r="R2042" s="200"/>
      <c r="S2042" s="200"/>
      <c r="T2042" s="201"/>
      <c r="U2042" s="341"/>
      <c r="V2042" s="341"/>
      <c r="AS2042" s="202" t="s">
        <v>170</v>
      </c>
      <c r="AT2042" s="202" t="s">
        <v>79</v>
      </c>
      <c r="AU2042" s="12" t="s">
        <v>79</v>
      </c>
      <c r="AV2042" s="12" t="s">
        <v>33</v>
      </c>
      <c r="AW2042" s="12" t="s">
        <v>77</v>
      </c>
      <c r="AX2042" s="202" t="s">
        <v>162</v>
      </c>
    </row>
    <row r="2043" spans="1:64" s="1" customFormat="1" ht="16.5" customHeight="1">
      <c r="B2043" s="174"/>
      <c r="C2043" s="400">
        <v>320</v>
      </c>
      <c r="D2043" s="400" t="s">
        <v>262</v>
      </c>
      <c r="E2043" s="401" t="s">
        <v>2198</v>
      </c>
      <c r="F2043" s="402" t="s">
        <v>2199</v>
      </c>
      <c r="G2043" s="403" t="s">
        <v>746</v>
      </c>
      <c r="H2043" s="404">
        <v>4.8</v>
      </c>
      <c r="I2043" s="225"/>
      <c r="J2043" s="226">
        <f>ROUND(I2043*H2043,2)</f>
        <v>0</v>
      </c>
      <c r="K2043" s="222" t="s">
        <v>5</v>
      </c>
      <c r="L2043" s="227"/>
      <c r="M2043" s="228" t="s">
        <v>5</v>
      </c>
      <c r="N2043" s="229" t="s">
        <v>40</v>
      </c>
      <c r="O2043" s="42"/>
      <c r="P2043" s="184">
        <f>O2043*H2043</f>
        <v>0</v>
      </c>
      <c r="Q2043" s="184">
        <v>3.0000000000000001E-3</v>
      </c>
      <c r="R2043" s="184">
        <f>Q2043*H2043</f>
        <v>1.44E-2</v>
      </c>
      <c r="S2043" s="184">
        <v>0</v>
      </c>
      <c r="T2043" s="185">
        <f>S2043*H2043</f>
        <v>0</v>
      </c>
      <c r="U2043" s="329"/>
      <c r="V2043" s="329"/>
      <c r="AQ2043" s="24" t="s">
        <v>365</v>
      </c>
      <c r="AS2043" s="24" t="s">
        <v>262</v>
      </c>
      <c r="AT2043" s="24" t="s">
        <v>79</v>
      </c>
      <c r="AX2043" s="24" t="s">
        <v>162</v>
      </c>
      <c r="BD2043" s="186">
        <f>IF(N2043="základní",J2043,0)</f>
        <v>0</v>
      </c>
      <c r="BE2043" s="186">
        <f>IF(N2043="snížená",J2043,0)</f>
        <v>0</v>
      </c>
      <c r="BF2043" s="186">
        <f>IF(N2043="zákl. přenesená",J2043,0)</f>
        <v>0</v>
      </c>
      <c r="BG2043" s="186">
        <f>IF(N2043="sníž. přenesená",J2043,0)</f>
        <v>0</v>
      </c>
      <c r="BH2043" s="186">
        <f>IF(N2043="nulová",J2043,0)</f>
        <v>0</v>
      </c>
      <c r="BI2043" s="24" t="s">
        <v>77</v>
      </c>
      <c r="BJ2043" s="186">
        <f>ROUND(I2043*H2043,2)</f>
        <v>0</v>
      </c>
      <c r="BK2043" s="24" t="s">
        <v>270</v>
      </c>
      <c r="BL2043" s="24" t="s">
        <v>2200</v>
      </c>
    </row>
    <row r="2044" spans="1:64" s="1" customFormat="1" ht="114">
      <c r="B2044" s="41"/>
      <c r="C2044" s="329"/>
      <c r="D2044" s="342" t="s">
        <v>182</v>
      </c>
      <c r="E2044" s="329"/>
      <c r="F2044" s="373" t="s">
        <v>2201</v>
      </c>
      <c r="G2044" s="329"/>
      <c r="H2044" s="329"/>
      <c r="I2044" s="204"/>
      <c r="L2044" s="41"/>
      <c r="M2044" s="205"/>
      <c r="N2044" s="42"/>
      <c r="O2044" s="42"/>
      <c r="P2044" s="42"/>
      <c r="Q2044" s="42"/>
      <c r="R2044" s="42"/>
      <c r="S2044" s="42"/>
      <c r="T2044" s="70"/>
      <c r="U2044" s="329"/>
      <c r="V2044" s="329"/>
      <c r="AS2044" s="24" t="s">
        <v>182</v>
      </c>
      <c r="AT2044" s="24" t="s">
        <v>79</v>
      </c>
    </row>
    <row r="2045" spans="1:64" s="1" customFormat="1" ht="16.5" customHeight="1">
      <c r="B2045" s="174"/>
      <c r="C2045" s="400">
        <v>321</v>
      </c>
      <c r="D2045" s="400" t="s">
        <v>262</v>
      </c>
      <c r="E2045" s="401" t="s">
        <v>2203</v>
      </c>
      <c r="F2045" s="402" t="s">
        <v>2204</v>
      </c>
      <c r="G2045" s="403" t="s">
        <v>320</v>
      </c>
      <c r="H2045" s="404">
        <v>4</v>
      </c>
      <c r="I2045" s="225"/>
      <c r="J2045" s="226">
        <f>ROUND(I2045*H2045,2)</f>
        <v>0</v>
      </c>
      <c r="K2045" s="222" t="s">
        <v>5</v>
      </c>
      <c r="L2045" s="227"/>
      <c r="M2045" s="228" t="s">
        <v>5</v>
      </c>
      <c r="N2045" s="229" t="s">
        <v>40</v>
      </c>
      <c r="O2045" s="42"/>
      <c r="P2045" s="184">
        <f>O2045*H2045</f>
        <v>0</v>
      </c>
      <c r="Q2045" s="184">
        <v>6.0000000000000002E-5</v>
      </c>
      <c r="R2045" s="184">
        <f>Q2045*H2045</f>
        <v>2.4000000000000001E-4</v>
      </c>
      <c r="S2045" s="184">
        <v>0</v>
      </c>
      <c r="T2045" s="185">
        <f>S2045*H2045</f>
        <v>0</v>
      </c>
      <c r="U2045" s="329"/>
      <c r="V2045" s="329"/>
      <c r="AQ2045" s="24" t="s">
        <v>365</v>
      </c>
      <c r="AS2045" s="24" t="s">
        <v>262</v>
      </c>
      <c r="AT2045" s="24" t="s">
        <v>79</v>
      </c>
      <c r="AX2045" s="24" t="s">
        <v>162</v>
      </c>
      <c r="BD2045" s="186">
        <f>IF(N2045="základní",J2045,0)</f>
        <v>0</v>
      </c>
      <c r="BE2045" s="186">
        <f>IF(N2045="snížená",J2045,0)</f>
        <v>0</v>
      </c>
      <c r="BF2045" s="186">
        <f>IF(N2045="zákl. přenesená",J2045,0)</f>
        <v>0</v>
      </c>
      <c r="BG2045" s="186">
        <f>IF(N2045="sníž. přenesená",J2045,0)</f>
        <v>0</v>
      </c>
      <c r="BH2045" s="186">
        <f>IF(N2045="nulová",J2045,0)</f>
        <v>0</v>
      </c>
      <c r="BI2045" s="24" t="s">
        <v>77</v>
      </c>
      <c r="BJ2045" s="186">
        <f>ROUND(I2045*H2045,2)</f>
        <v>0</v>
      </c>
      <c r="BK2045" s="24" t="s">
        <v>270</v>
      </c>
      <c r="BL2045" s="24" t="s">
        <v>2205</v>
      </c>
    </row>
    <row r="2046" spans="1:64" s="12" customFormat="1">
      <c r="B2046" s="196"/>
      <c r="C2046" s="341"/>
      <c r="D2046" s="342" t="s">
        <v>170</v>
      </c>
      <c r="E2046" s="343" t="s">
        <v>5</v>
      </c>
      <c r="F2046" s="344" t="s">
        <v>2206</v>
      </c>
      <c r="G2046" s="341"/>
      <c r="H2046" s="345">
        <v>0</v>
      </c>
      <c r="I2046" s="198"/>
      <c r="L2046" s="196"/>
      <c r="M2046" s="199"/>
      <c r="N2046" s="200"/>
      <c r="O2046" s="200"/>
      <c r="P2046" s="200"/>
      <c r="Q2046" s="200"/>
      <c r="R2046" s="200"/>
      <c r="S2046" s="200"/>
      <c r="T2046" s="201"/>
      <c r="U2046" s="341"/>
      <c r="V2046" s="341"/>
      <c r="AS2046" s="202" t="s">
        <v>170</v>
      </c>
      <c r="AT2046" s="202" t="s">
        <v>79</v>
      </c>
      <c r="AU2046" s="12" t="s">
        <v>79</v>
      </c>
      <c r="AV2046" s="12" t="s">
        <v>33</v>
      </c>
      <c r="AW2046" s="12" t="s">
        <v>77</v>
      </c>
      <c r="AX2046" s="202" t="s">
        <v>162</v>
      </c>
    </row>
    <row r="2047" spans="1:64" s="1" customFormat="1" ht="25.5" customHeight="1">
      <c r="B2047" s="174"/>
      <c r="C2047" s="378">
        <v>322</v>
      </c>
      <c r="D2047" s="378" t="s">
        <v>164</v>
      </c>
      <c r="E2047" s="379" t="s">
        <v>2207</v>
      </c>
      <c r="F2047" s="380" t="s">
        <v>2208</v>
      </c>
      <c r="G2047" s="381" t="s">
        <v>320</v>
      </c>
      <c r="H2047" s="382">
        <v>0</v>
      </c>
      <c r="I2047" s="180"/>
      <c r="J2047" s="181">
        <f>ROUND(I2047*H2047,2)</f>
        <v>0</v>
      </c>
      <c r="K2047" s="177" t="s">
        <v>5</v>
      </c>
      <c r="L2047" s="41"/>
      <c r="M2047" s="182" t="s">
        <v>5</v>
      </c>
      <c r="N2047" s="183" t="s">
        <v>40</v>
      </c>
      <c r="O2047" s="42"/>
      <c r="P2047" s="184">
        <f>O2047*H2047</f>
        <v>0</v>
      </c>
      <c r="Q2047" s="184">
        <v>0</v>
      </c>
      <c r="R2047" s="184">
        <f>Q2047*H2047</f>
        <v>0</v>
      </c>
      <c r="S2047" s="184">
        <v>0</v>
      </c>
      <c r="T2047" s="185">
        <f>S2047*H2047</f>
        <v>0</v>
      </c>
      <c r="U2047" s="329"/>
      <c r="V2047" s="329"/>
      <c r="AQ2047" s="24" t="s">
        <v>270</v>
      </c>
      <c r="AS2047" s="24" t="s">
        <v>164</v>
      </c>
      <c r="AT2047" s="24" t="s">
        <v>79</v>
      </c>
      <c r="AX2047" s="24" t="s">
        <v>162</v>
      </c>
      <c r="BD2047" s="186">
        <f>IF(N2047="základní",J2047,0)</f>
        <v>0</v>
      </c>
      <c r="BE2047" s="186">
        <f>IF(N2047="snížená",J2047,0)</f>
        <v>0</v>
      </c>
      <c r="BF2047" s="186">
        <f>IF(N2047="zákl. přenesená",J2047,0)</f>
        <v>0</v>
      </c>
      <c r="BG2047" s="186">
        <f>IF(N2047="sníž. přenesená",J2047,0)</f>
        <v>0</v>
      </c>
      <c r="BH2047" s="186">
        <f>IF(N2047="nulová",J2047,0)</f>
        <v>0</v>
      </c>
      <c r="BI2047" s="24" t="s">
        <v>77</v>
      </c>
      <c r="BJ2047" s="186">
        <f>ROUND(I2047*H2047,2)</f>
        <v>0</v>
      </c>
      <c r="BK2047" s="24" t="s">
        <v>270</v>
      </c>
      <c r="BL2047" s="24" t="s">
        <v>2209</v>
      </c>
    </row>
    <row r="2048" spans="1:64" s="12" customFormat="1">
      <c r="B2048" s="196"/>
      <c r="C2048" s="341"/>
      <c r="D2048" s="342" t="s">
        <v>170</v>
      </c>
      <c r="E2048" s="343" t="s">
        <v>5</v>
      </c>
      <c r="F2048" s="344" t="s">
        <v>2210</v>
      </c>
      <c r="G2048" s="341"/>
      <c r="H2048" s="345">
        <v>4</v>
      </c>
      <c r="I2048" s="198"/>
      <c r="L2048" s="196"/>
      <c r="M2048" s="199"/>
      <c r="N2048" s="200"/>
      <c r="O2048" s="200"/>
      <c r="P2048" s="200"/>
      <c r="Q2048" s="200"/>
      <c r="R2048" s="200"/>
      <c r="S2048" s="200"/>
      <c r="T2048" s="201"/>
      <c r="U2048" s="341"/>
      <c r="V2048" s="341"/>
      <c r="AS2048" s="202" t="s">
        <v>170</v>
      </c>
      <c r="AT2048" s="202" t="s">
        <v>79</v>
      </c>
      <c r="AU2048" s="12" t="s">
        <v>79</v>
      </c>
      <c r="AV2048" s="12" t="s">
        <v>33</v>
      </c>
      <c r="AW2048" s="12" t="s">
        <v>77</v>
      </c>
      <c r="AX2048" s="202" t="s">
        <v>162</v>
      </c>
    </row>
    <row r="2049" spans="2:64" s="1" customFormat="1" ht="16.5" customHeight="1">
      <c r="B2049" s="174"/>
      <c r="C2049" s="384">
        <v>323</v>
      </c>
      <c r="D2049" s="384" t="s">
        <v>262</v>
      </c>
      <c r="E2049" s="385" t="s">
        <v>2198</v>
      </c>
      <c r="F2049" s="386" t="s">
        <v>2199</v>
      </c>
      <c r="G2049" s="387" t="s">
        <v>746</v>
      </c>
      <c r="H2049" s="388">
        <v>0</v>
      </c>
      <c r="I2049" s="225"/>
      <c r="J2049" s="226">
        <f>ROUND(I2049*H2049,2)</f>
        <v>0</v>
      </c>
      <c r="K2049" s="222" t="s">
        <v>5</v>
      </c>
      <c r="L2049" s="227"/>
      <c r="M2049" s="228" t="s">
        <v>5</v>
      </c>
      <c r="N2049" s="229" t="s">
        <v>40</v>
      </c>
      <c r="O2049" s="42"/>
      <c r="P2049" s="184">
        <f>O2049*H2049</f>
        <v>0</v>
      </c>
      <c r="Q2049" s="184">
        <v>3.0000000000000001E-3</v>
      </c>
      <c r="R2049" s="184">
        <f>Q2049*H2049</f>
        <v>0</v>
      </c>
      <c r="S2049" s="184">
        <v>0</v>
      </c>
      <c r="T2049" s="185">
        <f>S2049*H2049</f>
        <v>0</v>
      </c>
      <c r="U2049" s="329"/>
      <c r="V2049" s="329"/>
      <c r="AQ2049" s="24" t="s">
        <v>365</v>
      </c>
      <c r="AS2049" s="24" t="s">
        <v>262</v>
      </c>
      <c r="AT2049" s="24" t="s">
        <v>79</v>
      </c>
      <c r="AX2049" s="24" t="s">
        <v>162</v>
      </c>
      <c r="BD2049" s="186">
        <f>IF(N2049="základní",J2049,0)</f>
        <v>0</v>
      </c>
      <c r="BE2049" s="186">
        <f>IF(N2049="snížená",J2049,0)</f>
        <v>0</v>
      </c>
      <c r="BF2049" s="186">
        <f>IF(N2049="zákl. přenesená",J2049,0)</f>
        <v>0</v>
      </c>
      <c r="BG2049" s="186">
        <f>IF(N2049="sníž. přenesená",J2049,0)</f>
        <v>0</v>
      </c>
      <c r="BH2049" s="186">
        <f>IF(N2049="nulová",J2049,0)</f>
        <v>0</v>
      </c>
      <c r="BI2049" s="24" t="s">
        <v>77</v>
      </c>
      <c r="BJ2049" s="186">
        <f>ROUND(I2049*H2049,2)</f>
        <v>0</v>
      </c>
      <c r="BK2049" s="24" t="s">
        <v>270</v>
      </c>
      <c r="BL2049" s="24" t="s">
        <v>2212</v>
      </c>
    </row>
    <row r="2050" spans="2:64" s="1" customFormat="1" ht="114">
      <c r="B2050" s="41"/>
      <c r="C2050" s="329"/>
      <c r="D2050" s="337" t="s">
        <v>182</v>
      </c>
      <c r="E2050" s="329"/>
      <c r="F2050" s="346" t="s">
        <v>2201</v>
      </c>
      <c r="G2050" s="329"/>
      <c r="H2050" s="329"/>
      <c r="I2050" s="204"/>
      <c r="L2050" s="41"/>
      <c r="M2050" s="205"/>
      <c r="N2050" s="42"/>
      <c r="O2050" s="42"/>
      <c r="P2050" s="42"/>
      <c r="Q2050" s="42"/>
      <c r="R2050" s="42"/>
      <c r="S2050" s="42"/>
      <c r="T2050" s="70"/>
      <c r="U2050" s="329"/>
      <c r="V2050" s="329"/>
      <c r="AS2050" s="24" t="s">
        <v>182</v>
      </c>
      <c r="AT2050" s="24" t="s">
        <v>79</v>
      </c>
    </row>
    <row r="2051" spans="2:64" s="12" customFormat="1">
      <c r="B2051" s="196"/>
      <c r="C2051" s="341"/>
      <c r="D2051" s="342" t="s">
        <v>170</v>
      </c>
      <c r="E2051" s="343" t="s">
        <v>5</v>
      </c>
      <c r="F2051" s="344" t="s">
        <v>2213</v>
      </c>
      <c r="G2051" s="341"/>
      <c r="H2051" s="345">
        <v>20.9</v>
      </c>
      <c r="I2051" s="198"/>
      <c r="L2051" s="196"/>
      <c r="M2051" s="199"/>
      <c r="N2051" s="200"/>
      <c r="O2051" s="200"/>
      <c r="P2051" s="200"/>
      <c r="Q2051" s="200"/>
      <c r="R2051" s="200"/>
      <c r="S2051" s="200"/>
      <c r="T2051" s="201"/>
      <c r="U2051" s="341"/>
      <c r="V2051" s="341"/>
      <c r="AS2051" s="202" t="s">
        <v>170</v>
      </c>
      <c r="AT2051" s="202" t="s">
        <v>79</v>
      </c>
      <c r="AU2051" s="12" t="s">
        <v>79</v>
      </c>
      <c r="AV2051" s="12" t="s">
        <v>33</v>
      </c>
      <c r="AW2051" s="12" t="s">
        <v>77</v>
      </c>
      <c r="AX2051" s="202" t="s">
        <v>162</v>
      </c>
    </row>
    <row r="2052" spans="2:64" s="1" customFormat="1" ht="16.5" customHeight="1">
      <c r="B2052" s="174"/>
      <c r="C2052" s="384">
        <v>324</v>
      </c>
      <c r="D2052" s="384" t="s">
        <v>262</v>
      </c>
      <c r="E2052" s="385" t="s">
        <v>2203</v>
      </c>
      <c r="F2052" s="386" t="s">
        <v>2204</v>
      </c>
      <c r="G2052" s="387" t="s">
        <v>320</v>
      </c>
      <c r="H2052" s="388">
        <v>0</v>
      </c>
      <c r="I2052" s="225"/>
      <c r="J2052" s="226">
        <f>ROUND(I2052*H2052,2)</f>
        <v>0</v>
      </c>
      <c r="K2052" s="222" t="s">
        <v>5</v>
      </c>
      <c r="L2052" s="227"/>
      <c r="M2052" s="228" t="s">
        <v>5</v>
      </c>
      <c r="N2052" s="229" t="s">
        <v>40</v>
      </c>
      <c r="O2052" s="42"/>
      <c r="P2052" s="184">
        <f>O2052*H2052</f>
        <v>0</v>
      </c>
      <c r="Q2052" s="184">
        <v>6.0000000000000002E-5</v>
      </c>
      <c r="R2052" s="184">
        <f>Q2052*H2052</f>
        <v>0</v>
      </c>
      <c r="S2052" s="184">
        <v>0</v>
      </c>
      <c r="T2052" s="185">
        <f>S2052*H2052</f>
        <v>0</v>
      </c>
      <c r="U2052" s="329"/>
      <c r="V2052" s="329"/>
      <c r="AQ2052" s="24" t="s">
        <v>365</v>
      </c>
      <c r="AS2052" s="24" t="s">
        <v>262</v>
      </c>
      <c r="AT2052" s="24" t="s">
        <v>79</v>
      </c>
      <c r="AX2052" s="24" t="s">
        <v>162</v>
      </c>
      <c r="BD2052" s="186">
        <f>IF(N2052="základní",J2052,0)</f>
        <v>0</v>
      </c>
      <c r="BE2052" s="186">
        <f>IF(N2052="snížená",J2052,0)</f>
        <v>0</v>
      </c>
      <c r="BF2052" s="186">
        <f>IF(N2052="zákl. přenesená",J2052,0)</f>
        <v>0</v>
      </c>
      <c r="BG2052" s="186">
        <f>IF(N2052="sníž. přenesená",J2052,0)</f>
        <v>0</v>
      </c>
      <c r="BH2052" s="186">
        <f>IF(N2052="nulová",J2052,0)</f>
        <v>0</v>
      </c>
      <c r="BI2052" s="24" t="s">
        <v>77</v>
      </c>
      <c r="BJ2052" s="186">
        <f>ROUND(I2052*H2052,2)</f>
        <v>0</v>
      </c>
      <c r="BK2052" s="24" t="s">
        <v>270</v>
      </c>
      <c r="BL2052" s="24" t="s">
        <v>2214</v>
      </c>
    </row>
    <row r="2053" spans="2:64" s="12" customFormat="1">
      <c r="B2053" s="196"/>
      <c r="C2053" s="341"/>
      <c r="D2053" s="342" t="s">
        <v>170</v>
      </c>
      <c r="E2053" s="343" t="s">
        <v>5</v>
      </c>
      <c r="F2053" s="344" t="s">
        <v>2215</v>
      </c>
      <c r="G2053" s="341"/>
      <c r="H2053" s="345">
        <v>8</v>
      </c>
      <c r="I2053" s="198"/>
      <c r="L2053" s="196"/>
      <c r="M2053" s="199"/>
      <c r="N2053" s="200"/>
      <c r="O2053" s="200"/>
      <c r="P2053" s="200"/>
      <c r="Q2053" s="200"/>
      <c r="R2053" s="200"/>
      <c r="S2053" s="200"/>
      <c r="T2053" s="201"/>
      <c r="U2053" s="341"/>
      <c r="V2053" s="341"/>
      <c r="AS2053" s="202" t="s">
        <v>170</v>
      </c>
      <c r="AT2053" s="202" t="s">
        <v>79</v>
      </c>
      <c r="AU2053" s="12" t="s">
        <v>79</v>
      </c>
      <c r="AV2053" s="12" t="s">
        <v>33</v>
      </c>
      <c r="AW2053" s="12" t="s">
        <v>77</v>
      </c>
      <c r="AX2053" s="202" t="s">
        <v>162</v>
      </c>
    </row>
    <row r="2054" spans="2:64" s="1" customFormat="1" ht="25.5" customHeight="1">
      <c r="B2054" s="174"/>
      <c r="C2054" s="331">
        <v>325</v>
      </c>
      <c r="D2054" s="331" t="s">
        <v>164</v>
      </c>
      <c r="E2054" s="332" t="s">
        <v>2217</v>
      </c>
      <c r="F2054" s="333" t="s">
        <v>2218</v>
      </c>
      <c r="G2054" s="334" t="s">
        <v>320</v>
      </c>
      <c r="H2054" s="335">
        <v>1</v>
      </c>
      <c r="I2054" s="180"/>
      <c r="J2054" s="181">
        <f>ROUND(I2054*H2054,2)</f>
        <v>0</v>
      </c>
      <c r="K2054" s="177" t="s">
        <v>5</v>
      </c>
      <c r="L2054" s="41"/>
      <c r="M2054" s="182" t="s">
        <v>5</v>
      </c>
      <c r="N2054" s="183" t="s">
        <v>40</v>
      </c>
      <c r="O2054" s="42"/>
      <c r="P2054" s="184">
        <f>O2054*H2054</f>
        <v>0</v>
      </c>
      <c r="Q2054" s="184">
        <v>0</v>
      </c>
      <c r="R2054" s="184">
        <f>Q2054*H2054</f>
        <v>0</v>
      </c>
      <c r="S2054" s="184">
        <v>0</v>
      </c>
      <c r="T2054" s="185">
        <f>S2054*H2054</f>
        <v>0</v>
      </c>
      <c r="U2054" s="329"/>
      <c r="V2054" s="329"/>
      <c r="AQ2054" s="24" t="s">
        <v>270</v>
      </c>
      <c r="AS2054" s="24" t="s">
        <v>164</v>
      </c>
      <c r="AT2054" s="24" t="s">
        <v>79</v>
      </c>
      <c r="AX2054" s="24" t="s">
        <v>162</v>
      </c>
      <c r="BD2054" s="186">
        <f>IF(N2054="základní",J2054,0)</f>
        <v>0</v>
      </c>
      <c r="BE2054" s="186">
        <f>IF(N2054="snížená",J2054,0)</f>
        <v>0</v>
      </c>
      <c r="BF2054" s="186">
        <f>IF(N2054="zákl. přenesená",J2054,0)</f>
        <v>0</v>
      </c>
      <c r="BG2054" s="186">
        <f>IF(N2054="sníž. přenesená",J2054,0)</f>
        <v>0</v>
      </c>
      <c r="BH2054" s="186">
        <f>IF(N2054="nulová",J2054,0)</f>
        <v>0</v>
      </c>
      <c r="BI2054" s="24" t="s">
        <v>77</v>
      </c>
      <c r="BJ2054" s="186">
        <f>ROUND(I2054*H2054,2)</f>
        <v>0</v>
      </c>
      <c r="BK2054" s="24" t="s">
        <v>270</v>
      </c>
      <c r="BL2054" s="24" t="s">
        <v>2219</v>
      </c>
    </row>
    <row r="2055" spans="2:64" s="1" customFormat="1" ht="133">
      <c r="B2055" s="41"/>
      <c r="C2055" s="329"/>
      <c r="D2055" s="342" t="s">
        <v>182</v>
      </c>
      <c r="E2055" s="329"/>
      <c r="F2055" s="373" t="s">
        <v>2220</v>
      </c>
      <c r="G2055" s="329"/>
      <c r="H2055" s="329"/>
      <c r="I2055" s="204"/>
      <c r="L2055" s="41"/>
      <c r="M2055" s="205"/>
      <c r="N2055" s="42"/>
      <c r="O2055" s="42"/>
      <c r="P2055" s="42"/>
      <c r="Q2055" s="42"/>
      <c r="R2055" s="42"/>
      <c r="S2055" s="42"/>
      <c r="T2055" s="70"/>
      <c r="U2055" s="329"/>
      <c r="V2055" s="329"/>
      <c r="AS2055" s="24" t="s">
        <v>182</v>
      </c>
      <c r="AT2055" s="24" t="s">
        <v>79</v>
      </c>
    </row>
    <row r="2056" spans="2:64" s="1" customFormat="1" ht="25.5" customHeight="1">
      <c r="B2056" s="174"/>
      <c r="C2056" s="378">
        <v>326</v>
      </c>
      <c r="D2056" s="378" t="s">
        <v>164</v>
      </c>
      <c r="E2056" s="379" t="s">
        <v>2221</v>
      </c>
      <c r="F2056" s="380" t="s">
        <v>2222</v>
      </c>
      <c r="G2056" s="381" t="s">
        <v>320</v>
      </c>
      <c r="H2056" s="382">
        <v>0</v>
      </c>
      <c r="I2056" s="180"/>
      <c r="J2056" s="181">
        <f>ROUND(I2056*H2056,2)</f>
        <v>0</v>
      </c>
      <c r="K2056" s="177" t="s">
        <v>5</v>
      </c>
      <c r="L2056" s="41"/>
      <c r="M2056" s="182" t="s">
        <v>5</v>
      </c>
      <c r="N2056" s="183" t="s">
        <v>40</v>
      </c>
      <c r="O2056" s="42"/>
      <c r="P2056" s="184">
        <f>O2056*H2056</f>
        <v>0</v>
      </c>
      <c r="Q2056" s="184">
        <v>0</v>
      </c>
      <c r="R2056" s="184">
        <f>Q2056*H2056</f>
        <v>0</v>
      </c>
      <c r="S2056" s="184">
        <v>0</v>
      </c>
      <c r="T2056" s="185">
        <f>S2056*H2056</f>
        <v>0</v>
      </c>
      <c r="U2056" s="329"/>
      <c r="V2056" s="329"/>
      <c r="AQ2056" s="24" t="s">
        <v>270</v>
      </c>
      <c r="AS2056" s="24" t="s">
        <v>164</v>
      </c>
      <c r="AT2056" s="24" t="s">
        <v>79</v>
      </c>
      <c r="AX2056" s="24" t="s">
        <v>162</v>
      </c>
      <c r="BD2056" s="186">
        <f>IF(N2056="základní",J2056,0)</f>
        <v>0</v>
      </c>
      <c r="BE2056" s="186">
        <f>IF(N2056="snížená",J2056,0)</f>
        <v>0</v>
      </c>
      <c r="BF2056" s="186">
        <f>IF(N2056="zákl. přenesená",J2056,0)</f>
        <v>0</v>
      </c>
      <c r="BG2056" s="186">
        <f>IF(N2056="sníž. přenesená",J2056,0)</f>
        <v>0</v>
      </c>
      <c r="BH2056" s="186">
        <f>IF(N2056="nulová",J2056,0)</f>
        <v>0</v>
      </c>
      <c r="BI2056" s="24" t="s">
        <v>77</v>
      </c>
      <c r="BJ2056" s="186">
        <f>ROUND(I2056*H2056,2)</f>
        <v>0</v>
      </c>
      <c r="BK2056" s="24" t="s">
        <v>270</v>
      </c>
      <c r="BL2056" s="24" t="s">
        <v>2223</v>
      </c>
    </row>
    <row r="2057" spans="2:64" s="1" customFormat="1" ht="142.5">
      <c r="B2057" s="41"/>
      <c r="C2057" s="329"/>
      <c r="D2057" s="342" t="s">
        <v>182</v>
      </c>
      <c r="E2057" s="329"/>
      <c r="F2057" s="373" t="s">
        <v>2224</v>
      </c>
      <c r="G2057" s="329"/>
      <c r="H2057" s="329"/>
      <c r="I2057" s="204"/>
      <c r="L2057" s="41"/>
      <c r="M2057" s="205"/>
      <c r="N2057" s="42"/>
      <c r="O2057" s="42"/>
      <c r="P2057" s="42"/>
      <c r="Q2057" s="42"/>
      <c r="R2057" s="42"/>
      <c r="S2057" s="42"/>
      <c r="T2057" s="70"/>
      <c r="U2057" s="329"/>
      <c r="V2057" s="329"/>
      <c r="AS2057" s="24" t="s">
        <v>182</v>
      </c>
      <c r="AT2057" s="24" t="s">
        <v>79</v>
      </c>
    </row>
    <row r="2058" spans="2:64" s="1" customFormat="1" ht="25.5" customHeight="1">
      <c r="B2058" s="174"/>
      <c r="C2058" s="378">
        <v>327</v>
      </c>
      <c r="D2058" s="378" t="s">
        <v>164</v>
      </c>
      <c r="E2058" s="379" t="s">
        <v>2226</v>
      </c>
      <c r="F2058" s="380" t="s">
        <v>2227</v>
      </c>
      <c r="G2058" s="381" t="s">
        <v>320</v>
      </c>
      <c r="H2058" s="382">
        <v>0</v>
      </c>
      <c r="I2058" s="180"/>
      <c r="J2058" s="181">
        <f>ROUND(I2058*H2058,2)</f>
        <v>0</v>
      </c>
      <c r="K2058" s="177" t="s">
        <v>5</v>
      </c>
      <c r="L2058" s="41"/>
      <c r="M2058" s="182" t="s">
        <v>5</v>
      </c>
      <c r="N2058" s="183" t="s">
        <v>40</v>
      </c>
      <c r="O2058" s="42"/>
      <c r="P2058" s="184">
        <f>O2058*H2058</f>
        <v>0</v>
      </c>
      <c r="Q2058" s="184">
        <v>0</v>
      </c>
      <c r="R2058" s="184">
        <f>Q2058*H2058</f>
        <v>0</v>
      </c>
      <c r="S2058" s="184">
        <v>0</v>
      </c>
      <c r="T2058" s="185">
        <f>S2058*H2058</f>
        <v>0</v>
      </c>
      <c r="U2058" s="329"/>
      <c r="V2058" s="329"/>
      <c r="AQ2058" s="24" t="s">
        <v>270</v>
      </c>
      <c r="AS2058" s="24" t="s">
        <v>164</v>
      </c>
      <c r="AT2058" s="24" t="s">
        <v>79</v>
      </c>
      <c r="AX2058" s="24" t="s">
        <v>162</v>
      </c>
      <c r="BD2058" s="186">
        <f>IF(N2058="základní",J2058,0)</f>
        <v>0</v>
      </c>
      <c r="BE2058" s="186">
        <f>IF(N2058="snížená",J2058,0)</f>
        <v>0</v>
      </c>
      <c r="BF2058" s="186">
        <f>IF(N2058="zákl. přenesená",J2058,0)</f>
        <v>0</v>
      </c>
      <c r="BG2058" s="186">
        <f>IF(N2058="sníž. přenesená",J2058,0)</f>
        <v>0</v>
      </c>
      <c r="BH2058" s="186">
        <f>IF(N2058="nulová",J2058,0)</f>
        <v>0</v>
      </c>
      <c r="BI2058" s="24" t="s">
        <v>77</v>
      </c>
      <c r="BJ2058" s="186">
        <f>ROUND(I2058*H2058,2)</f>
        <v>0</v>
      </c>
      <c r="BK2058" s="24" t="s">
        <v>270</v>
      </c>
      <c r="BL2058" s="24" t="s">
        <v>2228</v>
      </c>
    </row>
    <row r="2059" spans="2:64" s="1" customFormat="1" ht="142.5">
      <c r="B2059" s="41"/>
      <c r="C2059" s="329"/>
      <c r="D2059" s="342" t="s">
        <v>182</v>
      </c>
      <c r="E2059" s="329"/>
      <c r="F2059" s="373" t="s">
        <v>2224</v>
      </c>
      <c r="G2059" s="329"/>
      <c r="H2059" s="329"/>
      <c r="I2059" s="204"/>
      <c r="L2059" s="41"/>
      <c r="M2059" s="205"/>
      <c r="N2059" s="42"/>
      <c r="O2059" s="42"/>
      <c r="P2059" s="42"/>
      <c r="Q2059" s="42"/>
      <c r="R2059" s="42"/>
      <c r="S2059" s="42"/>
      <c r="T2059" s="70"/>
      <c r="U2059" s="329"/>
      <c r="V2059" s="329"/>
      <c r="AS2059" s="24" t="s">
        <v>182</v>
      </c>
      <c r="AT2059" s="24" t="s">
        <v>79</v>
      </c>
    </row>
    <row r="2060" spans="2:64" s="1" customFormat="1" ht="25.5" customHeight="1">
      <c r="B2060" s="174"/>
      <c r="C2060" s="378">
        <v>328</v>
      </c>
      <c r="D2060" s="378" t="s">
        <v>164</v>
      </c>
      <c r="E2060" s="379" t="s">
        <v>2229</v>
      </c>
      <c r="F2060" s="380" t="s">
        <v>2230</v>
      </c>
      <c r="G2060" s="381" t="s">
        <v>320</v>
      </c>
      <c r="H2060" s="382">
        <v>0</v>
      </c>
      <c r="I2060" s="180"/>
      <c r="J2060" s="181">
        <f>ROUND(I2060*H2060,2)</f>
        <v>0</v>
      </c>
      <c r="K2060" s="177" t="s">
        <v>5</v>
      </c>
      <c r="L2060" s="41"/>
      <c r="M2060" s="182" t="s">
        <v>5</v>
      </c>
      <c r="N2060" s="183" t="s">
        <v>40</v>
      </c>
      <c r="O2060" s="42"/>
      <c r="P2060" s="184">
        <f>O2060*H2060</f>
        <v>0</v>
      </c>
      <c r="Q2060" s="184">
        <v>0</v>
      </c>
      <c r="R2060" s="184">
        <f>Q2060*H2060</f>
        <v>0</v>
      </c>
      <c r="S2060" s="184">
        <v>0</v>
      </c>
      <c r="T2060" s="185">
        <f>S2060*H2060</f>
        <v>0</v>
      </c>
      <c r="U2060" s="329"/>
      <c r="V2060" s="329"/>
      <c r="AQ2060" s="24" t="s">
        <v>270</v>
      </c>
      <c r="AS2060" s="24" t="s">
        <v>164</v>
      </c>
      <c r="AT2060" s="24" t="s">
        <v>79</v>
      </c>
      <c r="AX2060" s="24" t="s">
        <v>162</v>
      </c>
      <c r="BD2060" s="186">
        <f>IF(N2060="základní",J2060,0)</f>
        <v>0</v>
      </c>
      <c r="BE2060" s="186">
        <f>IF(N2060="snížená",J2060,0)</f>
        <v>0</v>
      </c>
      <c r="BF2060" s="186">
        <f>IF(N2060="zákl. přenesená",J2060,0)</f>
        <v>0</v>
      </c>
      <c r="BG2060" s="186">
        <f>IF(N2060="sníž. přenesená",J2060,0)</f>
        <v>0</v>
      </c>
      <c r="BH2060" s="186">
        <f>IF(N2060="nulová",J2060,0)</f>
        <v>0</v>
      </c>
      <c r="BI2060" s="24" t="s">
        <v>77</v>
      </c>
      <c r="BJ2060" s="186">
        <f>ROUND(I2060*H2060,2)</f>
        <v>0</v>
      </c>
      <c r="BK2060" s="24" t="s">
        <v>270</v>
      </c>
      <c r="BL2060" s="24" t="s">
        <v>2231</v>
      </c>
    </row>
    <row r="2061" spans="2:64" s="1" customFormat="1" ht="142.5">
      <c r="B2061" s="41"/>
      <c r="C2061" s="329"/>
      <c r="D2061" s="342" t="s">
        <v>182</v>
      </c>
      <c r="E2061" s="329"/>
      <c r="F2061" s="373" t="s">
        <v>2232</v>
      </c>
      <c r="G2061" s="329"/>
      <c r="H2061" s="329"/>
      <c r="I2061" s="204"/>
      <c r="L2061" s="41"/>
      <c r="M2061" s="205"/>
      <c r="N2061" s="42"/>
      <c r="O2061" s="42"/>
      <c r="P2061" s="42"/>
      <c r="Q2061" s="42"/>
      <c r="R2061" s="42"/>
      <c r="S2061" s="42"/>
      <c r="T2061" s="70"/>
      <c r="U2061" s="329"/>
      <c r="V2061" s="329"/>
      <c r="AS2061" s="24" t="s">
        <v>182</v>
      </c>
      <c r="AT2061" s="24" t="s">
        <v>79</v>
      </c>
    </row>
    <row r="2062" spans="2:64" s="1" customFormat="1" ht="25.5" customHeight="1">
      <c r="B2062" s="174"/>
      <c r="C2062" s="378">
        <v>329</v>
      </c>
      <c r="D2062" s="378" t="s">
        <v>164</v>
      </c>
      <c r="E2062" s="379" t="s">
        <v>2234</v>
      </c>
      <c r="F2062" s="380" t="s">
        <v>2235</v>
      </c>
      <c r="G2062" s="381" t="s">
        <v>320</v>
      </c>
      <c r="H2062" s="382">
        <v>0</v>
      </c>
      <c r="I2062" s="180"/>
      <c r="J2062" s="181">
        <f>ROUND(I2062*H2062,2)</f>
        <v>0</v>
      </c>
      <c r="K2062" s="177" t="s">
        <v>5</v>
      </c>
      <c r="L2062" s="41"/>
      <c r="M2062" s="182" t="s">
        <v>5</v>
      </c>
      <c r="N2062" s="183" t="s">
        <v>40</v>
      </c>
      <c r="O2062" s="42"/>
      <c r="P2062" s="184">
        <f>O2062*H2062</f>
        <v>0</v>
      </c>
      <c r="Q2062" s="184">
        <v>0</v>
      </c>
      <c r="R2062" s="184">
        <f>Q2062*H2062</f>
        <v>0</v>
      </c>
      <c r="S2062" s="184">
        <v>0</v>
      </c>
      <c r="T2062" s="185">
        <f>S2062*H2062</f>
        <v>0</v>
      </c>
      <c r="U2062" s="329"/>
      <c r="V2062" s="329"/>
      <c r="AQ2062" s="24" t="s">
        <v>270</v>
      </c>
      <c r="AS2062" s="24" t="s">
        <v>164</v>
      </c>
      <c r="AT2062" s="24" t="s">
        <v>79</v>
      </c>
      <c r="AX2062" s="24" t="s">
        <v>162</v>
      </c>
      <c r="BD2062" s="186">
        <f>IF(N2062="základní",J2062,0)</f>
        <v>0</v>
      </c>
      <c r="BE2062" s="186">
        <f>IF(N2062="snížená",J2062,0)</f>
        <v>0</v>
      </c>
      <c r="BF2062" s="186">
        <f>IF(N2062="zákl. přenesená",J2062,0)</f>
        <v>0</v>
      </c>
      <c r="BG2062" s="186">
        <f>IF(N2062="sníž. přenesená",J2062,0)</f>
        <v>0</v>
      </c>
      <c r="BH2062" s="186">
        <f>IF(N2062="nulová",J2062,0)</f>
        <v>0</v>
      </c>
      <c r="BI2062" s="24" t="s">
        <v>77</v>
      </c>
      <c r="BJ2062" s="186">
        <f>ROUND(I2062*H2062,2)</f>
        <v>0</v>
      </c>
      <c r="BK2062" s="24" t="s">
        <v>270</v>
      </c>
      <c r="BL2062" s="24" t="s">
        <v>2236</v>
      </c>
    </row>
    <row r="2063" spans="2:64" s="1" customFormat="1" ht="142.5">
      <c r="B2063" s="41"/>
      <c r="C2063" s="329"/>
      <c r="D2063" s="342" t="s">
        <v>182</v>
      </c>
      <c r="E2063" s="329"/>
      <c r="F2063" s="373" t="s">
        <v>2232</v>
      </c>
      <c r="G2063" s="329"/>
      <c r="H2063" s="329"/>
      <c r="I2063" s="204"/>
      <c r="L2063" s="41"/>
      <c r="M2063" s="205"/>
      <c r="N2063" s="42"/>
      <c r="O2063" s="42"/>
      <c r="P2063" s="42"/>
      <c r="Q2063" s="42"/>
      <c r="R2063" s="42"/>
      <c r="S2063" s="42"/>
      <c r="T2063" s="70"/>
      <c r="U2063" s="329"/>
      <c r="V2063" s="329"/>
      <c r="AS2063" s="24" t="s">
        <v>182</v>
      </c>
      <c r="AT2063" s="24" t="s">
        <v>79</v>
      </c>
    </row>
    <row r="2064" spans="2:64" s="1" customFormat="1" ht="25.5" customHeight="1">
      <c r="B2064" s="174"/>
      <c r="C2064" s="378">
        <v>330</v>
      </c>
      <c r="D2064" s="378" t="s">
        <v>164</v>
      </c>
      <c r="E2064" s="379" t="s">
        <v>2237</v>
      </c>
      <c r="F2064" s="380" t="s">
        <v>2238</v>
      </c>
      <c r="G2064" s="381" t="s">
        <v>320</v>
      </c>
      <c r="H2064" s="382">
        <v>0</v>
      </c>
      <c r="I2064" s="180"/>
      <c r="J2064" s="181">
        <f>ROUND(I2064*H2064,2)</f>
        <v>0</v>
      </c>
      <c r="K2064" s="177" t="s">
        <v>5</v>
      </c>
      <c r="L2064" s="41"/>
      <c r="M2064" s="182" t="s">
        <v>5</v>
      </c>
      <c r="N2064" s="183" t="s">
        <v>40</v>
      </c>
      <c r="O2064" s="42"/>
      <c r="P2064" s="184">
        <f>O2064*H2064</f>
        <v>0</v>
      </c>
      <c r="Q2064" s="184">
        <v>0</v>
      </c>
      <c r="R2064" s="184">
        <f>Q2064*H2064</f>
        <v>0</v>
      </c>
      <c r="S2064" s="184">
        <v>0</v>
      </c>
      <c r="T2064" s="185">
        <f>S2064*H2064</f>
        <v>0</v>
      </c>
      <c r="U2064" s="329"/>
      <c r="V2064" s="329"/>
      <c r="AQ2064" s="24" t="s">
        <v>270</v>
      </c>
      <c r="AS2064" s="24" t="s">
        <v>164</v>
      </c>
      <c r="AT2064" s="24" t="s">
        <v>79</v>
      </c>
      <c r="AX2064" s="24" t="s">
        <v>162</v>
      </c>
      <c r="BD2064" s="186">
        <f>IF(N2064="základní",J2064,0)</f>
        <v>0</v>
      </c>
      <c r="BE2064" s="186">
        <f>IF(N2064="snížená",J2064,0)</f>
        <v>0</v>
      </c>
      <c r="BF2064" s="186">
        <f>IF(N2064="zákl. přenesená",J2064,0)</f>
        <v>0</v>
      </c>
      <c r="BG2064" s="186">
        <f>IF(N2064="sníž. přenesená",J2064,0)</f>
        <v>0</v>
      </c>
      <c r="BH2064" s="186">
        <f>IF(N2064="nulová",J2064,0)</f>
        <v>0</v>
      </c>
      <c r="BI2064" s="24" t="s">
        <v>77</v>
      </c>
      <c r="BJ2064" s="186">
        <f>ROUND(I2064*H2064,2)</f>
        <v>0</v>
      </c>
      <c r="BK2064" s="24" t="s">
        <v>270</v>
      </c>
      <c r="BL2064" s="24" t="s">
        <v>2239</v>
      </c>
    </row>
    <row r="2065" spans="2:64" s="1" customFormat="1" ht="142.5">
      <c r="B2065" s="41"/>
      <c r="C2065" s="329"/>
      <c r="D2065" s="342" t="s">
        <v>182</v>
      </c>
      <c r="E2065" s="329"/>
      <c r="F2065" s="373" t="s">
        <v>2240</v>
      </c>
      <c r="G2065" s="329"/>
      <c r="H2065" s="329"/>
      <c r="I2065" s="204"/>
      <c r="L2065" s="41"/>
      <c r="M2065" s="205"/>
      <c r="N2065" s="42"/>
      <c r="O2065" s="42"/>
      <c r="P2065" s="42"/>
      <c r="Q2065" s="42"/>
      <c r="R2065" s="42"/>
      <c r="S2065" s="42"/>
      <c r="T2065" s="70"/>
      <c r="U2065" s="329"/>
      <c r="V2065" s="329"/>
      <c r="AS2065" s="24" t="s">
        <v>182</v>
      </c>
      <c r="AT2065" s="24" t="s">
        <v>79</v>
      </c>
    </row>
    <row r="2066" spans="2:64" s="1" customFormat="1" ht="25.5" customHeight="1">
      <c r="B2066" s="174"/>
      <c r="C2066" s="378">
        <v>331</v>
      </c>
      <c r="D2066" s="378" t="s">
        <v>164</v>
      </c>
      <c r="E2066" s="379" t="s">
        <v>2242</v>
      </c>
      <c r="F2066" s="380" t="s">
        <v>2243</v>
      </c>
      <c r="G2066" s="381" t="s">
        <v>320</v>
      </c>
      <c r="H2066" s="382">
        <v>0</v>
      </c>
      <c r="I2066" s="180"/>
      <c r="J2066" s="181">
        <f>ROUND(I2066*H2066,2)</f>
        <v>0</v>
      </c>
      <c r="K2066" s="177" t="s">
        <v>5</v>
      </c>
      <c r="L2066" s="41"/>
      <c r="M2066" s="182" t="s">
        <v>5</v>
      </c>
      <c r="N2066" s="183" t="s">
        <v>40</v>
      </c>
      <c r="O2066" s="42"/>
      <c r="P2066" s="184">
        <f>O2066*H2066</f>
        <v>0</v>
      </c>
      <c r="Q2066" s="184">
        <v>0</v>
      </c>
      <c r="R2066" s="184">
        <f>Q2066*H2066</f>
        <v>0</v>
      </c>
      <c r="S2066" s="184">
        <v>0</v>
      </c>
      <c r="T2066" s="185">
        <f>S2066*H2066</f>
        <v>0</v>
      </c>
      <c r="U2066" s="329"/>
      <c r="V2066" s="329"/>
      <c r="AQ2066" s="24" t="s">
        <v>270</v>
      </c>
      <c r="AS2066" s="24" t="s">
        <v>164</v>
      </c>
      <c r="AT2066" s="24" t="s">
        <v>79</v>
      </c>
      <c r="AX2066" s="24" t="s">
        <v>162</v>
      </c>
      <c r="BD2066" s="186">
        <f>IF(N2066="základní",J2066,0)</f>
        <v>0</v>
      </c>
      <c r="BE2066" s="186">
        <f>IF(N2066="snížená",J2066,0)</f>
        <v>0</v>
      </c>
      <c r="BF2066" s="186">
        <f>IF(N2066="zákl. přenesená",J2066,0)</f>
        <v>0</v>
      </c>
      <c r="BG2066" s="186">
        <f>IF(N2066="sníž. přenesená",J2066,0)</f>
        <v>0</v>
      </c>
      <c r="BH2066" s="186">
        <f>IF(N2066="nulová",J2066,0)</f>
        <v>0</v>
      </c>
      <c r="BI2066" s="24" t="s">
        <v>77</v>
      </c>
      <c r="BJ2066" s="186">
        <f>ROUND(I2066*H2066,2)</f>
        <v>0</v>
      </c>
      <c r="BK2066" s="24" t="s">
        <v>270</v>
      </c>
      <c r="BL2066" s="24" t="s">
        <v>2244</v>
      </c>
    </row>
    <row r="2067" spans="2:64" s="1" customFormat="1" ht="142.5">
      <c r="B2067" s="41"/>
      <c r="C2067" s="329"/>
      <c r="D2067" s="342" t="s">
        <v>182</v>
      </c>
      <c r="E2067" s="329"/>
      <c r="F2067" s="373" t="s">
        <v>2240</v>
      </c>
      <c r="G2067" s="329"/>
      <c r="H2067" s="329"/>
      <c r="I2067" s="204"/>
      <c r="L2067" s="41"/>
      <c r="M2067" s="205"/>
      <c r="N2067" s="42"/>
      <c r="O2067" s="42"/>
      <c r="P2067" s="42"/>
      <c r="Q2067" s="42"/>
      <c r="R2067" s="42"/>
      <c r="S2067" s="42"/>
      <c r="T2067" s="70"/>
      <c r="U2067" s="329"/>
      <c r="V2067" s="329"/>
      <c r="AS2067" s="24" t="s">
        <v>182</v>
      </c>
      <c r="AT2067" s="24" t="s">
        <v>79</v>
      </c>
    </row>
    <row r="2068" spans="2:64" s="1" customFormat="1" ht="25.5" customHeight="1">
      <c r="B2068" s="174"/>
      <c r="C2068" s="378">
        <v>332</v>
      </c>
      <c r="D2068" s="378" t="s">
        <v>164</v>
      </c>
      <c r="E2068" s="379" t="s">
        <v>2245</v>
      </c>
      <c r="F2068" s="380" t="s">
        <v>2246</v>
      </c>
      <c r="G2068" s="381" t="s">
        <v>320</v>
      </c>
      <c r="H2068" s="382">
        <v>0</v>
      </c>
      <c r="I2068" s="180"/>
      <c r="J2068" s="181">
        <f>ROUND(I2068*H2068,2)</f>
        <v>0</v>
      </c>
      <c r="K2068" s="177" t="s">
        <v>5</v>
      </c>
      <c r="L2068" s="41"/>
      <c r="M2068" s="182" t="s">
        <v>5</v>
      </c>
      <c r="N2068" s="183" t="s">
        <v>40</v>
      </c>
      <c r="O2068" s="42"/>
      <c r="P2068" s="184">
        <f>O2068*H2068</f>
        <v>0</v>
      </c>
      <c r="Q2068" s="184">
        <v>0</v>
      </c>
      <c r="R2068" s="184">
        <f>Q2068*H2068</f>
        <v>0</v>
      </c>
      <c r="S2068" s="184">
        <v>0</v>
      </c>
      <c r="T2068" s="185">
        <f>S2068*H2068</f>
        <v>0</v>
      </c>
      <c r="U2068" s="329"/>
      <c r="V2068" s="329"/>
      <c r="AQ2068" s="24" t="s">
        <v>270</v>
      </c>
      <c r="AS2068" s="24" t="s">
        <v>164</v>
      </c>
      <c r="AT2068" s="24" t="s">
        <v>79</v>
      </c>
      <c r="AX2068" s="24" t="s">
        <v>162</v>
      </c>
      <c r="BD2068" s="186">
        <f>IF(N2068="základní",J2068,0)</f>
        <v>0</v>
      </c>
      <c r="BE2068" s="186">
        <f>IF(N2068="snížená",J2068,0)</f>
        <v>0</v>
      </c>
      <c r="BF2068" s="186">
        <f>IF(N2068="zákl. přenesená",J2068,0)</f>
        <v>0</v>
      </c>
      <c r="BG2068" s="186">
        <f>IF(N2068="sníž. přenesená",J2068,0)</f>
        <v>0</v>
      </c>
      <c r="BH2068" s="186">
        <f>IF(N2068="nulová",J2068,0)</f>
        <v>0</v>
      </c>
      <c r="BI2068" s="24" t="s">
        <v>77</v>
      </c>
      <c r="BJ2068" s="186">
        <f>ROUND(I2068*H2068,2)</f>
        <v>0</v>
      </c>
      <c r="BK2068" s="24" t="s">
        <v>270</v>
      </c>
      <c r="BL2068" s="24" t="s">
        <v>2247</v>
      </c>
    </row>
    <row r="2069" spans="2:64" s="1" customFormat="1" ht="142.5">
      <c r="B2069" s="41"/>
      <c r="C2069" s="329"/>
      <c r="D2069" s="342" t="s">
        <v>182</v>
      </c>
      <c r="E2069" s="329"/>
      <c r="F2069" s="373" t="s">
        <v>2248</v>
      </c>
      <c r="G2069" s="329"/>
      <c r="H2069" s="329"/>
      <c r="I2069" s="204"/>
      <c r="L2069" s="41"/>
      <c r="M2069" s="205"/>
      <c r="N2069" s="42"/>
      <c r="O2069" s="42"/>
      <c r="P2069" s="42"/>
      <c r="Q2069" s="42"/>
      <c r="R2069" s="42"/>
      <c r="S2069" s="42"/>
      <c r="T2069" s="70"/>
      <c r="U2069" s="329"/>
      <c r="V2069" s="329"/>
      <c r="AS2069" s="24" t="s">
        <v>182</v>
      </c>
      <c r="AT2069" s="24" t="s">
        <v>79</v>
      </c>
    </row>
    <row r="2070" spans="2:64" s="1" customFormat="1" ht="25.5" customHeight="1">
      <c r="B2070" s="174"/>
      <c r="C2070" s="378">
        <v>333</v>
      </c>
      <c r="D2070" s="378" t="s">
        <v>164</v>
      </c>
      <c r="E2070" s="379" t="s">
        <v>2250</v>
      </c>
      <c r="F2070" s="380" t="s">
        <v>2251</v>
      </c>
      <c r="G2070" s="381" t="s">
        <v>320</v>
      </c>
      <c r="H2070" s="382">
        <v>0</v>
      </c>
      <c r="I2070" s="180"/>
      <c r="J2070" s="181">
        <f>ROUND(I2070*H2070,2)</f>
        <v>0</v>
      </c>
      <c r="K2070" s="177" t="s">
        <v>5</v>
      </c>
      <c r="L2070" s="41"/>
      <c r="M2070" s="182" t="s">
        <v>5</v>
      </c>
      <c r="N2070" s="183" t="s">
        <v>40</v>
      </c>
      <c r="O2070" s="42"/>
      <c r="P2070" s="184">
        <f>O2070*H2070</f>
        <v>0</v>
      </c>
      <c r="Q2070" s="184">
        <v>0</v>
      </c>
      <c r="R2070" s="184">
        <f>Q2070*H2070</f>
        <v>0</v>
      </c>
      <c r="S2070" s="184">
        <v>0</v>
      </c>
      <c r="T2070" s="185">
        <f>S2070*H2070</f>
        <v>0</v>
      </c>
      <c r="U2070" s="329"/>
      <c r="V2070" s="329"/>
      <c r="AQ2070" s="24" t="s">
        <v>270</v>
      </c>
      <c r="AS2070" s="24" t="s">
        <v>164</v>
      </c>
      <c r="AT2070" s="24" t="s">
        <v>79</v>
      </c>
      <c r="AX2070" s="24" t="s">
        <v>162</v>
      </c>
      <c r="BD2070" s="186">
        <f>IF(N2070="základní",J2070,0)</f>
        <v>0</v>
      </c>
      <c r="BE2070" s="186">
        <f>IF(N2070="snížená",J2070,0)</f>
        <v>0</v>
      </c>
      <c r="BF2070" s="186">
        <f>IF(N2070="zákl. přenesená",J2070,0)</f>
        <v>0</v>
      </c>
      <c r="BG2070" s="186">
        <f>IF(N2070="sníž. přenesená",J2070,0)</f>
        <v>0</v>
      </c>
      <c r="BH2070" s="186">
        <f>IF(N2070="nulová",J2070,0)</f>
        <v>0</v>
      </c>
      <c r="BI2070" s="24" t="s">
        <v>77</v>
      </c>
      <c r="BJ2070" s="186">
        <f>ROUND(I2070*H2070,2)</f>
        <v>0</v>
      </c>
      <c r="BK2070" s="24" t="s">
        <v>270</v>
      </c>
      <c r="BL2070" s="24" t="s">
        <v>2252</v>
      </c>
    </row>
    <row r="2071" spans="2:64" s="1" customFormat="1" ht="142.5">
      <c r="B2071" s="41"/>
      <c r="C2071" s="329"/>
      <c r="D2071" s="342" t="s">
        <v>182</v>
      </c>
      <c r="E2071" s="329"/>
      <c r="F2071" s="373" t="s">
        <v>2248</v>
      </c>
      <c r="G2071" s="329"/>
      <c r="H2071" s="329"/>
      <c r="I2071" s="204"/>
      <c r="L2071" s="41"/>
      <c r="M2071" s="205"/>
      <c r="N2071" s="42"/>
      <c r="O2071" s="42"/>
      <c r="P2071" s="42"/>
      <c r="Q2071" s="42"/>
      <c r="R2071" s="42"/>
      <c r="S2071" s="42"/>
      <c r="T2071" s="70"/>
      <c r="U2071" s="329"/>
      <c r="V2071" s="329"/>
      <c r="AS2071" s="24" t="s">
        <v>182</v>
      </c>
      <c r="AT2071" s="24" t="s">
        <v>79</v>
      </c>
    </row>
    <row r="2072" spans="2:64" s="1" customFormat="1" ht="25.5" customHeight="1">
      <c r="B2072" s="174"/>
      <c r="C2072" s="378">
        <v>334</v>
      </c>
      <c r="D2072" s="378" t="s">
        <v>164</v>
      </c>
      <c r="E2072" s="379" t="s">
        <v>2253</v>
      </c>
      <c r="F2072" s="380" t="s">
        <v>2254</v>
      </c>
      <c r="G2072" s="381" t="s">
        <v>320</v>
      </c>
      <c r="H2072" s="382">
        <v>0</v>
      </c>
      <c r="I2072" s="180"/>
      <c r="J2072" s="181">
        <f>ROUND(I2072*H2072,2)</f>
        <v>0</v>
      </c>
      <c r="K2072" s="177" t="s">
        <v>5</v>
      </c>
      <c r="L2072" s="41"/>
      <c r="M2072" s="182" t="s">
        <v>5</v>
      </c>
      <c r="N2072" s="183" t="s">
        <v>40</v>
      </c>
      <c r="O2072" s="42"/>
      <c r="P2072" s="184">
        <f>O2072*H2072</f>
        <v>0</v>
      </c>
      <c r="Q2072" s="184">
        <v>0</v>
      </c>
      <c r="R2072" s="184">
        <f>Q2072*H2072</f>
        <v>0</v>
      </c>
      <c r="S2072" s="184">
        <v>0</v>
      </c>
      <c r="T2072" s="185">
        <f>S2072*H2072</f>
        <v>0</v>
      </c>
      <c r="U2072" s="329"/>
      <c r="V2072" s="329"/>
      <c r="AQ2072" s="24" t="s">
        <v>270</v>
      </c>
      <c r="AS2072" s="24" t="s">
        <v>164</v>
      </c>
      <c r="AT2072" s="24" t="s">
        <v>79</v>
      </c>
      <c r="AX2072" s="24" t="s">
        <v>162</v>
      </c>
      <c r="BD2072" s="186">
        <f>IF(N2072="základní",J2072,0)</f>
        <v>0</v>
      </c>
      <c r="BE2072" s="186">
        <f>IF(N2072="snížená",J2072,0)</f>
        <v>0</v>
      </c>
      <c r="BF2072" s="186">
        <f>IF(N2072="zákl. přenesená",J2072,0)</f>
        <v>0</v>
      </c>
      <c r="BG2072" s="186">
        <f>IF(N2072="sníž. přenesená",J2072,0)</f>
        <v>0</v>
      </c>
      <c r="BH2072" s="186">
        <f>IF(N2072="nulová",J2072,0)</f>
        <v>0</v>
      </c>
      <c r="BI2072" s="24" t="s">
        <v>77</v>
      </c>
      <c r="BJ2072" s="186">
        <f>ROUND(I2072*H2072,2)</f>
        <v>0</v>
      </c>
      <c r="BK2072" s="24" t="s">
        <v>270</v>
      </c>
      <c r="BL2072" s="24" t="s">
        <v>2255</v>
      </c>
    </row>
    <row r="2073" spans="2:64" s="1" customFormat="1" ht="142.5">
      <c r="B2073" s="41"/>
      <c r="C2073" s="329"/>
      <c r="D2073" s="342" t="s">
        <v>182</v>
      </c>
      <c r="E2073" s="329"/>
      <c r="F2073" s="373" t="s">
        <v>2256</v>
      </c>
      <c r="G2073" s="329"/>
      <c r="H2073" s="329"/>
      <c r="I2073" s="204"/>
      <c r="L2073" s="41"/>
      <c r="M2073" s="205"/>
      <c r="N2073" s="42"/>
      <c r="O2073" s="42"/>
      <c r="P2073" s="42"/>
      <c r="Q2073" s="42"/>
      <c r="R2073" s="42"/>
      <c r="S2073" s="42"/>
      <c r="T2073" s="70"/>
      <c r="U2073" s="329"/>
      <c r="V2073" s="329"/>
      <c r="AS2073" s="24" t="s">
        <v>182</v>
      </c>
      <c r="AT2073" s="24" t="s">
        <v>79</v>
      </c>
    </row>
    <row r="2074" spans="2:64" s="1" customFormat="1" ht="25.5" customHeight="1">
      <c r="B2074" s="174"/>
      <c r="C2074" s="378">
        <v>335</v>
      </c>
      <c r="D2074" s="378" t="s">
        <v>164</v>
      </c>
      <c r="E2074" s="379" t="s">
        <v>2258</v>
      </c>
      <c r="F2074" s="380" t="s">
        <v>2259</v>
      </c>
      <c r="G2074" s="381" t="s">
        <v>320</v>
      </c>
      <c r="H2074" s="382">
        <v>0</v>
      </c>
      <c r="I2074" s="180"/>
      <c r="J2074" s="181">
        <f>ROUND(I2074*H2074,2)</f>
        <v>0</v>
      </c>
      <c r="K2074" s="177" t="s">
        <v>5</v>
      </c>
      <c r="L2074" s="41"/>
      <c r="M2074" s="182" t="s">
        <v>5</v>
      </c>
      <c r="N2074" s="183" t="s">
        <v>40</v>
      </c>
      <c r="O2074" s="42"/>
      <c r="P2074" s="184">
        <f>O2074*H2074</f>
        <v>0</v>
      </c>
      <c r="Q2074" s="184">
        <v>0</v>
      </c>
      <c r="R2074" s="184">
        <f>Q2074*H2074</f>
        <v>0</v>
      </c>
      <c r="S2074" s="184">
        <v>0</v>
      </c>
      <c r="T2074" s="185">
        <f>S2074*H2074</f>
        <v>0</v>
      </c>
      <c r="U2074" s="329"/>
      <c r="V2074" s="329"/>
      <c r="AQ2074" s="24" t="s">
        <v>270</v>
      </c>
      <c r="AS2074" s="24" t="s">
        <v>164</v>
      </c>
      <c r="AT2074" s="24" t="s">
        <v>79</v>
      </c>
      <c r="AX2074" s="24" t="s">
        <v>162</v>
      </c>
      <c r="BD2074" s="186">
        <f>IF(N2074="základní",J2074,0)</f>
        <v>0</v>
      </c>
      <c r="BE2074" s="186">
        <f>IF(N2074="snížená",J2074,0)</f>
        <v>0</v>
      </c>
      <c r="BF2074" s="186">
        <f>IF(N2074="zákl. přenesená",J2074,0)</f>
        <v>0</v>
      </c>
      <c r="BG2074" s="186">
        <f>IF(N2074="sníž. přenesená",J2074,0)</f>
        <v>0</v>
      </c>
      <c r="BH2074" s="186">
        <f>IF(N2074="nulová",J2074,0)</f>
        <v>0</v>
      </c>
      <c r="BI2074" s="24" t="s">
        <v>77</v>
      </c>
      <c r="BJ2074" s="186">
        <f>ROUND(I2074*H2074,2)</f>
        <v>0</v>
      </c>
      <c r="BK2074" s="24" t="s">
        <v>270</v>
      </c>
      <c r="BL2074" s="24" t="s">
        <v>2260</v>
      </c>
    </row>
    <row r="2075" spans="2:64" s="1" customFormat="1" ht="142.5">
      <c r="B2075" s="41"/>
      <c r="C2075" s="329"/>
      <c r="D2075" s="342" t="s">
        <v>182</v>
      </c>
      <c r="E2075" s="329"/>
      <c r="F2075" s="373" t="s">
        <v>2261</v>
      </c>
      <c r="G2075" s="329"/>
      <c r="H2075" s="329"/>
      <c r="I2075" s="204"/>
      <c r="L2075" s="41"/>
      <c r="M2075" s="205"/>
      <c r="N2075" s="42"/>
      <c r="O2075" s="42"/>
      <c r="P2075" s="42"/>
      <c r="Q2075" s="42"/>
      <c r="R2075" s="42"/>
      <c r="S2075" s="42"/>
      <c r="T2075" s="70"/>
      <c r="U2075" s="329"/>
      <c r="V2075" s="329"/>
      <c r="AS2075" s="24" t="s">
        <v>182</v>
      </c>
      <c r="AT2075" s="24" t="s">
        <v>79</v>
      </c>
    </row>
    <row r="2076" spans="2:64" s="1" customFormat="1" ht="25.5" customHeight="1">
      <c r="B2076" s="174"/>
      <c r="C2076" s="331">
        <v>336</v>
      </c>
      <c r="D2076" s="331" t="s">
        <v>164</v>
      </c>
      <c r="E2076" s="332" t="s">
        <v>2262</v>
      </c>
      <c r="F2076" s="333" t="s">
        <v>2263</v>
      </c>
      <c r="G2076" s="334" t="s">
        <v>320</v>
      </c>
      <c r="H2076" s="335">
        <v>11</v>
      </c>
      <c r="I2076" s="180"/>
      <c r="J2076" s="181">
        <f>ROUND(I2076*H2076,2)</f>
        <v>0</v>
      </c>
      <c r="K2076" s="177" t="s">
        <v>5</v>
      </c>
      <c r="L2076" s="41"/>
      <c r="M2076" s="182" t="s">
        <v>5</v>
      </c>
      <c r="N2076" s="183" t="s">
        <v>40</v>
      </c>
      <c r="O2076" s="42"/>
      <c r="P2076" s="184">
        <f>O2076*H2076</f>
        <v>0</v>
      </c>
      <c r="Q2076" s="184">
        <v>0</v>
      </c>
      <c r="R2076" s="184">
        <f>Q2076*H2076</f>
        <v>0</v>
      </c>
      <c r="S2076" s="184">
        <v>0</v>
      </c>
      <c r="T2076" s="185">
        <f>S2076*H2076</f>
        <v>0</v>
      </c>
      <c r="U2076" s="329"/>
      <c r="V2076" s="329"/>
      <c r="AQ2076" s="24" t="s">
        <v>270</v>
      </c>
      <c r="AS2076" s="24" t="s">
        <v>164</v>
      </c>
      <c r="AT2076" s="24" t="s">
        <v>79</v>
      </c>
      <c r="AX2076" s="24" t="s">
        <v>162</v>
      </c>
      <c r="BD2076" s="186">
        <f>IF(N2076="základní",J2076,0)</f>
        <v>0</v>
      </c>
      <c r="BE2076" s="186">
        <f>IF(N2076="snížená",J2076,0)</f>
        <v>0</v>
      </c>
      <c r="BF2076" s="186">
        <f>IF(N2076="zákl. přenesená",J2076,0)</f>
        <v>0</v>
      </c>
      <c r="BG2076" s="186">
        <f>IF(N2076="sníž. přenesená",J2076,0)</f>
        <v>0</v>
      </c>
      <c r="BH2076" s="186">
        <f>IF(N2076="nulová",J2076,0)</f>
        <v>0</v>
      </c>
      <c r="BI2076" s="24" t="s">
        <v>77</v>
      </c>
      <c r="BJ2076" s="186">
        <f>ROUND(I2076*H2076,2)</f>
        <v>0</v>
      </c>
      <c r="BK2076" s="24" t="s">
        <v>270</v>
      </c>
      <c r="BL2076" s="24" t="s">
        <v>2264</v>
      </c>
    </row>
    <row r="2077" spans="2:64" s="1" customFormat="1" ht="114">
      <c r="B2077" s="41"/>
      <c r="C2077" s="329"/>
      <c r="D2077" s="342" t="s">
        <v>182</v>
      </c>
      <c r="E2077" s="329"/>
      <c r="F2077" s="373" t="s">
        <v>2265</v>
      </c>
      <c r="G2077" s="329"/>
      <c r="H2077" s="329"/>
      <c r="I2077" s="204"/>
      <c r="L2077" s="41"/>
      <c r="M2077" s="205"/>
      <c r="N2077" s="42"/>
      <c r="O2077" s="42"/>
      <c r="P2077" s="42"/>
      <c r="Q2077" s="42"/>
      <c r="R2077" s="42"/>
      <c r="S2077" s="42"/>
      <c r="T2077" s="70"/>
      <c r="U2077" s="329"/>
      <c r="V2077" s="329"/>
      <c r="AS2077" s="24" t="s">
        <v>182</v>
      </c>
      <c r="AT2077" s="24" t="s">
        <v>79</v>
      </c>
    </row>
    <row r="2078" spans="2:64" s="1" customFormat="1" ht="25.5" customHeight="1">
      <c r="B2078" s="174"/>
      <c r="C2078" s="331">
        <v>337</v>
      </c>
      <c r="D2078" s="331" t="s">
        <v>164</v>
      </c>
      <c r="E2078" s="332" t="s">
        <v>2267</v>
      </c>
      <c r="F2078" s="333" t="s">
        <v>2268</v>
      </c>
      <c r="G2078" s="334" t="s">
        <v>320</v>
      </c>
      <c r="H2078" s="335">
        <v>3</v>
      </c>
      <c r="I2078" s="180"/>
      <c r="J2078" s="181">
        <f>ROUND(I2078*H2078,2)</f>
        <v>0</v>
      </c>
      <c r="K2078" s="177" t="s">
        <v>5</v>
      </c>
      <c r="L2078" s="41"/>
      <c r="M2078" s="182" t="s">
        <v>5</v>
      </c>
      <c r="N2078" s="183" t="s">
        <v>40</v>
      </c>
      <c r="O2078" s="42"/>
      <c r="P2078" s="184">
        <f>O2078*H2078</f>
        <v>0</v>
      </c>
      <c r="Q2078" s="184">
        <v>0</v>
      </c>
      <c r="R2078" s="184">
        <f>Q2078*H2078</f>
        <v>0</v>
      </c>
      <c r="S2078" s="184">
        <v>0</v>
      </c>
      <c r="T2078" s="185">
        <f>S2078*H2078</f>
        <v>0</v>
      </c>
      <c r="U2078" s="329"/>
      <c r="V2078" s="329"/>
      <c r="AQ2078" s="24" t="s">
        <v>270</v>
      </c>
      <c r="AS2078" s="24" t="s">
        <v>164</v>
      </c>
      <c r="AT2078" s="24" t="s">
        <v>79</v>
      </c>
      <c r="AX2078" s="24" t="s">
        <v>162</v>
      </c>
      <c r="BD2078" s="186">
        <f>IF(N2078="základní",J2078,0)</f>
        <v>0</v>
      </c>
      <c r="BE2078" s="186">
        <f>IF(N2078="snížená",J2078,0)</f>
        <v>0</v>
      </c>
      <c r="BF2078" s="186">
        <f>IF(N2078="zákl. přenesená",J2078,0)</f>
        <v>0</v>
      </c>
      <c r="BG2078" s="186">
        <f>IF(N2078="sníž. přenesená",J2078,0)</f>
        <v>0</v>
      </c>
      <c r="BH2078" s="186">
        <f>IF(N2078="nulová",J2078,0)</f>
        <v>0</v>
      </c>
      <c r="BI2078" s="24" t="s">
        <v>77</v>
      </c>
      <c r="BJ2078" s="186">
        <f>ROUND(I2078*H2078,2)</f>
        <v>0</v>
      </c>
      <c r="BK2078" s="24" t="s">
        <v>270</v>
      </c>
      <c r="BL2078" s="24" t="s">
        <v>2269</v>
      </c>
    </row>
    <row r="2079" spans="2:64" s="1" customFormat="1" ht="66.5">
      <c r="B2079" s="41"/>
      <c r="C2079" s="329"/>
      <c r="D2079" s="342" t="s">
        <v>182</v>
      </c>
      <c r="E2079" s="329"/>
      <c r="F2079" s="373" t="s">
        <v>2270</v>
      </c>
      <c r="G2079" s="329"/>
      <c r="H2079" s="329"/>
      <c r="I2079" s="204"/>
      <c r="L2079" s="41"/>
      <c r="M2079" s="205"/>
      <c r="N2079" s="42"/>
      <c r="O2079" s="42"/>
      <c r="P2079" s="42"/>
      <c r="Q2079" s="42"/>
      <c r="R2079" s="42"/>
      <c r="S2079" s="42"/>
      <c r="T2079" s="70"/>
      <c r="U2079" s="329"/>
      <c r="V2079" s="329"/>
      <c r="AS2079" s="24" t="s">
        <v>182</v>
      </c>
      <c r="AT2079" s="24" t="s">
        <v>79</v>
      </c>
    </row>
    <row r="2080" spans="2:64" s="1" customFormat="1" ht="38.25" customHeight="1">
      <c r="B2080" s="174"/>
      <c r="C2080" s="389">
        <v>338</v>
      </c>
      <c r="D2080" s="389" t="s">
        <v>164</v>
      </c>
      <c r="E2080" s="390" t="s">
        <v>2271</v>
      </c>
      <c r="F2080" s="391" t="s">
        <v>2272</v>
      </c>
      <c r="G2080" s="392" t="s">
        <v>1628</v>
      </c>
      <c r="H2080" s="180">
        <v>9255</v>
      </c>
      <c r="I2080" s="180"/>
      <c r="J2080" s="181">
        <f>ROUND(I2080*H2080,2)</f>
        <v>0</v>
      </c>
      <c r="K2080" s="177" t="s">
        <v>5</v>
      </c>
      <c r="L2080" s="41"/>
      <c r="M2080" s="182" t="s">
        <v>5</v>
      </c>
      <c r="N2080" s="183" t="s">
        <v>40</v>
      </c>
      <c r="O2080" s="42"/>
      <c r="P2080" s="184">
        <f>O2080*H2080</f>
        <v>0</v>
      </c>
      <c r="Q2080" s="184">
        <v>0</v>
      </c>
      <c r="R2080" s="184">
        <f>Q2080*H2080</f>
        <v>0</v>
      </c>
      <c r="S2080" s="184">
        <v>0</v>
      </c>
      <c r="T2080" s="185">
        <f>S2080*H2080</f>
        <v>0</v>
      </c>
      <c r="U2080" s="329"/>
      <c r="V2080" s="329"/>
      <c r="AQ2080" s="24" t="s">
        <v>270</v>
      </c>
      <c r="AS2080" s="24" t="s">
        <v>164</v>
      </c>
      <c r="AT2080" s="24" t="s">
        <v>79</v>
      </c>
      <c r="AX2080" s="24" t="s">
        <v>162</v>
      </c>
      <c r="BD2080" s="186">
        <f>IF(N2080="základní",J2080,0)</f>
        <v>0</v>
      </c>
      <c r="BE2080" s="186">
        <f>IF(N2080="snížená",J2080,0)</f>
        <v>0</v>
      </c>
      <c r="BF2080" s="186">
        <f>IF(N2080="zákl. přenesená",J2080,0)</f>
        <v>0</v>
      </c>
      <c r="BG2080" s="186">
        <f>IF(N2080="sníž. přenesená",J2080,0)</f>
        <v>0</v>
      </c>
      <c r="BH2080" s="186">
        <f>IF(N2080="nulová",J2080,0)</f>
        <v>0</v>
      </c>
      <c r="BI2080" s="24" t="s">
        <v>77</v>
      </c>
      <c r="BJ2080" s="186">
        <f>ROUND(I2080*H2080,2)</f>
        <v>0</v>
      </c>
      <c r="BK2080" s="24" t="s">
        <v>270</v>
      </c>
      <c r="BL2080" s="24" t="s">
        <v>2273</v>
      </c>
    </row>
    <row r="2081" spans="2:64" s="10" customFormat="1" ht="29.9" customHeight="1">
      <c r="B2081" s="160"/>
      <c r="C2081" s="364"/>
      <c r="D2081" s="365" t="s">
        <v>68</v>
      </c>
      <c r="E2081" s="366" t="s">
        <v>2274</v>
      </c>
      <c r="F2081" s="366" t="s">
        <v>2275</v>
      </c>
      <c r="G2081" s="364"/>
      <c r="H2081" s="364"/>
      <c r="I2081" s="163"/>
      <c r="J2081" s="173">
        <f>BJ2081</f>
        <v>0</v>
      </c>
      <c r="L2081" s="160"/>
      <c r="M2081" s="165"/>
      <c r="N2081" s="166"/>
      <c r="O2081" s="166"/>
      <c r="P2081" s="167">
        <f>SUM(P2082:P2158)</f>
        <v>0</v>
      </c>
      <c r="Q2081" s="166"/>
      <c r="R2081" s="167">
        <f>SUM(R2082:R2158)</f>
        <v>2.2930000000000016E-2</v>
      </c>
      <c r="S2081" s="166"/>
      <c r="T2081" s="168">
        <f>SUM(T2082:T2158)</f>
        <v>1.9375170000000004</v>
      </c>
      <c r="U2081" s="364"/>
      <c r="V2081" s="364"/>
      <c r="AQ2081" s="161" t="s">
        <v>79</v>
      </c>
      <c r="AS2081" s="169" t="s">
        <v>68</v>
      </c>
      <c r="AT2081" s="169" t="s">
        <v>77</v>
      </c>
      <c r="AX2081" s="161" t="s">
        <v>162</v>
      </c>
      <c r="BJ2081" s="170">
        <f>SUM(BJ2082:BJ2158)</f>
        <v>0</v>
      </c>
    </row>
    <row r="2082" spans="2:64" s="1" customFormat="1" ht="16.5" customHeight="1">
      <c r="B2082" s="174"/>
      <c r="C2082" s="389">
        <v>339</v>
      </c>
      <c r="D2082" s="389" t="s">
        <v>164</v>
      </c>
      <c r="E2082" s="390" t="s">
        <v>2277</v>
      </c>
      <c r="F2082" s="391" t="s">
        <v>2278</v>
      </c>
      <c r="G2082" s="392" t="s">
        <v>284</v>
      </c>
      <c r="H2082" s="393">
        <v>29.949000000000002</v>
      </c>
      <c r="I2082" s="180"/>
      <c r="J2082" s="181">
        <f>ROUND(I2082*H2082,2)</f>
        <v>0</v>
      </c>
      <c r="K2082" s="177" t="s">
        <v>5</v>
      </c>
      <c r="L2082" s="41"/>
      <c r="M2082" s="182" t="s">
        <v>5</v>
      </c>
      <c r="N2082" s="183" t="s">
        <v>40</v>
      </c>
      <c r="O2082" s="42"/>
      <c r="P2082" s="184">
        <f>O2082*H2082</f>
        <v>0</v>
      </c>
      <c r="Q2082" s="184">
        <v>0</v>
      </c>
      <c r="R2082" s="184">
        <f>Q2082*H2082</f>
        <v>0</v>
      </c>
      <c r="S2082" s="184">
        <v>3.3000000000000002E-2</v>
      </c>
      <c r="T2082" s="185">
        <f>S2082*H2082</f>
        <v>0.98831700000000011</v>
      </c>
      <c r="U2082" s="329"/>
      <c r="V2082" s="329"/>
      <c r="AQ2082" s="24" t="s">
        <v>270</v>
      </c>
      <c r="AS2082" s="24" t="s">
        <v>164</v>
      </c>
      <c r="AT2082" s="24" t="s">
        <v>79</v>
      </c>
      <c r="AX2082" s="24" t="s">
        <v>162</v>
      </c>
      <c r="BD2082" s="186">
        <f>IF(N2082="základní",J2082,0)</f>
        <v>0</v>
      </c>
      <c r="BE2082" s="186">
        <f>IF(N2082="snížená",J2082,0)</f>
        <v>0</v>
      </c>
      <c r="BF2082" s="186">
        <f>IF(N2082="zákl. přenesená",J2082,0)</f>
        <v>0</v>
      </c>
      <c r="BG2082" s="186">
        <f>IF(N2082="sníž. přenesená",J2082,0)</f>
        <v>0</v>
      </c>
      <c r="BH2082" s="186">
        <f>IF(N2082="nulová",J2082,0)</f>
        <v>0</v>
      </c>
      <c r="BI2082" s="24" t="s">
        <v>77</v>
      </c>
      <c r="BJ2082" s="186">
        <f>ROUND(I2082*H2082,2)</f>
        <v>0</v>
      </c>
      <c r="BK2082" s="24" t="s">
        <v>270</v>
      </c>
      <c r="BL2082" s="24" t="s">
        <v>2279</v>
      </c>
    </row>
    <row r="2083" spans="2:64" s="11" customFormat="1">
      <c r="B2083" s="187"/>
      <c r="C2083" s="336"/>
      <c r="D2083" s="337" t="s">
        <v>170</v>
      </c>
      <c r="E2083" s="338" t="s">
        <v>5</v>
      </c>
      <c r="F2083" s="339" t="s">
        <v>953</v>
      </c>
      <c r="G2083" s="336"/>
      <c r="H2083" s="340" t="s">
        <v>5</v>
      </c>
      <c r="I2083" s="192"/>
      <c r="L2083" s="187"/>
      <c r="M2083" s="193"/>
      <c r="N2083" s="194"/>
      <c r="O2083" s="194"/>
      <c r="P2083" s="194"/>
      <c r="Q2083" s="194"/>
      <c r="R2083" s="194"/>
      <c r="S2083" s="194"/>
      <c r="T2083" s="195"/>
      <c r="U2083" s="336"/>
      <c r="V2083" s="336"/>
      <c r="AS2083" s="191" t="s">
        <v>170</v>
      </c>
      <c r="AT2083" s="191" t="s">
        <v>79</v>
      </c>
      <c r="AU2083" s="11" t="s">
        <v>77</v>
      </c>
      <c r="AV2083" s="11" t="s">
        <v>33</v>
      </c>
      <c r="AW2083" s="11" t="s">
        <v>69</v>
      </c>
      <c r="AX2083" s="191" t="s">
        <v>162</v>
      </c>
    </row>
    <row r="2084" spans="2:64" s="12" customFormat="1">
      <c r="B2084" s="196"/>
      <c r="C2084" s="341"/>
      <c r="D2084" s="337" t="s">
        <v>170</v>
      </c>
      <c r="E2084" s="347" t="s">
        <v>5</v>
      </c>
      <c r="F2084" s="348" t="s">
        <v>2280</v>
      </c>
      <c r="G2084" s="341"/>
      <c r="H2084" s="349">
        <v>21.97</v>
      </c>
      <c r="I2084" s="198"/>
      <c r="L2084" s="196"/>
      <c r="M2084" s="199"/>
      <c r="N2084" s="200"/>
      <c r="O2084" s="200"/>
      <c r="P2084" s="200"/>
      <c r="Q2084" s="200"/>
      <c r="R2084" s="200"/>
      <c r="S2084" s="200"/>
      <c r="T2084" s="201"/>
      <c r="U2084" s="341"/>
      <c r="V2084" s="341"/>
      <c r="AS2084" s="202" t="s">
        <v>170</v>
      </c>
      <c r="AT2084" s="202" t="s">
        <v>79</v>
      </c>
      <c r="AU2084" s="12" t="s">
        <v>79</v>
      </c>
      <c r="AV2084" s="12" t="s">
        <v>33</v>
      </c>
      <c r="AW2084" s="12" t="s">
        <v>69</v>
      </c>
      <c r="AX2084" s="202" t="s">
        <v>162</v>
      </c>
    </row>
    <row r="2085" spans="2:64" s="12" customFormat="1">
      <c r="B2085" s="196"/>
      <c r="C2085" s="341"/>
      <c r="D2085" s="337" t="s">
        <v>170</v>
      </c>
      <c r="E2085" s="347" t="s">
        <v>5</v>
      </c>
      <c r="F2085" s="348" t="s">
        <v>2281</v>
      </c>
      <c r="G2085" s="341"/>
      <c r="H2085" s="349">
        <v>7.9790000000000001</v>
      </c>
      <c r="I2085" s="198"/>
      <c r="L2085" s="196"/>
      <c r="M2085" s="199"/>
      <c r="N2085" s="200"/>
      <c r="O2085" s="200"/>
      <c r="P2085" s="200"/>
      <c r="Q2085" s="200"/>
      <c r="R2085" s="200"/>
      <c r="S2085" s="200"/>
      <c r="T2085" s="201"/>
      <c r="U2085" s="341"/>
      <c r="V2085" s="341"/>
      <c r="AS2085" s="202" t="s">
        <v>170</v>
      </c>
      <c r="AT2085" s="202" t="s">
        <v>79</v>
      </c>
      <c r="AU2085" s="12" t="s">
        <v>79</v>
      </c>
      <c r="AV2085" s="12" t="s">
        <v>33</v>
      </c>
      <c r="AW2085" s="12" t="s">
        <v>69</v>
      </c>
      <c r="AX2085" s="202" t="s">
        <v>162</v>
      </c>
    </row>
    <row r="2086" spans="2:64" s="12" customFormat="1">
      <c r="B2086" s="196"/>
      <c r="C2086" s="341"/>
      <c r="D2086" s="337" t="s">
        <v>170</v>
      </c>
      <c r="E2086" s="347" t="s">
        <v>5</v>
      </c>
      <c r="F2086" s="348" t="s">
        <v>2282</v>
      </c>
      <c r="G2086" s="341"/>
      <c r="H2086" s="349">
        <v>0</v>
      </c>
      <c r="I2086" s="198"/>
      <c r="L2086" s="196"/>
      <c r="M2086" s="199"/>
      <c r="N2086" s="200"/>
      <c r="O2086" s="200"/>
      <c r="P2086" s="200"/>
      <c r="Q2086" s="200"/>
      <c r="R2086" s="200"/>
      <c r="S2086" s="200"/>
      <c r="T2086" s="201"/>
      <c r="U2086" s="341"/>
      <c r="V2086" s="341"/>
      <c r="AS2086" s="202" t="s">
        <v>170</v>
      </c>
      <c r="AT2086" s="202" t="s">
        <v>79</v>
      </c>
      <c r="AU2086" s="12" t="s">
        <v>79</v>
      </c>
      <c r="AV2086" s="12" t="s">
        <v>33</v>
      </c>
      <c r="AW2086" s="12" t="s">
        <v>69</v>
      </c>
      <c r="AX2086" s="202" t="s">
        <v>162</v>
      </c>
    </row>
    <row r="2087" spans="2:64" s="13" customFormat="1">
      <c r="B2087" s="208"/>
      <c r="C2087" s="350"/>
      <c r="D2087" s="342" t="s">
        <v>170</v>
      </c>
      <c r="E2087" s="351" t="s">
        <v>5</v>
      </c>
      <c r="F2087" s="352" t="s">
        <v>192</v>
      </c>
      <c r="G2087" s="350"/>
      <c r="H2087" s="353">
        <f>SUM(H2084:H2086)</f>
        <v>29.948999999999998</v>
      </c>
      <c r="I2087" s="209"/>
      <c r="L2087" s="208"/>
      <c r="M2087" s="210"/>
      <c r="N2087" s="211"/>
      <c r="O2087" s="211"/>
      <c r="P2087" s="211"/>
      <c r="Q2087" s="211"/>
      <c r="R2087" s="211"/>
      <c r="S2087" s="211"/>
      <c r="T2087" s="212"/>
      <c r="U2087" s="350"/>
      <c r="V2087" s="350"/>
      <c r="AS2087" s="213" t="s">
        <v>170</v>
      </c>
      <c r="AT2087" s="213" t="s">
        <v>79</v>
      </c>
      <c r="AU2087" s="13" t="s">
        <v>168</v>
      </c>
      <c r="AV2087" s="13" t="s">
        <v>33</v>
      </c>
      <c r="AW2087" s="13" t="s">
        <v>77</v>
      </c>
      <c r="AX2087" s="213" t="s">
        <v>162</v>
      </c>
    </row>
    <row r="2088" spans="2:64" s="1" customFormat="1" ht="38.25" customHeight="1">
      <c r="B2088" s="174"/>
      <c r="C2088" s="378">
        <v>340</v>
      </c>
      <c r="D2088" s="378" t="s">
        <v>164</v>
      </c>
      <c r="E2088" s="379" t="s">
        <v>2283</v>
      </c>
      <c r="F2088" s="380" t="s">
        <v>2284</v>
      </c>
      <c r="G2088" s="381" t="s">
        <v>320</v>
      </c>
      <c r="H2088" s="382">
        <v>0</v>
      </c>
      <c r="I2088" s="180"/>
      <c r="J2088" s="181">
        <f t="shared" ref="J2088:J2096" si="22">ROUND(I2088*H2088,2)</f>
        <v>0</v>
      </c>
      <c r="K2088" s="177" t="s">
        <v>5</v>
      </c>
      <c r="L2088" s="41"/>
      <c r="M2088" s="182" t="s">
        <v>5</v>
      </c>
      <c r="N2088" s="183" t="s">
        <v>40</v>
      </c>
      <c r="O2088" s="42"/>
      <c r="P2088" s="184">
        <f t="shared" ref="P2088:P2096" si="23">O2088*H2088</f>
        <v>0</v>
      </c>
      <c r="Q2088" s="184">
        <v>5.0000000000000002E-5</v>
      </c>
      <c r="R2088" s="184">
        <f t="shared" ref="R2088:R2096" si="24">Q2088*H2088</f>
        <v>0</v>
      </c>
      <c r="S2088" s="184">
        <v>0</v>
      </c>
      <c r="T2088" s="185">
        <f t="shared" ref="T2088:T2096" si="25">S2088*H2088</f>
        <v>0</v>
      </c>
      <c r="U2088" s="329"/>
      <c r="V2088" s="329"/>
      <c r="AQ2088" s="24" t="s">
        <v>270</v>
      </c>
      <c r="AS2088" s="24" t="s">
        <v>164</v>
      </c>
      <c r="AT2088" s="24" t="s">
        <v>79</v>
      </c>
      <c r="AX2088" s="24" t="s">
        <v>162</v>
      </c>
      <c r="BD2088" s="186">
        <f t="shared" ref="BD2088:BD2096" si="26">IF(N2088="základní",J2088,0)</f>
        <v>0</v>
      </c>
      <c r="BE2088" s="186">
        <f t="shared" ref="BE2088:BE2096" si="27">IF(N2088="snížená",J2088,0)</f>
        <v>0</v>
      </c>
      <c r="BF2088" s="186">
        <f t="shared" ref="BF2088:BF2096" si="28">IF(N2088="zákl. přenesená",J2088,0)</f>
        <v>0</v>
      </c>
      <c r="BG2088" s="186">
        <f t="shared" ref="BG2088:BG2096" si="29">IF(N2088="sníž. přenesená",J2088,0)</f>
        <v>0</v>
      </c>
      <c r="BH2088" s="186">
        <f t="shared" ref="BH2088:BH2096" si="30">IF(N2088="nulová",J2088,0)</f>
        <v>0</v>
      </c>
      <c r="BI2088" s="24" t="s">
        <v>77</v>
      </c>
      <c r="BJ2088" s="186">
        <f t="shared" ref="BJ2088:BJ2096" si="31">ROUND(I2088*H2088,2)</f>
        <v>0</v>
      </c>
      <c r="BK2088" s="24" t="s">
        <v>270</v>
      </c>
      <c r="BL2088" s="24" t="s">
        <v>2285</v>
      </c>
    </row>
    <row r="2089" spans="2:64" s="1" customFormat="1" ht="38.25" customHeight="1">
      <c r="B2089" s="174"/>
      <c r="C2089" s="378">
        <f>C2088+1</f>
        <v>341</v>
      </c>
      <c r="D2089" s="378" t="s">
        <v>164</v>
      </c>
      <c r="E2089" s="379" t="s">
        <v>2287</v>
      </c>
      <c r="F2089" s="380" t="s">
        <v>2288</v>
      </c>
      <c r="G2089" s="381" t="s">
        <v>320</v>
      </c>
      <c r="H2089" s="382">
        <v>0</v>
      </c>
      <c r="I2089" s="180"/>
      <c r="J2089" s="181">
        <f t="shared" si="22"/>
        <v>0</v>
      </c>
      <c r="K2089" s="177" t="s">
        <v>5</v>
      </c>
      <c r="L2089" s="41"/>
      <c r="M2089" s="182" t="s">
        <v>5</v>
      </c>
      <c r="N2089" s="183" t="s">
        <v>40</v>
      </c>
      <c r="O2089" s="42"/>
      <c r="P2089" s="184">
        <f t="shared" si="23"/>
        <v>0</v>
      </c>
      <c r="Q2089" s="184">
        <v>5.0000000000000002E-5</v>
      </c>
      <c r="R2089" s="184">
        <f t="shared" si="24"/>
        <v>0</v>
      </c>
      <c r="S2089" s="184">
        <v>0</v>
      </c>
      <c r="T2089" s="185">
        <f t="shared" si="25"/>
        <v>0</v>
      </c>
      <c r="U2089" s="329"/>
      <c r="V2089" s="329"/>
      <c r="AQ2089" s="24" t="s">
        <v>270</v>
      </c>
      <c r="AS2089" s="24" t="s">
        <v>164</v>
      </c>
      <c r="AT2089" s="24" t="s">
        <v>79</v>
      </c>
      <c r="AX2089" s="24" t="s">
        <v>162</v>
      </c>
      <c r="BD2089" s="186">
        <f t="shared" si="26"/>
        <v>0</v>
      </c>
      <c r="BE2089" s="186">
        <f t="shared" si="27"/>
        <v>0</v>
      </c>
      <c r="BF2089" s="186">
        <f t="shared" si="28"/>
        <v>0</v>
      </c>
      <c r="BG2089" s="186">
        <f t="shared" si="29"/>
        <v>0</v>
      </c>
      <c r="BH2089" s="186">
        <f t="shared" si="30"/>
        <v>0</v>
      </c>
      <c r="BI2089" s="24" t="s">
        <v>77</v>
      </c>
      <c r="BJ2089" s="186">
        <f t="shared" si="31"/>
        <v>0</v>
      </c>
      <c r="BK2089" s="24" t="s">
        <v>270</v>
      </c>
      <c r="BL2089" s="24" t="s">
        <v>2289</v>
      </c>
    </row>
    <row r="2090" spans="2:64" s="1" customFormat="1" ht="38.25" customHeight="1">
      <c r="B2090" s="174"/>
      <c r="C2090" s="378">
        <f t="shared" ref="C2090:C2096" si="32">C2089+1</f>
        <v>342</v>
      </c>
      <c r="D2090" s="378" t="s">
        <v>164</v>
      </c>
      <c r="E2090" s="379" t="s">
        <v>2290</v>
      </c>
      <c r="F2090" s="380" t="s">
        <v>2291</v>
      </c>
      <c r="G2090" s="381" t="s">
        <v>320</v>
      </c>
      <c r="H2090" s="382">
        <v>0</v>
      </c>
      <c r="I2090" s="180"/>
      <c r="J2090" s="181">
        <f t="shared" si="22"/>
        <v>0</v>
      </c>
      <c r="K2090" s="177" t="s">
        <v>5</v>
      </c>
      <c r="L2090" s="41"/>
      <c r="M2090" s="182" t="s">
        <v>5</v>
      </c>
      <c r="N2090" s="183" t="s">
        <v>40</v>
      </c>
      <c r="O2090" s="42"/>
      <c r="P2090" s="184">
        <f t="shared" si="23"/>
        <v>0</v>
      </c>
      <c r="Q2090" s="184">
        <v>5.0000000000000002E-5</v>
      </c>
      <c r="R2090" s="184">
        <f t="shared" si="24"/>
        <v>0</v>
      </c>
      <c r="S2090" s="184">
        <v>0</v>
      </c>
      <c r="T2090" s="185">
        <f t="shared" si="25"/>
        <v>0</v>
      </c>
      <c r="U2090" s="329"/>
      <c r="V2090" s="329"/>
      <c r="AQ2090" s="24" t="s">
        <v>270</v>
      </c>
      <c r="AS2090" s="24" t="s">
        <v>164</v>
      </c>
      <c r="AT2090" s="24" t="s">
        <v>79</v>
      </c>
      <c r="AX2090" s="24" t="s">
        <v>162</v>
      </c>
      <c r="BD2090" s="186">
        <f t="shared" si="26"/>
        <v>0</v>
      </c>
      <c r="BE2090" s="186">
        <f t="shared" si="27"/>
        <v>0</v>
      </c>
      <c r="BF2090" s="186">
        <f t="shared" si="28"/>
        <v>0</v>
      </c>
      <c r="BG2090" s="186">
        <f t="shared" si="29"/>
        <v>0</v>
      </c>
      <c r="BH2090" s="186">
        <f t="shared" si="30"/>
        <v>0</v>
      </c>
      <c r="BI2090" s="24" t="s">
        <v>77</v>
      </c>
      <c r="BJ2090" s="186">
        <f t="shared" si="31"/>
        <v>0</v>
      </c>
      <c r="BK2090" s="24" t="s">
        <v>270</v>
      </c>
      <c r="BL2090" s="24" t="s">
        <v>2292</v>
      </c>
    </row>
    <row r="2091" spans="2:64" s="1" customFormat="1" ht="38.25" customHeight="1">
      <c r="B2091" s="174"/>
      <c r="C2091" s="331">
        <f t="shared" si="32"/>
        <v>343</v>
      </c>
      <c r="D2091" s="331" t="s">
        <v>164</v>
      </c>
      <c r="E2091" s="332" t="s">
        <v>2294</v>
      </c>
      <c r="F2091" s="333" t="s">
        <v>2295</v>
      </c>
      <c r="G2091" s="334" t="s">
        <v>320</v>
      </c>
      <c r="H2091" s="335">
        <v>1</v>
      </c>
      <c r="I2091" s="180"/>
      <c r="J2091" s="181">
        <f t="shared" si="22"/>
        <v>0</v>
      </c>
      <c r="K2091" s="177" t="s">
        <v>5</v>
      </c>
      <c r="L2091" s="41"/>
      <c r="M2091" s="182" t="s">
        <v>5</v>
      </c>
      <c r="N2091" s="183" t="s">
        <v>40</v>
      </c>
      <c r="O2091" s="42"/>
      <c r="P2091" s="184">
        <f t="shared" si="23"/>
        <v>0</v>
      </c>
      <c r="Q2091" s="184">
        <v>5.0000000000000002E-5</v>
      </c>
      <c r="R2091" s="184">
        <f t="shared" si="24"/>
        <v>5.0000000000000002E-5</v>
      </c>
      <c r="S2091" s="184">
        <v>0</v>
      </c>
      <c r="T2091" s="185">
        <f t="shared" si="25"/>
        <v>0</v>
      </c>
      <c r="U2091" s="329"/>
      <c r="V2091" s="329"/>
      <c r="AQ2091" s="24" t="s">
        <v>270</v>
      </c>
      <c r="AS2091" s="24" t="s">
        <v>164</v>
      </c>
      <c r="AT2091" s="24" t="s">
        <v>79</v>
      </c>
      <c r="AX2091" s="24" t="s">
        <v>162</v>
      </c>
      <c r="BD2091" s="186">
        <f t="shared" si="26"/>
        <v>0</v>
      </c>
      <c r="BE2091" s="186">
        <f t="shared" si="27"/>
        <v>0</v>
      </c>
      <c r="BF2091" s="186">
        <f t="shared" si="28"/>
        <v>0</v>
      </c>
      <c r="BG2091" s="186">
        <f t="shared" si="29"/>
        <v>0</v>
      </c>
      <c r="BH2091" s="186">
        <f t="shared" si="30"/>
        <v>0</v>
      </c>
      <c r="BI2091" s="24" t="s">
        <v>77</v>
      </c>
      <c r="BJ2091" s="186">
        <f t="shared" si="31"/>
        <v>0</v>
      </c>
      <c r="BK2091" s="24" t="s">
        <v>270</v>
      </c>
      <c r="BL2091" s="24" t="s">
        <v>2296</v>
      </c>
    </row>
    <row r="2092" spans="2:64" s="1" customFormat="1" ht="38.25" customHeight="1">
      <c r="B2092" s="174"/>
      <c r="C2092" s="331">
        <f t="shared" si="32"/>
        <v>344</v>
      </c>
      <c r="D2092" s="331" t="s">
        <v>164</v>
      </c>
      <c r="E2092" s="332" t="s">
        <v>2297</v>
      </c>
      <c r="F2092" s="333" t="s">
        <v>2298</v>
      </c>
      <c r="G2092" s="334" t="s">
        <v>320</v>
      </c>
      <c r="H2092" s="335">
        <v>1</v>
      </c>
      <c r="I2092" s="180"/>
      <c r="J2092" s="181">
        <f t="shared" si="22"/>
        <v>0</v>
      </c>
      <c r="K2092" s="177" t="s">
        <v>5</v>
      </c>
      <c r="L2092" s="41"/>
      <c r="M2092" s="182" t="s">
        <v>5</v>
      </c>
      <c r="N2092" s="183" t="s">
        <v>40</v>
      </c>
      <c r="O2092" s="42"/>
      <c r="P2092" s="184">
        <f t="shared" si="23"/>
        <v>0</v>
      </c>
      <c r="Q2092" s="184">
        <v>5.0000000000000002E-5</v>
      </c>
      <c r="R2092" s="184">
        <f t="shared" si="24"/>
        <v>5.0000000000000002E-5</v>
      </c>
      <c r="S2092" s="184">
        <v>0</v>
      </c>
      <c r="T2092" s="185">
        <f t="shared" si="25"/>
        <v>0</v>
      </c>
      <c r="U2092" s="329"/>
      <c r="V2092" s="329"/>
      <c r="AQ2092" s="24" t="s">
        <v>270</v>
      </c>
      <c r="AS2092" s="24" t="s">
        <v>164</v>
      </c>
      <c r="AT2092" s="24" t="s">
        <v>79</v>
      </c>
      <c r="AX2092" s="24" t="s">
        <v>162</v>
      </c>
      <c r="BD2092" s="186">
        <f t="shared" si="26"/>
        <v>0</v>
      </c>
      <c r="BE2092" s="186">
        <f t="shared" si="27"/>
        <v>0</v>
      </c>
      <c r="BF2092" s="186">
        <f t="shared" si="28"/>
        <v>0</v>
      </c>
      <c r="BG2092" s="186">
        <f t="shared" si="29"/>
        <v>0</v>
      </c>
      <c r="BH2092" s="186">
        <f t="shared" si="30"/>
        <v>0</v>
      </c>
      <c r="BI2092" s="24" t="s">
        <v>77</v>
      </c>
      <c r="BJ2092" s="186">
        <f t="shared" si="31"/>
        <v>0</v>
      </c>
      <c r="BK2092" s="24" t="s">
        <v>270</v>
      </c>
      <c r="BL2092" s="24" t="s">
        <v>2299</v>
      </c>
    </row>
    <row r="2093" spans="2:64" s="1" customFormat="1" ht="38.25" customHeight="1">
      <c r="B2093" s="174"/>
      <c r="C2093" s="331">
        <f t="shared" si="32"/>
        <v>345</v>
      </c>
      <c r="D2093" s="331" t="s">
        <v>164</v>
      </c>
      <c r="E2093" s="332" t="s">
        <v>2301</v>
      </c>
      <c r="F2093" s="333" t="s">
        <v>2302</v>
      </c>
      <c r="G2093" s="334" t="s">
        <v>320</v>
      </c>
      <c r="H2093" s="335">
        <v>1</v>
      </c>
      <c r="I2093" s="180"/>
      <c r="J2093" s="181">
        <f t="shared" si="22"/>
        <v>0</v>
      </c>
      <c r="K2093" s="177" t="s">
        <v>5</v>
      </c>
      <c r="L2093" s="41"/>
      <c r="M2093" s="182" t="s">
        <v>5</v>
      </c>
      <c r="N2093" s="183" t="s">
        <v>40</v>
      </c>
      <c r="O2093" s="42"/>
      <c r="P2093" s="184">
        <f t="shared" si="23"/>
        <v>0</v>
      </c>
      <c r="Q2093" s="184">
        <v>5.0000000000000002E-5</v>
      </c>
      <c r="R2093" s="184">
        <f t="shared" si="24"/>
        <v>5.0000000000000002E-5</v>
      </c>
      <c r="S2093" s="184">
        <v>0</v>
      </c>
      <c r="T2093" s="185">
        <f t="shared" si="25"/>
        <v>0</v>
      </c>
      <c r="U2093" s="329"/>
      <c r="V2093" s="329"/>
      <c r="AQ2093" s="24" t="s">
        <v>270</v>
      </c>
      <c r="AS2093" s="24" t="s">
        <v>164</v>
      </c>
      <c r="AT2093" s="24" t="s">
        <v>79</v>
      </c>
      <c r="AX2093" s="24" t="s">
        <v>162</v>
      </c>
      <c r="BD2093" s="186">
        <f t="shared" si="26"/>
        <v>0</v>
      </c>
      <c r="BE2093" s="186">
        <f t="shared" si="27"/>
        <v>0</v>
      </c>
      <c r="BF2093" s="186">
        <f t="shared" si="28"/>
        <v>0</v>
      </c>
      <c r="BG2093" s="186">
        <f t="shared" si="29"/>
        <v>0</v>
      </c>
      <c r="BH2093" s="186">
        <f t="shared" si="30"/>
        <v>0</v>
      </c>
      <c r="BI2093" s="24" t="s">
        <v>77</v>
      </c>
      <c r="BJ2093" s="186">
        <f t="shared" si="31"/>
        <v>0</v>
      </c>
      <c r="BK2093" s="24" t="s">
        <v>270</v>
      </c>
      <c r="BL2093" s="24" t="s">
        <v>2303</v>
      </c>
    </row>
    <row r="2094" spans="2:64" s="1" customFormat="1" ht="38.25" customHeight="1">
      <c r="B2094" s="174"/>
      <c r="C2094" s="331">
        <f t="shared" si="32"/>
        <v>346</v>
      </c>
      <c r="D2094" s="331" t="s">
        <v>164</v>
      </c>
      <c r="E2094" s="332" t="s">
        <v>2304</v>
      </c>
      <c r="F2094" s="333" t="s">
        <v>2305</v>
      </c>
      <c r="G2094" s="334" t="s">
        <v>320</v>
      </c>
      <c r="H2094" s="335">
        <v>1</v>
      </c>
      <c r="I2094" s="180"/>
      <c r="J2094" s="181">
        <f t="shared" si="22"/>
        <v>0</v>
      </c>
      <c r="K2094" s="177" t="s">
        <v>5</v>
      </c>
      <c r="L2094" s="41"/>
      <c r="M2094" s="182" t="s">
        <v>5</v>
      </c>
      <c r="N2094" s="183" t="s">
        <v>40</v>
      </c>
      <c r="O2094" s="42"/>
      <c r="P2094" s="184">
        <f t="shared" si="23"/>
        <v>0</v>
      </c>
      <c r="Q2094" s="184">
        <v>5.0000000000000002E-5</v>
      </c>
      <c r="R2094" s="184">
        <f t="shared" si="24"/>
        <v>5.0000000000000002E-5</v>
      </c>
      <c r="S2094" s="184">
        <v>0</v>
      </c>
      <c r="T2094" s="185">
        <f t="shared" si="25"/>
        <v>0</v>
      </c>
      <c r="U2094" s="329"/>
      <c r="V2094" s="329"/>
      <c r="AQ2094" s="24" t="s">
        <v>270</v>
      </c>
      <c r="AS2094" s="24" t="s">
        <v>164</v>
      </c>
      <c r="AT2094" s="24" t="s">
        <v>79</v>
      </c>
      <c r="AX2094" s="24" t="s">
        <v>162</v>
      </c>
      <c r="BD2094" s="186">
        <f t="shared" si="26"/>
        <v>0</v>
      </c>
      <c r="BE2094" s="186">
        <f t="shared" si="27"/>
        <v>0</v>
      </c>
      <c r="BF2094" s="186">
        <f t="shared" si="28"/>
        <v>0</v>
      </c>
      <c r="BG2094" s="186">
        <f t="shared" si="29"/>
        <v>0</v>
      </c>
      <c r="BH2094" s="186">
        <f t="shared" si="30"/>
        <v>0</v>
      </c>
      <c r="BI2094" s="24" t="s">
        <v>77</v>
      </c>
      <c r="BJ2094" s="186">
        <f t="shared" si="31"/>
        <v>0</v>
      </c>
      <c r="BK2094" s="24" t="s">
        <v>270</v>
      </c>
      <c r="BL2094" s="24" t="s">
        <v>2306</v>
      </c>
    </row>
    <row r="2095" spans="2:64" s="1" customFormat="1" ht="38.25" customHeight="1">
      <c r="B2095" s="174"/>
      <c r="C2095" s="331">
        <f t="shared" si="32"/>
        <v>347</v>
      </c>
      <c r="D2095" s="331" t="s">
        <v>164</v>
      </c>
      <c r="E2095" s="332" t="s">
        <v>2308</v>
      </c>
      <c r="F2095" s="333" t="s">
        <v>2309</v>
      </c>
      <c r="G2095" s="334" t="s">
        <v>320</v>
      </c>
      <c r="H2095" s="335">
        <v>1</v>
      </c>
      <c r="I2095" s="180"/>
      <c r="J2095" s="181">
        <f t="shared" si="22"/>
        <v>0</v>
      </c>
      <c r="K2095" s="177" t="s">
        <v>5</v>
      </c>
      <c r="L2095" s="41"/>
      <c r="M2095" s="182" t="s">
        <v>5</v>
      </c>
      <c r="N2095" s="183" t="s">
        <v>40</v>
      </c>
      <c r="O2095" s="42"/>
      <c r="P2095" s="184">
        <f t="shared" si="23"/>
        <v>0</v>
      </c>
      <c r="Q2095" s="184">
        <v>5.0000000000000002E-5</v>
      </c>
      <c r="R2095" s="184">
        <f t="shared" si="24"/>
        <v>5.0000000000000002E-5</v>
      </c>
      <c r="S2095" s="184">
        <v>0</v>
      </c>
      <c r="T2095" s="185">
        <f t="shared" si="25"/>
        <v>0</v>
      </c>
      <c r="U2095" s="329"/>
      <c r="V2095" s="329"/>
      <c r="AQ2095" s="24" t="s">
        <v>270</v>
      </c>
      <c r="AS2095" s="24" t="s">
        <v>164</v>
      </c>
      <c r="AT2095" s="24" t="s">
        <v>79</v>
      </c>
      <c r="AX2095" s="24" t="s">
        <v>162</v>
      </c>
      <c r="BD2095" s="186">
        <f t="shared" si="26"/>
        <v>0</v>
      </c>
      <c r="BE2095" s="186">
        <f t="shared" si="27"/>
        <v>0</v>
      </c>
      <c r="BF2095" s="186">
        <f t="shared" si="28"/>
        <v>0</v>
      </c>
      <c r="BG2095" s="186">
        <f t="shared" si="29"/>
        <v>0</v>
      </c>
      <c r="BH2095" s="186">
        <f t="shared" si="30"/>
        <v>0</v>
      </c>
      <c r="BI2095" s="24" t="s">
        <v>77</v>
      </c>
      <c r="BJ2095" s="186">
        <f t="shared" si="31"/>
        <v>0</v>
      </c>
      <c r="BK2095" s="24" t="s">
        <v>270</v>
      </c>
      <c r="BL2095" s="24" t="s">
        <v>2310</v>
      </c>
    </row>
    <row r="2096" spans="2:64" s="1" customFormat="1" ht="16.5" customHeight="1">
      <c r="B2096" s="174"/>
      <c r="C2096" s="331">
        <f t="shared" si="32"/>
        <v>348</v>
      </c>
      <c r="D2096" s="331" t="s">
        <v>164</v>
      </c>
      <c r="E2096" s="332" t="s">
        <v>2311</v>
      </c>
      <c r="F2096" s="333" t="s">
        <v>2312</v>
      </c>
      <c r="G2096" s="334" t="s">
        <v>284</v>
      </c>
      <c r="H2096" s="335">
        <v>1</v>
      </c>
      <c r="I2096" s="180"/>
      <c r="J2096" s="181">
        <f t="shared" si="22"/>
        <v>0</v>
      </c>
      <c r="K2096" s="177" t="s">
        <v>5</v>
      </c>
      <c r="L2096" s="41"/>
      <c r="M2096" s="182" t="s">
        <v>5</v>
      </c>
      <c r="N2096" s="183" t="s">
        <v>40</v>
      </c>
      <c r="O2096" s="42"/>
      <c r="P2096" s="184">
        <f t="shared" si="23"/>
        <v>0</v>
      </c>
      <c r="Q2096" s="184">
        <v>0</v>
      </c>
      <c r="R2096" s="184">
        <f t="shared" si="24"/>
        <v>0</v>
      </c>
      <c r="S2096" s="184">
        <v>2.1000000000000001E-2</v>
      </c>
      <c r="T2096" s="185">
        <f t="shared" si="25"/>
        <v>2.1000000000000001E-2</v>
      </c>
      <c r="U2096" s="329"/>
      <c r="V2096" s="329"/>
      <c r="AQ2096" s="24" t="s">
        <v>270</v>
      </c>
      <c r="AS2096" s="24" t="s">
        <v>164</v>
      </c>
      <c r="AT2096" s="24" t="s">
        <v>79</v>
      </c>
      <c r="AX2096" s="24" t="s">
        <v>162</v>
      </c>
      <c r="BD2096" s="186">
        <f t="shared" si="26"/>
        <v>0</v>
      </c>
      <c r="BE2096" s="186">
        <f t="shared" si="27"/>
        <v>0</v>
      </c>
      <c r="BF2096" s="186">
        <f t="shared" si="28"/>
        <v>0</v>
      </c>
      <c r="BG2096" s="186">
        <f t="shared" si="29"/>
        <v>0</v>
      </c>
      <c r="BH2096" s="186">
        <f t="shared" si="30"/>
        <v>0</v>
      </c>
      <c r="BI2096" s="24" t="s">
        <v>77</v>
      </c>
      <c r="BJ2096" s="186">
        <f t="shared" si="31"/>
        <v>0</v>
      </c>
      <c r="BK2096" s="24" t="s">
        <v>270</v>
      </c>
      <c r="BL2096" s="24" t="s">
        <v>2313</v>
      </c>
    </row>
    <row r="2097" spans="2:64" s="12" customFormat="1">
      <c r="B2097" s="196"/>
      <c r="C2097" s="341"/>
      <c r="D2097" s="342" t="s">
        <v>170</v>
      </c>
      <c r="E2097" s="343" t="s">
        <v>5</v>
      </c>
      <c r="F2097" s="344" t="s">
        <v>2314</v>
      </c>
      <c r="G2097" s="341"/>
      <c r="H2097" s="345">
        <v>1</v>
      </c>
      <c r="I2097" s="198"/>
      <c r="L2097" s="196"/>
      <c r="M2097" s="199"/>
      <c r="N2097" s="200"/>
      <c r="O2097" s="200"/>
      <c r="P2097" s="200"/>
      <c r="Q2097" s="200"/>
      <c r="R2097" s="200"/>
      <c r="S2097" s="200"/>
      <c r="T2097" s="201"/>
      <c r="U2097" s="341"/>
      <c r="V2097" s="341"/>
      <c r="AS2097" s="202" t="s">
        <v>170</v>
      </c>
      <c r="AT2097" s="202" t="s">
        <v>79</v>
      </c>
      <c r="AU2097" s="12" t="s">
        <v>79</v>
      </c>
      <c r="AV2097" s="12" t="s">
        <v>33</v>
      </c>
      <c r="AW2097" s="12" t="s">
        <v>77</v>
      </c>
      <c r="AX2097" s="202" t="s">
        <v>162</v>
      </c>
    </row>
    <row r="2098" spans="2:64" s="1" customFormat="1" ht="16.5" customHeight="1">
      <c r="B2098" s="174"/>
      <c r="C2098" s="389">
        <v>349</v>
      </c>
      <c r="D2098" s="389" t="s">
        <v>164</v>
      </c>
      <c r="E2098" s="390" t="s">
        <v>2316</v>
      </c>
      <c r="F2098" s="391" t="s">
        <v>2317</v>
      </c>
      <c r="G2098" s="392" t="s">
        <v>284</v>
      </c>
      <c r="H2098" s="393">
        <v>103.4</v>
      </c>
      <c r="I2098" s="180"/>
      <c r="J2098" s="181">
        <f>ROUND(I2098*H2098,2)</f>
        <v>0</v>
      </c>
      <c r="K2098" s="177" t="s">
        <v>5</v>
      </c>
      <c r="L2098" s="41"/>
      <c r="M2098" s="182" t="s">
        <v>5</v>
      </c>
      <c r="N2098" s="183" t="s">
        <v>40</v>
      </c>
      <c r="O2098" s="42"/>
      <c r="P2098" s="184">
        <f>O2098*H2098</f>
        <v>0</v>
      </c>
      <c r="Q2098" s="184">
        <v>0</v>
      </c>
      <c r="R2098" s="184">
        <f>Q2098*H2098</f>
        <v>0</v>
      </c>
      <c r="S2098" s="184">
        <v>5.0000000000000001E-3</v>
      </c>
      <c r="T2098" s="185">
        <f>S2098*H2098</f>
        <v>0.51700000000000002</v>
      </c>
      <c r="U2098" s="329"/>
      <c r="V2098" s="329"/>
      <c r="AQ2098" s="24" t="s">
        <v>270</v>
      </c>
      <c r="AS2098" s="24" t="s">
        <v>164</v>
      </c>
      <c r="AT2098" s="24" t="s">
        <v>79</v>
      </c>
      <c r="AX2098" s="24" t="s">
        <v>162</v>
      </c>
      <c r="BD2098" s="186">
        <f>IF(N2098="základní",J2098,0)</f>
        <v>0</v>
      </c>
      <c r="BE2098" s="186">
        <f>IF(N2098="snížená",J2098,0)</f>
        <v>0</v>
      </c>
      <c r="BF2098" s="186">
        <f>IF(N2098="zákl. přenesená",J2098,0)</f>
        <v>0</v>
      </c>
      <c r="BG2098" s="186">
        <f>IF(N2098="sníž. přenesená",J2098,0)</f>
        <v>0</v>
      </c>
      <c r="BH2098" s="186">
        <f>IF(N2098="nulová",J2098,0)</f>
        <v>0</v>
      </c>
      <c r="BI2098" s="24" t="s">
        <v>77</v>
      </c>
      <c r="BJ2098" s="186">
        <f>ROUND(I2098*H2098,2)</f>
        <v>0</v>
      </c>
      <c r="BK2098" s="24" t="s">
        <v>270</v>
      </c>
      <c r="BL2098" s="24" t="s">
        <v>2318</v>
      </c>
    </row>
    <row r="2099" spans="2:64" s="11" customFormat="1">
      <c r="B2099" s="187"/>
      <c r="C2099" s="336"/>
      <c r="D2099" s="337" t="s">
        <v>170</v>
      </c>
      <c r="E2099" s="338" t="s">
        <v>5</v>
      </c>
      <c r="F2099" s="339" t="s">
        <v>1858</v>
      </c>
      <c r="G2099" s="336"/>
      <c r="H2099" s="340" t="s">
        <v>5</v>
      </c>
      <c r="I2099" s="192"/>
      <c r="L2099" s="187"/>
      <c r="M2099" s="193"/>
      <c r="N2099" s="194"/>
      <c r="O2099" s="194"/>
      <c r="P2099" s="194"/>
      <c r="Q2099" s="194"/>
      <c r="R2099" s="194"/>
      <c r="S2099" s="194"/>
      <c r="T2099" s="195"/>
      <c r="U2099" s="336"/>
      <c r="V2099" s="336"/>
      <c r="AS2099" s="191" t="s">
        <v>170</v>
      </c>
      <c r="AT2099" s="191" t="s">
        <v>79</v>
      </c>
      <c r="AU2099" s="11" t="s">
        <v>77</v>
      </c>
      <c r="AV2099" s="11" t="s">
        <v>33</v>
      </c>
      <c r="AW2099" s="11" t="s">
        <v>69</v>
      </c>
      <c r="AX2099" s="191" t="s">
        <v>162</v>
      </c>
    </row>
    <row r="2100" spans="2:64" s="12" customFormat="1">
      <c r="B2100" s="196"/>
      <c r="C2100" s="341"/>
      <c r="D2100" s="337" t="s">
        <v>170</v>
      </c>
      <c r="E2100" s="347" t="s">
        <v>5</v>
      </c>
      <c r="F2100" s="348" t="s">
        <v>1212</v>
      </c>
      <c r="G2100" s="341"/>
      <c r="H2100" s="349">
        <v>0</v>
      </c>
      <c r="I2100" s="198"/>
      <c r="L2100" s="196"/>
      <c r="M2100" s="199"/>
      <c r="N2100" s="200"/>
      <c r="O2100" s="200"/>
      <c r="P2100" s="200"/>
      <c r="Q2100" s="200"/>
      <c r="R2100" s="200"/>
      <c r="S2100" s="200"/>
      <c r="T2100" s="201"/>
      <c r="U2100" s="341"/>
      <c r="V2100" s="341"/>
      <c r="AS2100" s="202" t="s">
        <v>170</v>
      </c>
      <c r="AT2100" s="202" t="s">
        <v>79</v>
      </c>
      <c r="AU2100" s="12" t="s">
        <v>79</v>
      </c>
      <c r="AV2100" s="12" t="s">
        <v>33</v>
      </c>
      <c r="AW2100" s="12" t="s">
        <v>69</v>
      </c>
      <c r="AX2100" s="202" t="s">
        <v>162</v>
      </c>
    </row>
    <row r="2101" spans="2:64" s="12" customFormat="1">
      <c r="B2101" s="196"/>
      <c r="C2101" s="341"/>
      <c r="D2101" s="337" t="s">
        <v>170</v>
      </c>
      <c r="E2101" s="347" t="s">
        <v>5</v>
      </c>
      <c r="F2101" s="348" t="s">
        <v>2319</v>
      </c>
      <c r="G2101" s="341"/>
      <c r="H2101" s="349">
        <v>103.4</v>
      </c>
      <c r="I2101" s="198"/>
      <c r="L2101" s="196"/>
      <c r="M2101" s="199"/>
      <c r="N2101" s="200"/>
      <c r="O2101" s="200"/>
      <c r="P2101" s="200"/>
      <c r="Q2101" s="200"/>
      <c r="R2101" s="200"/>
      <c r="S2101" s="200"/>
      <c r="T2101" s="201"/>
      <c r="U2101" s="341"/>
      <c r="V2101" s="341"/>
      <c r="AS2101" s="202" t="s">
        <v>170</v>
      </c>
      <c r="AT2101" s="202" t="s">
        <v>79</v>
      </c>
      <c r="AU2101" s="12" t="s">
        <v>79</v>
      </c>
      <c r="AV2101" s="12" t="s">
        <v>33</v>
      </c>
      <c r="AW2101" s="12" t="s">
        <v>69</v>
      </c>
      <c r="AX2101" s="202" t="s">
        <v>162</v>
      </c>
    </row>
    <row r="2102" spans="2:64" s="12" customFormat="1">
      <c r="B2102" s="196"/>
      <c r="C2102" s="341"/>
      <c r="D2102" s="337" t="s">
        <v>170</v>
      </c>
      <c r="E2102" s="347" t="s">
        <v>5</v>
      </c>
      <c r="F2102" s="348" t="s">
        <v>2320</v>
      </c>
      <c r="G2102" s="341"/>
      <c r="H2102" s="349">
        <v>0</v>
      </c>
      <c r="I2102" s="198"/>
      <c r="L2102" s="196"/>
      <c r="M2102" s="199"/>
      <c r="N2102" s="200"/>
      <c r="O2102" s="200"/>
      <c r="P2102" s="200"/>
      <c r="Q2102" s="200"/>
      <c r="R2102" s="200"/>
      <c r="S2102" s="200"/>
      <c r="T2102" s="201"/>
      <c r="U2102" s="341"/>
      <c r="V2102" s="341"/>
      <c r="AS2102" s="202" t="s">
        <v>170</v>
      </c>
      <c r="AT2102" s="202" t="s">
        <v>79</v>
      </c>
      <c r="AU2102" s="12" t="s">
        <v>79</v>
      </c>
      <c r="AV2102" s="12" t="s">
        <v>33</v>
      </c>
      <c r="AW2102" s="12" t="s">
        <v>69</v>
      </c>
      <c r="AX2102" s="202" t="s">
        <v>162</v>
      </c>
    </row>
    <row r="2103" spans="2:64" s="13" customFormat="1">
      <c r="B2103" s="208"/>
      <c r="C2103" s="350"/>
      <c r="D2103" s="342" t="s">
        <v>170</v>
      </c>
      <c r="E2103" s="351" t="s">
        <v>5</v>
      </c>
      <c r="F2103" s="352" t="s">
        <v>192</v>
      </c>
      <c r="G2103" s="350"/>
      <c r="H2103" s="353">
        <f>SUM(H2100:H2102)</f>
        <v>103.4</v>
      </c>
      <c r="I2103" s="209"/>
      <c r="L2103" s="208"/>
      <c r="M2103" s="210"/>
      <c r="N2103" s="211"/>
      <c r="O2103" s="211"/>
      <c r="P2103" s="211"/>
      <c r="Q2103" s="211"/>
      <c r="R2103" s="211"/>
      <c r="S2103" s="211"/>
      <c r="T2103" s="212"/>
      <c r="U2103" s="350"/>
      <c r="V2103" s="350"/>
      <c r="AS2103" s="213" t="s">
        <v>170</v>
      </c>
      <c r="AT2103" s="213" t="s">
        <v>79</v>
      </c>
      <c r="AU2103" s="13" t="s">
        <v>168</v>
      </c>
      <c r="AV2103" s="13" t="s">
        <v>33</v>
      </c>
      <c r="AW2103" s="13" t="s">
        <v>77</v>
      </c>
      <c r="AX2103" s="213" t="s">
        <v>162</v>
      </c>
    </row>
    <row r="2104" spans="2:64" s="1" customFormat="1" ht="16.5" customHeight="1">
      <c r="B2104" s="174"/>
      <c r="C2104" s="389">
        <v>350</v>
      </c>
      <c r="D2104" s="389" t="s">
        <v>164</v>
      </c>
      <c r="E2104" s="390" t="s">
        <v>2321</v>
      </c>
      <c r="F2104" s="391" t="s">
        <v>2322</v>
      </c>
      <c r="G2104" s="392" t="s">
        <v>284</v>
      </c>
      <c r="H2104" s="393">
        <v>103.4</v>
      </c>
      <c r="I2104" s="180"/>
      <c r="J2104" s="181">
        <f>ROUND(I2104*H2104,2)</f>
        <v>0</v>
      </c>
      <c r="K2104" s="177" t="s">
        <v>5</v>
      </c>
      <c r="L2104" s="41"/>
      <c r="M2104" s="182" t="s">
        <v>5</v>
      </c>
      <c r="N2104" s="183" t="s">
        <v>40</v>
      </c>
      <c r="O2104" s="42"/>
      <c r="P2104" s="184">
        <f>O2104*H2104</f>
        <v>0</v>
      </c>
      <c r="Q2104" s="184">
        <v>0</v>
      </c>
      <c r="R2104" s="184">
        <f>Q2104*H2104</f>
        <v>0</v>
      </c>
      <c r="S2104" s="184">
        <v>2E-3</v>
      </c>
      <c r="T2104" s="185">
        <f>S2104*H2104</f>
        <v>0.20680000000000001</v>
      </c>
      <c r="U2104" s="329"/>
      <c r="V2104" s="329"/>
      <c r="AQ2104" s="24" t="s">
        <v>270</v>
      </c>
      <c r="AS2104" s="24" t="s">
        <v>164</v>
      </c>
      <c r="AT2104" s="24" t="s">
        <v>79</v>
      </c>
      <c r="AX2104" s="24" t="s">
        <v>162</v>
      </c>
      <c r="BD2104" s="186">
        <f>IF(N2104="základní",J2104,0)</f>
        <v>0</v>
      </c>
      <c r="BE2104" s="186">
        <f>IF(N2104="snížená",J2104,0)</f>
        <v>0</v>
      </c>
      <c r="BF2104" s="186">
        <f>IF(N2104="zákl. přenesená",J2104,0)</f>
        <v>0</v>
      </c>
      <c r="BG2104" s="186">
        <f>IF(N2104="sníž. přenesená",J2104,0)</f>
        <v>0</v>
      </c>
      <c r="BH2104" s="186">
        <f>IF(N2104="nulová",J2104,0)</f>
        <v>0</v>
      </c>
      <c r="BI2104" s="24" t="s">
        <v>77</v>
      </c>
      <c r="BJ2104" s="186">
        <f>ROUND(I2104*H2104,2)</f>
        <v>0</v>
      </c>
      <c r="BK2104" s="24" t="s">
        <v>270</v>
      </c>
      <c r="BL2104" s="24" t="s">
        <v>2323</v>
      </c>
    </row>
    <row r="2105" spans="2:64" s="1" customFormat="1" ht="25.5" customHeight="1">
      <c r="B2105" s="174"/>
      <c r="C2105" s="331">
        <v>351</v>
      </c>
      <c r="D2105" s="331" t="s">
        <v>164</v>
      </c>
      <c r="E2105" s="332" t="s">
        <v>2325</v>
      </c>
      <c r="F2105" s="333" t="s">
        <v>2326</v>
      </c>
      <c r="G2105" s="334" t="s">
        <v>284</v>
      </c>
      <c r="H2105" s="335">
        <v>200</v>
      </c>
      <c r="I2105" s="180"/>
      <c r="J2105" s="181">
        <f>ROUND(I2105*H2105,2)</f>
        <v>0</v>
      </c>
      <c r="K2105" s="177" t="s">
        <v>5</v>
      </c>
      <c r="L2105" s="41"/>
      <c r="M2105" s="182" t="s">
        <v>5</v>
      </c>
      <c r="N2105" s="183" t="s">
        <v>40</v>
      </c>
      <c r="O2105" s="42"/>
      <c r="P2105" s="184">
        <f>O2105*H2105</f>
        <v>0</v>
      </c>
      <c r="Q2105" s="184">
        <v>0</v>
      </c>
      <c r="R2105" s="184">
        <f>Q2105*H2105</f>
        <v>0</v>
      </c>
      <c r="S2105" s="184">
        <v>5.0000000000000001E-4</v>
      </c>
      <c r="T2105" s="185">
        <f>S2105*H2105</f>
        <v>0.1</v>
      </c>
      <c r="U2105" s="329"/>
      <c r="V2105" s="329"/>
      <c r="AQ2105" s="24" t="s">
        <v>270</v>
      </c>
      <c r="AS2105" s="24" t="s">
        <v>164</v>
      </c>
      <c r="AT2105" s="24" t="s">
        <v>79</v>
      </c>
      <c r="AX2105" s="24" t="s">
        <v>162</v>
      </c>
      <c r="BD2105" s="186">
        <f>IF(N2105="základní",J2105,0)</f>
        <v>0</v>
      </c>
      <c r="BE2105" s="186">
        <f>IF(N2105="snížená",J2105,0)</f>
        <v>0</v>
      </c>
      <c r="BF2105" s="186">
        <f>IF(N2105="zákl. přenesená",J2105,0)</f>
        <v>0</v>
      </c>
      <c r="BG2105" s="186">
        <f>IF(N2105="sníž. přenesená",J2105,0)</f>
        <v>0</v>
      </c>
      <c r="BH2105" s="186">
        <f>IF(N2105="nulová",J2105,0)</f>
        <v>0</v>
      </c>
      <c r="BI2105" s="24" t="s">
        <v>77</v>
      </c>
      <c r="BJ2105" s="186">
        <f>ROUND(I2105*H2105,2)</f>
        <v>0</v>
      </c>
      <c r="BK2105" s="24" t="s">
        <v>270</v>
      </c>
      <c r="BL2105" s="24" t="s">
        <v>2327</v>
      </c>
    </row>
    <row r="2106" spans="2:64" s="1" customFormat="1" ht="19">
      <c r="B2106" s="41"/>
      <c r="C2106" s="329"/>
      <c r="D2106" s="342" t="s">
        <v>182</v>
      </c>
      <c r="E2106" s="329"/>
      <c r="F2106" s="373" t="s">
        <v>2328</v>
      </c>
      <c r="G2106" s="329"/>
      <c r="H2106" s="329"/>
      <c r="I2106" s="204"/>
      <c r="L2106" s="41"/>
      <c r="M2106" s="205"/>
      <c r="N2106" s="42"/>
      <c r="O2106" s="42"/>
      <c r="P2106" s="42"/>
      <c r="Q2106" s="42"/>
      <c r="R2106" s="42"/>
      <c r="S2106" s="42"/>
      <c r="T2106" s="70"/>
      <c r="U2106" s="329"/>
      <c r="V2106" s="329"/>
      <c r="AS2106" s="24" t="s">
        <v>182</v>
      </c>
      <c r="AT2106" s="24" t="s">
        <v>79</v>
      </c>
    </row>
    <row r="2107" spans="2:64" s="1" customFormat="1" ht="38.25" customHeight="1">
      <c r="B2107" s="174"/>
      <c r="C2107" s="331">
        <v>352</v>
      </c>
      <c r="D2107" s="331" t="s">
        <v>164</v>
      </c>
      <c r="E2107" s="332" t="s">
        <v>2329</v>
      </c>
      <c r="F2107" s="333" t="s">
        <v>2330</v>
      </c>
      <c r="G2107" s="334" t="s">
        <v>1503</v>
      </c>
      <c r="H2107" s="335">
        <v>249.9</v>
      </c>
      <c r="I2107" s="180"/>
      <c r="J2107" s="181">
        <f>ROUND(I2107*H2107,2)</f>
        <v>0</v>
      </c>
      <c r="K2107" s="177" t="s">
        <v>5</v>
      </c>
      <c r="L2107" s="41"/>
      <c r="M2107" s="182" t="s">
        <v>5</v>
      </c>
      <c r="N2107" s="183" t="s">
        <v>40</v>
      </c>
      <c r="O2107" s="42"/>
      <c r="P2107" s="184">
        <f>O2107*H2107</f>
        <v>0</v>
      </c>
      <c r="Q2107" s="184">
        <v>5.0000000000000002E-5</v>
      </c>
      <c r="R2107" s="184">
        <f>Q2107*H2107</f>
        <v>1.2495000000000001E-2</v>
      </c>
      <c r="S2107" s="184">
        <v>0</v>
      </c>
      <c r="T2107" s="185">
        <f>S2107*H2107</f>
        <v>0</v>
      </c>
      <c r="U2107" s="329"/>
      <c r="V2107" s="329"/>
      <c r="AQ2107" s="24" t="s">
        <v>270</v>
      </c>
      <c r="AS2107" s="24" t="s">
        <v>164</v>
      </c>
      <c r="AT2107" s="24" t="s">
        <v>79</v>
      </c>
      <c r="AX2107" s="24" t="s">
        <v>162</v>
      </c>
      <c r="BD2107" s="186">
        <f>IF(N2107="základní",J2107,0)</f>
        <v>0</v>
      </c>
      <c r="BE2107" s="186">
        <f>IF(N2107="snížená",J2107,0)</f>
        <v>0</v>
      </c>
      <c r="BF2107" s="186">
        <f>IF(N2107="zákl. přenesená",J2107,0)</f>
        <v>0</v>
      </c>
      <c r="BG2107" s="186">
        <f>IF(N2107="sníž. přenesená",J2107,0)</f>
        <v>0</v>
      </c>
      <c r="BH2107" s="186">
        <f>IF(N2107="nulová",J2107,0)</f>
        <v>0</v>
      </c>
      <c r="BI2107" s="24" t="s">
        <v>77</v>
      </c>
      <c r="BJ2107" s="186">
        <f>ROUND(I2107*H2107,2)</f>
        <v>0</v>
      </c>
      <c r="BK2107" s="24" t="s">
        <v>270</v>
      </c>
      <c r="BL2107" s="24" t="s">
        <v>2331</v>
      </c>
    </row>
    <row r="2108" spans="2:64" s="1" customFormat="1" ht="104.5">
      <c r="B2108" s="41"/>
      <c r="C2108" s="329"/>
      <c r="D2108" s="342" t="s">
        <v>182</v>
      </c>
      <c r="E2108" s="329"/>
      <c r="F2108" s="373" t="s">
        <v>2332</v>
      </c>
      <c r="G2108" s="329"/>
      <c r="H2108" s="329"/>
      <c r="I2108" s="204"/>
      <c r="L2108" s="41"/>
      <c r="M2108" s="205"/>
      <c r="N2108" s="42"/>
      <c r="O2108" s="42"/>
      <c r="P2108" s="42"/>
      <c r="Q2108" s="42"/>
      <c r="R2108" s="42"/>
      <c r="S2108" s="42"/>
      <c r="T2108" s="70"/>
      <c r="U2108" s="329"/>
      <c r="V2108" s="329"/>
      <c r="AS2108" s="24" t="s">
        <v>182</v>
      </c>
      <c r="AT2108" s="24" t="s">
        <v>79</v>
      </c>
    </row>
    <row r="2109" spans="2:64" s="1" customFormat="1" ht="38.25" customHeight="1">
      <c r="B2109" s="174"/>
      <c r="C2109" s="331">
        <v>353</v>
      </c>
      <c r="D2109" s="331" t="s">
        <v>164</v>
      </c>
      <c r="E2109" s="332" t="s">
        <v>2334</v>
      </c>
      <c r="F2109" s="333" t="s">
        <v>2335</v>
      </c>
      <c r="G2109" s="334" t="s">
        <v>1503</v>
      </c>
      <c r="H2109" s="335">
        <v>62.7</v>
      </c>
      <c r="I2109" s="180"/>
      <c r="J2109" s="181">
        <f>ROUND(I2109*H2109,2)</f>
        <v>0</v>
      </c>
      <c r="K2109" s="177" t="s">
        <v>5</v>
      </c>
      <c r="L2109" s="41"/>
      <c r="M2109" s="182" t="s">
        <v>5</v>
      </c>
      <c r="N2109" s="183" t="s">
        <v>40</v>
      </c>
      <c r="O2109" s="42"/>
      <c r="P2109" s="184">
        <f>O2109*H2109</f>
        <v>0</v>
      </c>
      <c r="Q2109" s="184">
        <v>5.0000000000000002E-5</v>
      </c>
      <c r="R2109" s="184">
        <f>Q2109*H2109</f>
        <v>3.1350000000000002E-3</v>
      </c>
      <c r="S2109" s="184">
        <v>0</v>
      </c>
      <c r="T2109" s="185">
        <f>S2109*H2109</f>
        <v>0</v>
      </c>
      <c r="U2109" s="329"/>
      <c r="V2109" s="329"/>
      <c r="AQ2109" s="24" t="s">
        <v>270</v>
      </c>
      <c r="AS2109" s="24" t="s">
        <v>164</v>
      </c>
      <c r="AT2109" s="24" t="s">
        <v>79</v>
      </c>
      <c r="AX2109" s="24" t="s">
        <v>162</v>
      </c>
      <c r="BD2109" s="186">
        <f>IF(N2109="základní",J2109,0)</f>
        <v>0</v>
      </c>
      <c r="BE2109" s="186">
        <f>IF(N2109="snížená",J2109,0)</f>
        <v>0</v>
      </c>
      <c r="BF2109" s="186">
        <f>IF(N2109="zákl. přenesená",J2109,0)</f>
        <v>0</v>
      </c>
      <c r="BG2109" s="186">
        <f>IF(N2109="sníž. přenesená",J2109,0)</f>
        <v>0</v>
      </c>
      <c r="BH2109" s="186">
        <f>IF(N2109="nulová",J2109,0)</f>
        <v>0</v>
      </c>
      <c r="BI2109" s="24" t="s">
        <v>77</v>
      </c>
      <c r="BJ2109" s="186">
        <f>ROUND(I2109*H2109,2)</f>
        <v>0</v>
      </c>
      <c r="BK2109" s="24" t="s">
        <v>270</v>
      </c>
      <c r="BL2109" s="24" t="s">
        <v>2336</v>
      </c>
    </row>
    <row r="2110" spans="2:64" s="1" customFormat="1" ht="95">
      <c r="B2110" s="41"/>
      <c r="C2110" s="329"/>
      <c r="D2110" s="342" t="s">
        <v>182</v>
      </c>
      <c r="E2110" s="329"/>
      <c r="F2110" s="373" t="s">
        <v>2337</v>
      </c>
      <c r="G2110" s="329"/>
      <c r="H2110" s="329"/>
      <c r="I2110" s="204"/>
      <c r="L2110" s="41"/>
      <c r="M2110" s="205"/>
      <c r="N2110" s="42"/>
      <c r="O2110" s="42"/>
      <c r="P2110" s="42"/>
      <c r="Q2110" s="42"/>
      <c r="R2110" s="42"/>
      <c r="S2110" s="42"/>
      <c r="T2110" s="70"/>
      <c r="U2110" s="329"/>
      <c r="V2110" s="329"/>
      <c r="AS2110" s="24" t="s">
        <v>182</v>
      </c>
      <c r="AT2110" s="24" t="s">
        <v>79</v>
      </c>
    </row>
    <row r="2111" spans="2:64" s="1" customFormat="1" ht="25.5" customHeight="1">
      <c r="B2111" s="174"/>
      <c r="C2111" s="331">
        <v>354</v>
      </c>
      <c r="D2111" s="331" t="s">
        <v>164</v>
      </c>
      <c r="E2111" s="332" t="s">
        <v>2338</v>
      </c>
      <c r="F2111" s="333" t="s">
        <v>2339</v>
      </c>
      <c r="G2111" s="334" t="s">
        <v>320</v>
      </c>
      <c r="H2111" s="335">
        <v>19</v>
      </c>
      <c r="I2111" s="180"/>
      <c r="J2111" s="181">
        <f>ROUND(I2111*H2111,2)</f>
        <v>0</v>
      </c>
      <c r="K2111" s="177" t="s">
        <v>5</v>
      </c>
      <c r="L2111" s="41"/>
      <c r="M2111" s="182" t="s">
        <v>5</v>
      </c>
      <c r="N2111" s="183" t="s">
        <v>40</v>
      </c>
      <c r="O2111" s="42"/>
      <c r="P2111" s="184">
        <f>O2111*H2111</f>
        <v>0</v>
      </c>
      <c r="Q2111" s="184">
        <v>5.0000000000000002E-5</v>
      </c>
      <c r="R2111" s="184">
        <f>Q2111*H2111</f>
        <v>9.5E-4</v>
      </c>
      <c r="S2111" s="184">
        <v>0</v>
      </c>
      <c r="T2111" s="185">
        <f>S2111*H2111</f>
        <v>0</v>
      </c>
      <c r="U2111" s="329"/>
      <c r="V2111" s="329"/>
      <c r="AQ2111" s="24" t="s">
        <v>270</v>
      </c>
      <c r="AS2111" s="24" t="s">
        <v>164</v>
      </c>
      <c r="AT2111" s="24" t="s">
        <v>79</v>
      </c>
      <c r="AX2111" s="24" t="s">
        <v>162</v>
      </c>
      <c r="BD2111" s="186">
        <f>IF(N2111="základní",J2111,0)</f>
        <v>0</v>
      </c>
      <c r="BE2111" s="186">
        <f>IF(N2111="snížená",J2111,0)</f>
        <v>0</v>
      </c>
      <c r="BF2111" s="186">
        <f>IF(N2111="zákl. přenesená",J2111,0)</f>
        <v>0</v>
      </c>
      <c r="BG2111" s="186">
        <f>IF(N2111="sníž. přenesená",J2111,0)</f>
        <v>0</v>
      </c>
      <c r="BH2111" s="186">
        <f>IF(N2111="nulová",J2111,0)</f>
        <v>0</v>
      </c>
      <c r="BI2111" s="24" t="s">
        <v>77</v>
      </c>
      <c r="BJ2111" s="186">
        <f>ROUND(I2111*H2111,2)</f>
        <v>0</v>
      </c>
      <c r="BK2111" s="24" t="s">
        <v>270</v>
      </c>
      <c r="BL2111" s="24" t="s">
        <v>2340</v>
      </c>
    </row>
    <row r="2112" spans="2:64" s="1" customFormat="1" ht="47.5">
      <c r="B2112" s="41"/>
      <c r="C2112" s="329"/>
      <c r="D2112" s="342" t="s">
        <v>182</v>
      </c>
      <c r="E2112" s="329"/>
      <c r="F2112" s="373" t="s">
        <v>2341</v>
      </c>
      <c r="G2112" s="329"/>
      <c r="H2112" s="329"/>
      <c r="I2112" s="204"/>
      <c r="L2112" s="41"/>
      <c r="M2112" s="205"/>
      <c r="N2112" s="42"/>
      <c r="O2112" s="42"/>
      <c r="P2112" s="42"/>
      <c r="Q2112" s="42"/>
      <c r="R2112" s="42"/>
      <c r="S2112" s="42"/>
      <c r="T2112" s="70"/>
      <c r="U2112" s="329"/>
      <c r="V2112" s="329"/>
      <c r="AS2112" s="24" t="s">
        <v>182</v>
      </c>
      <c r="AT2112" s="24" t="s">
        <v>79</v>
      </c>
    </row>
    <row r="2113" spans="2:64" s="1" customFormat="1" ht="38.25" customHeight="1">
      <c r="B2113" s="174"/>
      <c r="C2113" s="331">
        <v>355</v>
      </c>
      <c r="D2113" s="331" t="s">
        <v>164</v>
      </c>
      <c r="E2113" s="332" t="s">
        <v>2343</v>
      </c>
      <c r="F2113" s="333" t="s">
        <v>2344</v>
      </c>
      <c r="G2113" s="334" t="s">
        <v>320</v>
      </c>
      <c r="H2113" s="335">
        <v>2</v>
      </c>
      <c r="I2113" s="180"/>
      <c r="J2113" s="181">
        <f>ROUND(I2113*H2113,2)</f>
        <v>0</v>
      </c>
      <c r="K2113" s="177" t="s">
        <v>5</v>
      </c>
      <c r="L2113" s="41"/>
      <c r="M2113" s="182" t="s">
        <v>5</v>
      </c>
      <c r="N2113" s="183" t="s">
        <v>40</v>
      </c>
      <c r="O2113" s="42"/>
      <c r="P2113" s="184">
        <f>O2113*H2113</f>
        <v>0</v>
      </c>
      <c r="Q2113" s="184">
        <v>5.0000000000000002E-5</v>
      </c>
      <c r="R2113" s="184">
        <f>Q2113*H2113</f>
        <v>1E-4</v>
      </c>
      <c r="S2113" s="184">
        <v>0</v>
      </c>
      <c r="T2113" s="185">
        <f>S2113*H2113</f>
        <v>0</v>
      </c>
      <c r="U2113" s="329"/>
      <c r="V2113" s="329"/>
      <c r="AQ2113" s="24" t="s">
        <v>270</v>
      </c>
      <c r="AS2113" s="24" t="s">
        <v>164</v>
      </c>
      <c r="AT2113" s="24" t="s">
        <v>79</v>
      </c>
      <c r="AX2113" s="24" t="s">
        <v>162</v>
      </c>
      <c r="BD2113" s="186">
        <f>IF(N2113="základní",J2113,0)</f>
        <v>0</v>
      </c>
      <c r="BE2113" s="186">
        <f>IF(N2113="snížená",J2113,0)</f>
        <v>0</v>
      </c>
      <c r="BF2113" s="186">
        <f>IF(N2113="zákl. přenesená",J2113,0)</f>
        <v>0</v>
      </c>
      <c r="BG2113" s="186">
        <f>IF(N2113="sníž. přenesená",J2113,0)</f>
        <v>0</v>
      </c>
      <c r="BH2113" s="186">
        <f>IF(N2113="nulová",J2113,0)</f>
        <v>0</v>
      </c>
      <c r="BI2113" s="24" t="s">
        <v>77</v>
      </c>
      <c r="BJ2113" s="186">
        <f>ROUND(I2113*H2113,2)</f>
        <v>0</v>
      </c>
      <c r="BK2113" s="24" t="s">
        <v>270</v>
      </c>
      <c r="BL2113" s="24" t="s">
        <v>2345</v>
      </c>
    </row>
    <row r="2114" spans="2:64" s="1" customFormat="1" ht="57">
      <c r="B2114" s="41"/>
      <c r="C2114" s="329"/>
      <c r="D2114" s="342" t="s">
        <v>182</v>
      </c>
      <c r="E2114" s="329"/>
      <c r="F2114" s="373" t="s">
        <v>2346</v>
      </c>
      <c r="G2114" s="329"/>
      <c r="H2114" s="329"/>
      <c r="I2114" s="204"/>
      <c r="L2114" s="41"/>
      <c r="M2114" s="205"/>
      <c r="N2114" s="42"/>
      <c r="O2114" s="42"/>
      <c r="P2114" s="42"/>
      <c r="Q2114" s="42"/>
      <c r="R2114" s="42"/>
      <c r="S2114" s="42"/>
      <c r="T2114" s="70"/>
      <c r="U2114" s="329"/>
      <c r="V2114" s="329"/>
      <c r="AS2114" s="24" t="s">
        <v>182</v>
      </c>
      <c r="AT2114" s="24" t="s">
        <v>79</v>
      </c>
    </row>
    <row r="2115" spans="2:64" s="1" customFormat="1" ht="38.25" customHeight="1">
      <c r="B2115" s="174"/>
      <c r="C2115" s="331">
        <v>356</v>
      </c>
      <c r="D2115" s="331" t="s">
        <v>164</v>
      </c>
      <c r="E2115" s="332" t="s">
        <v>2347</v>
      </c>
      <c r="F2115" s="333" t="s">
        <v>2348</v>
      </c>
      <c r="G2115" s="334" t="s">
        <v>320</v>
      </c>
      <c r="H2115" s="335">
        <v>1</v>
      </c>
      <c r="I2115" s="180"/>
      <c r="J2115" s="181">
        <f>ROUND(I2115*H2115,2)</f>
        <v>0</v>
      </c>
      <c r="K2115" s="177" t="s">
        <v>5</v>
      </c>
      <c r="L2115" s="41"/>
      <c r="M2115" s="182" t="s">
        <v>5</v>
      </c>
      <c r="N2115" s="183" t="s">
        <v>40</v>
      </c>
      <c r="O2115" s="42"/>
      <c r="P2115" s="184">
        <f>O2115*H2115</f>
        <v>0</v>
      </c>
      <c r="Q2115" s="184">
        <v>5.0000000000000002E-5</v>
      </c>
      <c r="R2115" s="184">
        <f>Q2115*H2115</f>
        <v>5.0000000000000002E-5</v>
      </c>
      <c r="S2115" s="184">
        <v>0</v>
      </c>
      <c r="T2115" s="185">
        <f>S2115*H2115</f>
        <v>0</v>
      </c>
      <c r="U2115" s="329"/>
      <c r="V2115" s="329"/>
      <c r="AQ2115" s="24" t="s">
        <v>270</v>
      </c>
      <c r="AS2115" s="24" t="s">
        <v>164</v>
      </c>
      <c r="AT2115" s="24" t="s">
        <v>79</v>
      </c>
      <c r="AX2115" s="24" t="s">
        <v>162</v>
      </c>
      <c r="BD2115" s="186">
        <f>IF(N2115="základní",J2115,0)</f>
        <v>0</v>
      </c>
      <c r="BE2115" s="186">
        <f>IF(N2115="snížená",J2115,0)</f>
        <v>0</v>
      </c>
      <c r="BF2115" s="186">
        <f>IF(N2115="zákl. přenesená",J2115,0)</f>
        <v>0</v>
      </c>
      <c r="BG2115" s="186">
        <f>IF(N2115="sníž. přenesená",J2115,0)</f>
        <v>0</v>
      </c>
      <c r="BH2115" s="186">
        <f>IF(N2115="nulová",J2115,0)</f>
        <v>0</v>
      </c>
      <c r="BI2115" s="24" t="s">
        <v>77</v>
      </c>
      <c r="BJ2115" s="186">
        <f>ROUND(I2115*H2115,2)</f>
        <v>0</v>
      </c>
      <c r="BK2115" s="24" t="s">
        <v>270</v>
      </c>
      <c r="BL2115" s="24" t="s">
        <v>2349</v>
      </c>
    </row>
    <row r="2116" spans="2:64" s="1" customFormat="1" ht="57">
      <c r="B2116" s="41"/>
      <c r="C2116" s="329"/>
      <c r="D2116" s="342" t="s">
        <v>182</v>
      </c>
      <c r="E2116" s="329"/>
      <c r="F2116" s="373" t="s">
        <v>2350</v>
      </c>
      <c r="G2116" s="329"/>
      <c r="H2116" s="329"/>
      <c r="I2116" s="204"/>
      <c r="L2116" s="41"/>
      <c r="M2116" s="205"/>
      <c r="N2116" s="42"/>
      <c r="O2116" s="42"/>
      <c r="P2116" s="42"/>
      <c r="Q2116" s="42"/>
      <c r="R2116" s="42"/>
      <c r="S2116" s="42"/>
      <c r="T2116" s="70"/>
      <c r="U2116" s="329"/>
      <c r="V2116" s="329"/>
      <c r="AS2116" s="24" t="s">
        <v>182</v>
      </c>
      <c r="AT2116" s="24" t="s">
        <v>79</v>
      </c>
    </row>
    <row r="2117" spans="2:64" s="1" customFormat="1" ht="38.25" customHeight="1">
      <c r="B2117" s="174"/>
      <c r="C2117" s="331">
        <v>357</v>
      </c>
      <c r="D2117" s="331" t="s">
        <v>164</v>
      </c>
      <c r="E2117" s="332" t="s">
        <v>2352</v>
      </c>
      <c r="F2117" s="333" t="s">
        <v>2353</v>
      </c>
      <c r="G2117" s="334" t="s">
        <v>320</v>
      </c>
      <c r="H2117" s="335">
        <v>2</v>
      </c>
      <c r="I2117" s="180"/>
      <c r="J2117" s="181">
        <f>ROUND(I2117*H2117,2)</f>
        <v>0</v>
      </c>
      <c r="K2117" s="177" t="s">
        <v>5</v>
      </c>
      <c r="L2117" s="41"/>
      <c r="M2117" s="182" t="s">
        <v>5</v>
      </c>
      <c r="N2117" s="183" t="s">
        <v>40</v>
      </c>
      <c r="O2117" s="42"/>
      <c r="P2117" s="184">
        <f>O2117*H2117</f>
        <v>0</v>
      </c>
      <c r="Q2117" s="184">
        <v>5.0000000000000002E-5</v>
      </c>
      <c r="R2117" s="184">
        <f>Q2117*H2117</f>
        <v>1E-4</v>
      </c>
      <c r="S2117" s="184">
        <v>0</v>
      </c>
      <c r="T2117" s="185">
        <f>S2117*H2117</f>
        <v>0</v>
      </c>
      <c r="U2117" s="329"/>
      <c r="V2117" s="329"/>
      <c r="AQ2117" s="24" t="s">
        <v>270</v>
      </c>
      <c r="AS2117" s="24" t="s">
        <v>164</v>
      </c>
      <c r="AT2117" s="24" t="s">
        <v>79</v>
      </c>
      <c r="AX2117" s="24" t="s">
        <v>162</v>
      </c>
      <c r="BD2117" s="186">
        <f>IF(N2117="základní",J2117,0)</f>
        <v>0</v>
      </c>
      <c r="BE2117" s="186">
        <f>IF(N2117="snížená",J2117,0)</f>
        <v>0</v>
      </c>
      <c r="BF2117" s="186">
        <f>IF(N2117="zákl. přenesená",J2117,0)</f>
        <v>0</v>
      </c>
      <c r="BG2117" s="186">
        <f>IF(N2117="sníž. přenesená",J2117,0)</f>
        <v>0</v>
      </c>
      <c r="BH2117" s="186">
        <f>IF(N2117="nulová",J2117,0)</f>
        <v>0</v>
      </c>
      <c r="BI2117" s="24" t="s">
        <v>77</v>
      </c>
      <c r="BJ2117" s="186">
        <f>ROUND(I2117*H2117,2)</f>
        <v>0</v>
      </c>
      <c r="BK2117" s="24" t="s">
        <v>270</v>
      </c>
      <c r="BL2117" s="24" t="s">
        <v>2354</v>
      </c>
    </row>
    <row r="2118" spans="2:64" s="1" customFormat="1" ht="152">
      <c r="B2118" s="41"/>
      <c r="C2118" s="329"/>
      <c r="D2118" s="342" t="s">
        <v>182</v>
      </c>
      <c r="E2118" s="329"/>
      <c r="F2118" s="373" t="s">
        <v>2355</v>
      </c>
      <c r="G2118" s="329"/>
      <c r="H2118" s="329"/>
      <c r="I2118" s="204"/>
      <c r="L2118" s="41"/>
      <c r="M2118" s="205"/>
      <c r="N2118" s="42"/>
      <c r="O2118" s="42"/>
      <c r="P2118" s="42"/>
      <c r="Q2118" s="42"/>
      <c r="R2118" s="42"/>
      <c r="S2118" s="42"/>
      <c r="T2118" s="70"/>
      <c r="U2118" s="329"/>
      <c r="V2118" s="329"/>
      <c r="AS2118" s="24" t="s">
        <v>182</v>
      </c>
      <c r="AT2118" s="24" t="s">
        <v>79</v>
      </c>
    </row>
    <row r="2119" spans="2:64" s="1" customFormat="1" ht="38.25" customHeight="1">
      <c r="B2119" s="174"/>
      <c r="C2119" s="331">
        <v>358</v>
      </c>
      <c r="D2119" s="331" t="s">
        <v>164</v>
      </c>
      <c r="E2119" s="332" t="s">
        <v>2356</v>
      </c>
      <c r="F2119" s="333" t="s">
        <v>2357</v>
      </c>
      <c r="G2119" s="334" t="s">
        <v>320</v>
      </c>
      <c r="H2119" s="335">
        <v>1</v>
      </c>
      <c r="I2119" s="180"/>
      <c r="J2119" s="181">
        <f>ROUND(I2119*H2119,2)</f>
        <v>0</v>
      </c>
      <c r="K2119" s="177" t="s">
        <v>5</v>
      </c>
      <c r="L2119" s="41"/>
      <c r="M2119" s="182" t="s">
        <v>5</v>
      </c>
      <c r="N2119" s="183" t="s">
        <v>40</v>
      </c>
      <c r="O2119" s="42"/>
      <c r="P2119" s="184">
        <f>O2119*H2119</f>
        <v>0</v>
      </c>
      <c r="Q2119" s="184">
        <v>5.0000000000000002E-5</v>
      </c>
      <c r="R2119" s="184">
        <f>Q2119*H2119</f>
        <v>5.0000000000000002E-5</v>
      </c>
      <c r="S2119" s="184">
        <v>0</v>
      </c>
      <c r="T2119" s="185">
        <f>S2119*H2119</f>
        <v>0</v>
      </c>
      <c r="U2119" s="329"/>
      <c r="V2119" s="329"/>
      <c r="AQ2119" s="24" t="s">
        <v>270</v>
      </c>
      <c r="AS2119" s="24" t="s">
        <v>164</v>
      </c>
      <c r="AT2119" s="24" t="s">
        <v>79</v>
      </c>
      <c r="AX2119" s="24" t="s">
        <v>162</v>
      </c>
      <c r="BD2119" s="186">
        <f>IF(N2119="základní",J2119,0)</f>
        <v>0</v>
      </c>
      <c r="BE2119" s="186">
        <f>IF(N2119="snížená",J2119,0)</f>
        <v>0</v>
      </c>
      <c r="BF2119" s="186">
        <f>IF(N2119="zákl. přenesená",J2119,0)</f>
        <v>0</v>
      </c>
      <c r="BG2119" s="186">
        <f>IF(N2119="sníž. přenesená",J2119,0)</f>
        <v>0</v>
      </c>
      <c r="BH2119" s="186">
        <f>IF(N2119="nulová",J2119,0)</f>
        <v>0</v>
      </c>
      <c r="BI2119" s="24" t="s">
        <v>77</v>
      </c>
      <c r="BJ2119" s="186">
        <f>ROUND(I2119*H2119,2)</f>
        <v>0</v>
      </c>
      <c r="BK2119" s="24" t="s">
        <v>270</v>
      </c>
      <c r="BL2119" s="24" t="s">
        <v>2358</v>
      </c>
    </row>
    <row r="2120" spans="2:64" s="1" customFormat="1" ht="152">
      <c r="B2120" s="41"/>
      <c r="C2120" s="329"/>
      <c r="D2120" s="342" t="s">
        <v>182</v>
      </c>
      <c r="E2120" s="329"/>
      <c r="F2120" s="373" t="s">
        <v>2359</v>
      </c>
      <c r="G2120" s="329"/>
      <c r="H2120" s="329"/>
      <c r="I2120" s="204"/>
      <c r="L2120" s="41"/>
      <c r="M2120" s="205"/>
      <c r="N2120" s="42"/>
      <c r="O2120" s="42"/>
      <c r="P2120" s="42"/>
      <c r="Q2120" s="42"/>
      <c r="R2120" s="42"/>
      <c r="S2120" s="42"/>
      <c r="T2120" s="70"/>
      <c r="U2120" s="329"/>
      <c r="V2120" s="329"/>
      <c r="AS2120" s="24" t="s">
        <v>182</v>
      </c>
      <c r="AT2120" s="24" t="s">
        <v>79</v>
      </c>
    </row>
    <row r="2121" spans="2:64" s="1" customFormat="1" ht="38.25" customHeight="1">
      <c r="B2121" s="174"/>
      <c r="C2121" s="378">
        <v>359</v>
      </c>
      <c r="D2121" s="378" t="s">
        <v>164</v>
      </c>
      <c r="E2121" s="379" t="s">
        <v>2361</v>
      </c>
      <c r="F2121" s="380" t="s">
        <v>2362</v>
      </c>
      <c r="G2121" s="381" t="s">
        <v>320</v>
      </c>
      <c r="H2121" s="382">
        <v>0</v>
      </c>
      <c r="I2121" s="180"/>
      <c r="J2121" s="181">
        <f>ROUND(I2121*H2121,2)</f>
        <v>0</v>
      </c>
      <c r="K2121" s="177" t="s">
        <v>5</v>
      </c>
      <c r="L2121" s="41"/>
      <c r="M2121" s="182" t="s">
        <v>5</v>
      </c>
      <c r="N2121" s="183" t="s">
        <v>40</v>
      </c>
      <c r="O2121" s="42"/>
      <c r="P2121" s="184">
        <f>O2121*H2121</f>
        <v>0</v>
      </c>
      <c r="Q2121" s="184">
        <v>5.0000000000000002E-5</v>
      </c>
      <c r="R2121" s="184">
        <f>Q2121*H2121</f>
        <v>0</v>
      </c>
      <c r="S2121" s="184">
        <v>0</v>
      </c>
      <c r="T2121" s="185">
        <f>S2121*H2121</f>
        <v>0</v>
      </c>
      <c r="U2121" s="329"/>
      <c r="V2121" s="329"/>
      <c r="AQ2121" s="24" t="s">
        <v>270</v>
      </c>
      <c r="AS2121" s="24" t="s">
        <v>164</v>
      </c>
      <c r="AT2121" s="24" t="s">
        <v>79</v>
      </c>
      <c r="AX2121" s="24" t="s">
        <v>162</v>
      </c>
      <c r="BD2121" s="186">
        <f>IF(N2121="základní",J2121,0)</f>
        <v>0</v>
      </c>
      <c r="BE2121" s="186">
        <f>IF(N2121="snížená",J2121,0)</f>
        <v>0</v>
      </c>
      <c r="BF2121" s="186">
        <f>IF(N2121="zákl. přenesená",J2121,0)</f>
        <v>0</v>
      </c>
      <c r="BG2121" s="186">
        <f>IF(N2121="sníž. přenesená",J2121,0)</f>
        <v>0</v>
      </c>
      <c r="BH2121" s="186">
        <f>IF(N2121="nulová",J2121,0)</f>
        <v>0</v>
      </c>
      <c r="BI2121" s="24" t="s">
        <v>77</v>
      </c>
      <c r="BJ2121" s="186">
        <f>ROUND(I2121*H2121,2)</f>
        <v>0</v>
      </c>
      <c r="BK2121" s="24" t="s">
        <v>270</v>
      </c>
      <c r="BL2121" s="24" t="s">
        <v>2363</v>
      </c>
    </row>
    <row r="2122" spans="2:64" s="1" customFormat="1" ht="76">
      <c r="B2122" s="41"/>
      <c r="C2122" s="329"/>
      <c r="D2122" s="342" t="s">
        <v>182</v>
      </c>
      <c r="E2122" s="329"/>
      <c r="F2122" s="373" t="s">
        <v>2364</v>
      </c>
      <c r="G2122" s="329"/>
      <c r="H2122" s="329"/>
      <c r="I2122" s="204"/>
      <c r="L2122" s="41"/>
      <c r="M2122" s="205"/>
      <c r="N2122" s="42"/>
      <c r="O2122" s="42"/>
      <c r="P2122" s="42"/>
      <c r="Q2122" s="42"/>
      <c r="R2122" s="42"/>
      <c r="S2122" s="42"/>
      <c r="T2122" s="70"/>
      <c r="U2122" s="329"/>
      <c r="V2122" s="329"/>
      <c r="AS2122" s="24" t="s">
        <v>182</v>
      </c>
      <c r="AT2122" s="24" t="s">
        <v>79</v>
      </c>
    </row>
    <row r="2123" spans="2:64" s="1" customFormat="1" ht="38.25" customHeight="1">
      <c r="B2123" s="174"/>
      <c r="C2123" s="389">
        <v>360</v>
      </c>
      <c r="D2123" s="389" t="s">
        <v>164</v>
      </c>
      <c r="E2123" s="390" t="s">
        <v>2365</v>
      </c>
      <c r="F2123" s="391" t="s">
        <v>2366</v>
      </c>
      <c r="G2123" s="392" t="s">
        <v>320</v>
      </c>
      <c r="H2123" s="393">
        <v>1</v>
      </c>
      <c r="I2123" s="180"/>
      <c r="J2123" s="181">
        <f>ROUND(I2123*H2123,2)</f>
        <v>0</v>
      </c>
      <c r="K2123" s="177" t="s">
        <v>5</v>
      </c>
      <c r="L2123" s="41"/>
      <c r="M2123" s="182" t="s">
        <v>5</v>
      </c>
      <c r="N2123" s="183" t="s">
        <v>40</v>
      </c>
      <c r="O2123" s="42"/>
      <c r="P2123" s="184">
        <f>O2123*H2123</f>
        <v>0</v>
      </c>
      <c r="Q2123" s="184">
        <v>5.0000000000000002E-5</v>
      </c>
      <c r="R2123" s="184">
        <f>Q2123*H2123</f>
        <v>5.0000000000000002E-5</v>
      </c>
      <c r="S2123" s="184">
        <v>0</v>
      </c>
      <c r="T2123" s="185">
        <f>S2123*H2123</f>
        <v>0</v>
      </c>
      <c r="U2123" s="329"/>
      <c r="V2123" s="329"/>
      <c r="AQ2123" s="24" t="s">
        <v>270</v>
      </c>
      <c r="AS2123" s="24" t="s">
        <v>164</v>
      </c>
      <c r="AT2123" s="24" t="s">
        <v>79</v>
      </c>
      <c r="AX2123" s="24" t="s">
        <v>162</v>
      </c>
      <c r="BD2123" s="186">
        <f>IF(N2123="základní",J2123,0)</f>
        <v>0</v>
      </c>
      <c r="BE2123" s="186">
        <f>IF(N2123="snížená",J2123,0)</f>
        <v>0</v>
      </c>
      <c r="BF2123" s="186">
        <f>IF(N2123="zákl. přenesená",J2123,0)</f>
        <v>0</v>
      </c>
      <c r="BG2123" s="186">
        <f>IF(N2123="sníž. přenesená",J2123,0)</f>
        <v>0</v>
      </c>
      <c r="BH2123" s="186">
        <f>IF(N2123="nulová",J2123,0)</f>
        <v>0</v>
      </c>
      <c r="BI2123" s="24" t="s">
        <v>77</v>
      </c>
      <c r="BJ2123" s="186">
        <f>ROUND(I2123*H2123,2)</f>
        <v>0</v>
      </c>
      <c r="BK2123" s="24" t="s">
        <v>270</v>
      </c>
      <c r="BL2123" s="24" t="s">
        <v>2367</v>
      </c>
    </row>
    <row r="2124" spans="2:64" s="1" customFormat="1" ht="76">
      <c r="B2124" s="41"/>
      <c r="C2124" s="329"/>
      <c r="D2124" s="342" t="s">
        <v>182</v>
      </c>
      <c r="E2124" s="329"/>
      <c r="F2124" s="373" t="s">
        <v>2368</v>
      </c>
      <c r="G2124" s="329"/>
      <c r="H2124" s="329"/>
      <c r="I2124" s="204"/>
      <c r="L2124" s="41"/>
      <c r="M2124" s="205"/>
      <c r="N2124" s="42"/>
      <c r="O2124" s="42"/>
      <c r="P2124" s="42"/>
      <c r="Q2124" s="42"/>
      <c r="R2124" s="42"/>
      <c r="S2124" s="42"/>
      <c r="T2124" s="70"/>
      <c r="U2124" s="329"/>
      <c r="V2124" s="329"/>
      <c r="AS2124" s="24" t="s">
        <v>182</v>
      </c>
      <c r="AT2124" s="24" t="s">
        <v>79</v>
      </c>
    </row>
    <row r="2125" spans="2:64" s="1" customFormat="1" ht="38.25" customHeight="1">
      <c r="B2125" s="174"/>
      <c r="C2125" s="331">
        <v>361</v>
      </c>
      <c r="D2125" s="331" t="s">
        <v>164</v>
      </c>
      <c r="E2125" s="332" t="s">
        <v>2370</v>
      </c>
      <c r="F2125" s="333" t="s">
        <v>2371</v>
      </c>
      <c r="G2125" s="334" t="s">
        <v>320</v>
      </c>
      <c r="H2125" s="335">
        <v>1</v>
      </c>
      <c r="I2125" s="180"/>
      <c r="J2125" s="181">
        <f>ROUND(I2125*H2125,2)</f>
        <v>0</v>
      </c>
      <c r="K2125" s="177" t="s">
        <v>5</v>
      </c>
      <c r="L2125" s="41"/>
      <c r="M2125" s="182" t="s">
        <v>5</v>
      </c>
      <c r="N2125" s="183" t="s">
        <v>40</v>
      </c>
      <c r="O2125" s="42"/>
      <c r="P2125" s="184">
        <f>O2125*H2125</f>
        <v>0</v>
      </c>
      <c r="Q2125" s="184">
        <v>5.0000000000000002E-5</v>
      </c>
      <c r="R2125" s="184">
        <f>Q2125*H2125</f>
        <v>5.0000000000000002E-5</v>
      </c>
      <c r="S2125" s="184">
        <v>0</v>
      </c>
      <c r="T2125" s="185">
        <f>S2125*H2125</f>
        <v>0</v>
      </c>
      <c r="U2125" s="329"/>
      <c r="V2125" s="329"/>
      <c r="AQ2125" s="24" t="s">
        <v>270</v>
      </c>
      <c r="AS2125" s="24" t="s">
        <v>164</v>
      </c>
      <c r="AT2125" s="24" t="s">
        <v>79</v>
      </c>
      <c r="AX2125" s="24" t="s">
        <v>162</v>
      </c>
      <c r="BD2125" s="186">
        <f>IF(N2125="základní",J2125,0)</f>
        <v>0</v>
      </c>
      <c r="BE2125" s="186">
        <f>IF(N2125="snížená",J2125,0)</f>
        <v>0</v>
      </c>
      <c r="BF2125" s="186">
        <f>IF(N2125="zákl. přenesená",J2125,0)</f>
        <v>0</v>
      </c>
      <c r="BG2125" s="186">
        <f>IF(N2125="sníž. přenesená",J2125,0)</f>
        <v>0</v>
      </c>
      <c r="BH2125" s="186">
        <f>IF(N2125="nulová",J2125,0)</f>
        <v>0</v>
      </c>
      <c r="BI2125" s="24" t="s">
        <v>77</v>
      </c>
      <c r="BJ2125" s="186">
        <f>ROUND(I2125*H2125,2)</f>
        <v>0</v>
      </c>
      <c r="BK2125" s="24" t="s">
        <v>270</v>
      </c>
      <c r="BL2125" s="24" t="s">
        <v>2372</v>
      </c>
    </row>
    <row r="2126" spans="2:64" s="1" customFormat="1" ht="76">
      <c r="B2126" s="41"/>
      <c r="C2126" s="329"/>
      <c r="D2126" s="342" t="s">
        <v>182</v>
      </c>
      <c r="E2126" s="329"/>
      <c r="F2126" s="373" t="s">
        <v>2364</v>
      </c>
      <c r="G2126" s="329"/>
      <c r="H2126" s="329"/>
      <c r="I2126" s="204"/>
      <c r="L2126" s="41"/>
      <c r="M2126" s="205"/>
      <c r="N2126" s="42"/>
      <c r="O2126" s="42"/>
      <c r="P2126" s="42"/>
      <c r="Q2126" s="42"/>
      <c r="R2126" s="42"/>
      <c r="S2126" s="42"/>
      <c r="T2126" s="70"/>
      <c r="U2126" s="329"/>
      <c r="V2126" s="329"/>
      <c r="AS2126" s="24" t="s">
        <v>182</v>
      </c>
      <c r="AT2126" s="24" t="s">
        <v>79</v>
      </c>
    </row>
    <row r="2127" spans="2:64" s="1" customFormat="1" ht="38.25" customHeight="1">
      <c r="B2127" s="174"/>
      <c r="C2127" s="331">
        <v>362</v>
      </c>
      <c r="D2127" s="331" t="s">
        <v>164</v>
      </c>
      <c r="E2127" s="332" t="s">
        <v>2373</v>
      </c>
      <c r="F2127" s="333" t="s">
        <v>2374</v>
      </c>
      <c r="G2127" s="334" t="s">
        <v>320</v>
      </c>
      <c r="H2127" s="335">
        <v>1</v>
      </c>
      <c r="I2127" s="180"/>
      <c r="J2127" s="181">
        <f>ROUND(I2127*H2127,2)</f>
        <v>0</v>
      </c>
      <c r="K2127" s="177" t="s">
        <v>5</v>
      </c>
      <c r="L2127" s="41"/>
      <c r="M2127" s="182" t="s">
        <v>5</v>
      </c>
      <c r="N2127" s="183" t="s">
        <v>40</v>
      </c>
      <c r="O2127" s="42"/>
      <c r="P2127" s="184">
        <f>O2127*H2127</f>
        <v>0</v>
      </c>
      <c r="Q2127" s="184">
        <v>5.0000000000000002E-5</v>
      </c>
      <c r="R2127" s="184">
        <f>Q2127*H2127</f>
        <v>5.0000000000000002E-5</v>
      </c>
      <c r="S2127" s="184">
        <v>0</v>
      </c>
      <c r="T2127" s="185">
        <f>S2127*H2127</f>
        <v>0</v>
      </c>
      <c r="U2127" s="329"/>
      <c r="V2127" s="329"/>
      <c r="AQ2127" s="24" t="s">
        <v>270</v>
      </c>
      <c r="AS2127" s="24" t="s">
        <v>164</v>
      </c>
      <c r="AT2127" s="24" t="s">
        <v>79</v>
      </c>
      <c r="AX2127" s="24" t="s">
        <v>162</v>
      </c>
      <c r="BD2127" s="186">
        <f>IF(N2127="základní",J2127,0)</f>
        <v>0</v>
      </c>
      <c r="BE2127" s="186">
        <f>IF(N2127="snížená",J2127,0)</f>
        <v>0</v>
      </c>
      <c r="BF2127" s="186">
        <f>IF(N2127="zákl. přenesená",J2127,0)</f>
        <v>0</v>
      </c>
      <c r="BG2127" s="186">
        <f>IF(N2127="sníž. přenesená",J2127,0)</f>
        <v>0</v>
      </c>
      <c r="BH2127" s="186">
        <f>IF(N2127="nulová",J2127,0)</f>
        <v>0</v>
      </c>
      <c r="BI2127" s="24" t="s">
        <v>77</v>
      </c>
      <c r="BJ2127" s="186">
        <f>ROUND(I2127*H2127,2)</f>
        <v>0</v>
      </c>
      <c r="BK2127" s="24" t="s">
        <v>270</v>
      </c>
      <c r="BL2127" s="24" t="s">
        <v>2375</v>
      </c>
    </row>
    <row r="2128" spans="2:64" s="1" customFormat="1" ht="76">
      <c r="B2128" s="41"/>
      <c r="C2128" s="329"/>
      <c r="D2128" s="342" t="s">
        <v>182</v>
      </c>
      <c r="E2128" s="329"/>
      <c r="F2128" s="373" t="s">
        <v>2376</v>
      </c>
      <c r="G2128" s="329"/>
      <c r="H2128" s="329"/>
      <c r="I2128" s="204"/>
      <c r="L2128" s="41"/>
      <c r="M2128" s="205"/>
      <c r="N2128" s="42"/>
      <c r="O2128" s="42"/>
      <c r="P2128" s="42"/>
      <c r="Q2128" s="42"/>
      <c r="R2128" s="42"/>
      <c r="S2128" s="42"/>
      <c r="T2128" s="70"/>
      <c r="U2128" s="329"/>
      <c r="V2128" s="329"/>
      <c r="AS2128" s="24" t="s">
        <v>182</v>
      </c>
      <c r="AT2128" s="24" t="s">
        <v>79</v>
      </c>
    </row>
    <row r="2129" spans="2:64" s="1" customFormat="1" ht="25.5" customHeight="1">
      <c r="B2129" s="174"/>
      <c r="C2129" s="389">
        <v>363</v>
      </c>
      <c r="D2129" s="389" t="s">
        <v>164</v>
      </c>
      <c r="E2129" s="390" t="s">
        <v>2378</v>
      </c>
      <c r="F2129" s="391" t="s">
        <v>2379</v>
      </c>
      <c r="G2129" s="392" t="s">
        <v>320</v>
      </c>
      <c r="H2129" s="393">
        <v>1</v>
      </c>
      <c r="I2129" s="180"/>
      <c r="J2129" s="181">
        <f t="shared" ref="J2129:J2137" si="33">ROUND(I2129*H2129,2)</f>
        <v>0</v>
      </c>
      <c r="K2129" s="177" t="s">
        <v>5</v>
      </c>
      <c r="L2129" s="41"/>
      <c r="M2129" s="182" t="s">
        <v>5</v>
      </c>
      <c r="N2129" s="183" t="s">
        <v>40</v>
      </c>
      <c r="O2129" s="42"/>
      <c r="P2129" s="184">
        <f t="shared" ref="P2129:P2137" si="34">O2129*H2129</f>
        <v>0</v>
      </c>
      <c r="Q2129" s="184">
        <v>5.0000000000000002E-5</v>
      </c>
      <c r="R2129" s="184">
        <f t="shared" ref="R2129:R2137" si="35">Q2129*H2129</f>
        <v>5.0000000000000002E-5</v>
      </c>
      <c r="S2129" s="184">
        <v>0</v>
      </c>
      <c r="T2129" s="185">
        <f t="shared" ref="T2129:T2137" si="36">S2129*H2129</f>
        <v>0</v>
      </c>
      <c r="U2129" s="329"/>
      <c r="V2129" s="329"/>
      <c r="AQ2129" s="24" t="s">
        <v>270</v>
      </c>
      <c r="AS2129" s="24" t="s">
        <v>164</v>
      </c>
      <c r="AT2129" s="24" t="s">
        <v>79</v>
      </c>
      <c r="AX2129" s="24" t="s">
        <v>162</v>
      </c>
      <c r="BD2129" s="186">
        <f t="shared" ref="BD2129:BD2137" si="37">IF(N2129="základní",J2129,0)</f>
        <v>0</v>
      </c>
      <c r="BE2129" s="186">
        <f t="shared" ref="BE2129:BE2137" si="38">IF(N2129="snížená",J2129,0)</f>
        <v>0</v>
      </c>
      <c r="BF2129" s="186">
        <f t="shared" ref="BF2129:BF2137" si="39">IF(N2129="zákl. přenesená",J2129,0)</f>
        <v>0</v>
      </c>
      <c r="BG2129" s="186">
        <f t="shared" ref="BG2129:BG2137" si="40">IF(N2129="sníž. přenesená",J2129,0)</f>
        <v>0</v>
      </c>
      <c r="BH2129" s="186">
        <f t="shared" ref="BH2129:BH2137" si="41">IF(N2129="nulová",J2129,0)</f>
        <v>0</v>
      </c>
      <c r="BI2129" s="24" t="s">
        <v>77</v>
      </c>
      <c r="BJ2129" s="186">
        <f t="shared" ref="BJ2129:BJ2137" si="42">ROUND(I2129*H2129,2)</f>
        <v>0</v>
      </c>
      <c r="BK2129" s="24" t="s">
        <v>270</v>
      </c>
      <c r="BL2129" s="24" t="s">
        <v>2380</v>
      </c>
    </row>
    <row r="2130" spans="2:64" s="327" customFormat="1" ht="25.5" customHeight="1">
      <c r="B2130" s="174"/>
      <c r="C2130" s="331">
        <f>C2129+1</f>
        <v>364</v>
      </c>
      <c r="D2130" s="331" t="s">
        <v>164</v>
      </c>
      <c r="E2130" s="332" t="s">
        <v>2381</v>
      </c>
      <c r="F2130" s="333" t="s">
        <v>4769</v>
      </c>
      <c r="G2130" s="334" t="s">
        <v>320</v>
      </c>
      <c r="H2130" s="335">
        <v>1</v>
      </c>
      <c r="I2130" s="180"/>
      <c r="J2130" s="181">
        <f t="shared" si="33"/>
        <v>0</v>
      </c>
      <c r="K2130" s="177" t="s">
        <v>5</v>
      </c>
      <c r="L2130" s="41"/>
      <c r="M2130" s="182" t="s">
        <v>5</v>
      </c>
      <c r="N2130" s="183" t="s">
        <v>40</v>
      </c>
      <c r="O2130" s="328"/>
      <c r="P2130" s="184">
        <f t="shared" si="34"/>
        <v>0</v>
      </c>
      <c r="Q2130" s="184">
        <v>5.0000000000000002E-5</v>
      </c>
      <c r="R2130" s="184">
        <f t="shared" si="35"/>
        <v>5.0000000000000002E-5</v>
      </c>
      <c r="S2130" s="184">
        <v>0</v>
      </c>
      <c r="T2130" s="185">
        <f t="shared" si="36"/>
        <v>0</v>
      </c>
      <c r="U2130" s="329"/>
      <c r="V2130" s="329"/>
      <c r="AQ2130" s="24" t="s">
        <v>270</v>
      </c>
      <c r="AS2130" s="24" t="s">
        <v>164</v>
      </c>
      <c r="AT2130" s="24" t="s">
        <v>79</v>
      </c>
      <c r="AX2130" s="24" t="s">
        <v>162</v>
      </c>
      <c r="BD2130" s="186">
        <f t="shared" si="37"/>
        <v>0</v>
      </c>
      <c r="BE2130" s="186">
        <f t="shared" si="38"/>
        <v>0</v>
      </c>
      <c r="BF2130" s="186">
        <f t="shared" si="39"/>
        <v>0</v>
      </c>
      <c r="BG2130" s="186">
        <f t="shared" si="40"/>
        <v>0</v>
      </c>
      <c r="BH2130" s="186">
        <f t="shared" si="41"/>
        <v>0</v>
      </c>
      <c r="BI2130" s="24" t="s">
        <v>77</v>
      </c>
      <c r="BJ2130" s="186">
        <f t="shared" si="42"/>
        <v>0</v>
      </c>
      <c r="BK2130" s="24" t="s">
        <v>270</v>
      </c>
      <c r="BL2130" s="24" t="s">
        <v>2380</v>
      </c>
    </row>
    <row r="2131" spans="2:64" s="327" customFormat="1" ht="25.5" customHeight="1">
      <c r="B2131" s="174"/>
      <c r="C2131" s="331">
        <f t="shared" ref="C2131:C2137" si="43">C2130+1</f>
        <v>365</v>
      </c>
      <c r="D2131" s="331" t="s">
        <v>164</v>
      </c>
      <c r="E2131" s="332" t="s">
        <v>2385</v>
      </c>
      <c r="F2131" s="333" t="s">
        <v>4770</v>
      </c>
      <c r="G2131" s="334" t="s">
        <v>746</v>
      </c>
      <c r="H2131" s="335">
        <v>19</v>
      </c>
      <c r="I2131" s="180"/>
      <c r="J2131" s="181">
        <f t="shared" si="33"/>
        <v>0</v>
      </c>
      <c r="K2131" s="177" t="s">
        <v>5</v>
      </c>
      <c r="L2131" s="41"/>
      <c r="M2131" s="182" t="s">
        <v>5</v>
      </c>
      <c r="N2131" s="183" t="s">
        <v>40</v>
      </c>
      <c r="O2131" s="328"/>
      <c r="P2131" s="184">
        <f t="shared" si="34"/>
        <v>0</v>
      </c>
      <c r="Q2131" s="184">
        <v>5.0000000000000002E-5</v>
      </c>
      <c r="R2131" s="184">
        <f t="shared" si="35"/>
        <v>9.5E-4</v>
      </c>
      <c r="S2131" s="184">
        <v>0</v>
      </c>
      <c r="T2131" s="185">
        <f t="shared" si="36"/>
        <v>0</v>
      </c>
      <c r="U2131" s="329"/>
      <c r="V2131" s="329"/>
      <c r="AQ2131" s="24" t="s">
        <v>270</v>
      </c>
      <c r="AS2131" s="24" t="s">
        <v>164</v>
      </c>
      <c r="AT2131" s="24" t="s">
        <v>79</v>
      </c>
      <c r="AX2131" s="24" t="s">
        <v>162</v>
      </c>
      <c r="BD2131" s="186">
        <f t="shared" si="37"/>
        <v>0</v>
      </c>
      <c r="BE2131" s="186">
        <f t="shared" si="38"/>
        <v>0</v>
      </c>
      <c r="BF2131" s="186">
        <f t="shared" si="39"/>
        <v>0</v>
      </c>
      <c r="BG2131" s="186">
        <f t="shared" si="40"/>
        <v>0</v>
      </c>
      <c r="BH2131" s="186">
        <f t="shared" si="41"/>
        <v>0</v>
      </c>
      <c r="BI2131" s="24" t="s">
        <v>77</v>
      </c>
      <c r="BJ2131" s="186">
        <f t="shared" si="42"/>
        <v>0</v>
      </c>
      <c r="BK2131" s="24" t="s">
        <v>270</v>
      </c>
      <c r="BL2131" s="24" t="s">
        <v>2380</v>
      </c>
    </row>
    <row r="2132" spans="2:64" s="327" customFormat="1" ht="36" customHeight="1">
      <c r="B2132" s="394"/>
      <c r="C2132" s="389">
        <f t="shared" si="43"/>
        <v>366</v>
      </c>
      <c r="D2132" s="389" t="s">
        <v>164</v>
      </c>
      <c r="E2132" s="390" t="s">
        <v>2388</v>
      </c>
      <c r="F2132" s="391" t="s">
        <v>4771</v>
      </c>
      <c r="G2132" s="392" t="s">
        <v>320</v>
      </c>
      <c r="H2132" s="393">
        <v>8</v>
      </c>
      <c r="I2132" s="180"/>
      <c r="J2132" s="181">
        <f t="shared" si="33"/>
        <v>0</v>
      </c>
      <c r="K2132" s="177" t="s">
        <v>5</v>
      </c>
      <c r="L2132" s="41"/>
      <c r="M2132" s="182" t="s">
        <v>5</v>
      </c>
      <c r="N2132" s="183" t="s">
        <v>40</v>
      </c>
      <c r="O2132" s="328"/>
      <c r="P2132" s="184">
        <f t="shared" si="34"/>
        <v>0</v>
      </c>
      <c r="Q2132" s="184">
        <v>5.0000000000000002E-5</v>
      </c>
      <c r="R2132" s="184">
        <f t="shared" si="35"/>
        <v>4.0000000000000002E-4</v>
      </c>
      <c r="S2132" s="184">
        <v>0</v>
      </c>
      <c r="T2132" s="185">
        <f t="shared" si="36"/>
        <v>0</v>
      </c>
      <c r="U2132" s="329"/>
      <c r="V2132" s="329"/>
      <c r="AQ2132" s="24" t="s">
        <v>270</v>
      </c>
      <c r="AS2132" s="24" t="s">
        <v>164</v>
      </c>
      <c r="AT2132" s="24" t="s">
        <v>79</v>
      </c>
      <c r="AX2132" s="24" t="s">
        <v>162</v>
      </c>
      <c r="BD2132" s="186">
        <f t="shared" si="37"/>
        <v>0</v>
      </c>
      <c r="BE2132" s="186">
        <f t="shared" si="38"/>
        <v>0</v>
      </c>
      <c r="BF2132" s="186">
        <f t="shared" si="39"/>
        <v>0</v>
      </c>
      <c r="BG2132" s="186">
        <f t="shared" si="40"/>
        <v>0</v>
      </c>
      <c r="BH2132" s="186">
        <f t="shared" si="41"/>
        <v>0</v>
      </c>
      <c r="BI2132" s="24" t="s">
        <v>77</v>
      </c>
      <c r="BJ2132" s="186">
        <f t="shared" si="42"/>
        <v>0</v>
      </c>
      <c r="BK2132" s="24" t="s">
        <v>270</v>
      </c>
      <c r="BL2132" s="24" t="s">
        <v>2380</v>
      </c>
    </row>
    <row r="2133" spans="2:64" s="327" customFormat="1" ht="25.5" customHeight="1">
      <c r="B2133" s="394"/>
      <c r="C2133" s="389">
        <f t="shared" si="43"/>
        <v>367</v>
      </c>
      <c r="D2133" s="389" t="s">
        <v>164</v>
      </c>
      <c r="E2133" s="390" t="s">
        <v>2393</v>
      </c>
      <c r="F2133" s="391" t="s">
        <v>4772</v>
      </c>
      <c r="G2133" s="392" t="s">
        <v>320</v>
      </c>
      <c r="H2133" s="393">
        <v>30</v>
      </c>
      <c r="I2133" s="180"/>
      <c r="J2133" s="181">
        <f t="shared" si="33"/>
        <v>0</v>
      </c>
      <c r="K2133" s="177" t="s">
        <v>5</v>
      </c>
      <c r="L2133" s="41"/>
      <c r="M2133" s="182" t="s">
        <v>5</v>
      </c>
      <c r="N2133" s="183" t="s">
        <v>40</v>
      </c>
      <c r="O2133" s="328"/>
      <c r="P2133" s="184">
        <f t="shared" si="34"/>
        <v>0</v>
      </c>
      <c r="Q2133" s="184">
        <v>5.0000000000000002E-5</v>
      </c>
      <c r="R2133" s="184">
        <f t="shared" si="35"/>
        <v>1.5E-3</v>
      </c>
      <c r="S2133" s="184">
        <v>0</v>
      </c>
      <c r="T2133" s="185">
        <f t="shared" si="36"/>
        <v>0</v>
      </c>
      <c r="U2133" s="329"/>
      <c r="V2133" s="329"/>
      <c r="AQ2133" s="24" t="s">
        <v>270</v>
      </c>
      <c r="AS2133" s="24" t="s">
        <v>164</v>
      </c>
      <c r="AT2133" s="24" t="s">
        <v>79</v>
      </c>
      <c r="AX2133" s="24" t="s">
        <v>162</v>
      </c>
      <c r="BD2133" s="186">
        <f t="shared" si="37"/>
        <v>0</v>
      </c>
      <c r="BE2133" s="186">
        <f t="shared" si="38"/>
        <v>0</v>
      </c>
      <c r="BF2133" s="186">
        <f t="shared" si="39"/>
        <v>0</v>
      </c>
      <c r="BG2133" s="186">
        <f t="shared" si="40"/>
        <v>0</v>
      </c>
      <c r="BH2133" s="186">
        <f t="shared" si="41"/>
        <v>0</v>
      </c>
      <c r="BI2133" s="24" t="s">
        <v>77</v>
      </c>
      <c r="BJ2133" s="186">
        <f t="shared" si="42"/>
        <v>0</v>
      </c>
      <c r="BK2133" s="24" t="s">
        <v>270</v>
      </c>
      <c r="BL2133" s="24" t="s">
        <v>2380</v>
      </c>
    </row>
    <row r="2134" spans="2:64" s="327" customFormat="1" ht="38.4" customHeight="1">
      <c r="B2134" s="174"/>
      <c r="C2134" s="331">
        <f t="shared" si="43"/>
        <v>368</v>
      </c>
      <c r="D2134" s="331" t="s">
        <v>164</v>
      </c>
      <c r="E2134" s="332" t="s">
        <v>2396</v>
      </c>
      <c r="F2134" s="333" t="s">
        <v>4773</v>
      </c>
      <c r="G2134" s="334" t="s">
        <v>320</v>
      </c>
      <c r="H2134" s="335">
        <v>2</v>
      </c>
      <c r="I2134" s="180"/>
      <c r="J2134" s="181">
        <f t="shared" si="33"/>
        <v>0</v>
      </c>
      <c r="K2134" s="177" t="s">
        <v>5</v>
      </c>
      <c r="L2134" s="41"/>
      <c r="M2134" s="182" t="s">
        <v>5</v>
      </c>
      <c r="N2134" s="183" t="s">
        <v>40</v>
      </c>
      <c r="O2134" s="328"/>
      <c r="P2134" s="184">
        <f t="shared" si="34"/>
        <v>0</v>
      </c>
      <c r="Q2134" s="184">
        <v>5.0000000000000002E-5</v>
      </c>
      <c r="R2134" s="184">
        <f t="shared" si="35"/>
        <v>1E-4</v>
      </c>
      <c r="S2134" s="184">
        <v>0</v>
      </c>
      <c r="T2134" s="185">
        <f t="shared" si="36"/>
        <v>0</v>
      </c>
      <c r="U2134" s="329"/>
      <c r="V2134" s="329"/>
      <c r="AQ2134" s="24" t="s">
        <v>270</v>
      </c>
      <c r="AS2134" s="24" t="s">
        <v>164</v>
      </c>
      <c r="AT2134" s="24" t="s">
        <v>79</v>
      </c>
      <c r="AX2134" s="24" t="s">
        <v>162</v>
      </c>
      <c r="BD2134" s="186">
        <f t="shared" si="37"/>
        <v>0</v>
      </c>
      <c r="BE2134" s="186">
        <f t="shared" si="38"/>
        <v>0</v>
      </c>
      <c r="BF2134" s="186">
        <f t="shared" si="39"/>
        <v>0</v>
      </c>
      <c r="BG2134" s="186">
        <f t="shared" si="40"/>
        <v>0</v>
      </c>
      <c r="BH2134" s="186">
        <f t="shared" si="41"/>
        <v>0</v>
      </c>
      <c r="BI2134" s="24" t="s">
        <v>77</v>
      </c>
      <c r="BJ2134" s="186">
        <f t="shared" si="42"/>
        <v>0</v>
      </c>
      <c r="BK2134" s="24" t="s">
        <v>270</v>
      </c>
      <c r="BL2134" s="24" t="s">
        <v>2380</v>
      </c>
    </row>
    <row r="2135" spans="2:64" s="1" customFormat="1" ht="16.5" customHeight="1">
      <c r="B2135" s="174"/>
      <c r="C2135" s="331">
        <f t="shared" si="43"/>
        <v>369</v>
      </c>
      <c r="D2135" s="331" t="s">
        <v>164</v>
      </c>
      <c r="E2135" s="332" t="s">
        <v>2400</v>
      </c>
      <c r="F2135" s="333" t="s">
        <v>2382</v>
      </c>
      <c r="G2135" s="334" t="s">
        <v>320</v>
      </c>
      <c r="H2135" s="335">
        <v>1</v>
      </c>
      <c r="I2135" s="180"/>
      <c r="J2135" s="181">
        <f t="shared" si="33"/>
        <v>0</v>
      </c>
      <c r="K2135" s="177" t="s">
        <v>5</v>
      </c>
      <c r="L2135" s="41"/>
      <c r="M2135" s="182" t="s">
        <v>5</v>
      </c>
      <c r="N2135" s="183" t="s">
        <v>40</v>
      </c>
      <c r="O2135" s="42"/>
      <c r="P2135" s="184">
        <f t="shared" si="34"/>
        <v>0</v>
      </c>
      <c r="Q2135" s="184">
        <v>5.0000000000000002E-5</v>
      </c>
      <c r="R2135" s="184">
        <f t="shared" si="35"/>
        <v>5.0000000000000002E-5</v>
      </c>
      <c r="S2135" s="184">
        <v>0</v>
      </c>
      <c r="T2135" s="185">
        <f t="shared" si="36"/>
        <v>0</v>
      </c>
      <c r="U2135" s="329"/>
      <c r="V2135" s="329"/>
      <c r="AQ2135" s="24" t="s">
        <v>270</v>
      </c>
      <c r="AS2135" s="24" t="s">
        <v>164</v>
      </c>
      <c r="AT2135" s="24" t="s">
        <v>79</v>
      </c>
      <c r="AX2135" s="24" t="s">
        <v>162</v>
      </c>
      <c r="BD2135" s="186">
        <f t="shared" si="37"/>
        <v>0</v>
      </c>
      <c r="BE2135" s="186">
        <f t="shared" si="38"/>
        <v>0</v>
      </c>
      <c r="BF2135" s="186">
        <f t="shared" si="39"/>
        <v>0</v>
      </c>
      <c r="BG2135" s="186">
        <f t="shared" si="40"/>
        <v>0</v>
      </c>
      <c r="BH2135" s="186">
        <f t="shared" si="41"/>
        <v>0</v>
      </c>
      <c r="BI2135" s="24" t="s">
        <v>77</v>
      </c>
      <c r="BJ2135" s="186">
        <f t="shared" si="42"/>
        <v>0</v>
      </c>
      <c r="BK2135" s="24" t="s">
        <v>270</v>
      </c>
      <c r="BL2135" s="24" t="s">
        <v>2383</v>
      </c>
    </row>
    <row r="2136" spans="2:64" s="1" customFormat="1" ht="25.5" customHeight="1">
      <c r="B2136" s="174"/>
      <c r="C2136" s="331">
        <f t="shared" si="43"/>
        <v>370</v>
      </c>
      <c r="D2136" s="331" t="s">
        <v>164</v>
      </c>
      <c r="E2136" s="332" t="s">
        <v>2403</v>
      </c>
      <c r="F2136" s="333" t="s">
        <v>2386</v>
      </c>
      <c r="G2136" s="334" t="s">
        <v>320</v>
      </c>
      <c r="H2136" s="335">
        <v>1</v>
      </c>
      <c r="I2136" s="180"/>
      <c r="J2136" s="181">
        <f t="shared" si="33"/>
        <v>0</v>
      </c>
      <c r="K2136" s="177" t="s">
        <v>5</v>
      </c>
      <c r="L2136" s="41"/>
      <c r="M2136" s="182" t="s">
        <v>5</v>
      </c>
      <c r="N2136" s="183" t="s">
        <v>40</v>
      </c>
      <c r="O2136" s="42"/>
      <c r="P2136" s="184">
        <f t="shared" si="34"/>
        <v>0</v>
      </c>
      <c r="Q2136" s="184">
        <v>5.0000000000000002E-5</v>
      </c>
      <c r="R2136" s="184">
        <f t="shared" si="35"/>
        <v>5.0000000000000002E-5</v>
      </c>
      <c r="S2136" s="184">
        <v>0</v>
      </c>
      <c r="T2136" s="185">
        <f t="shared" si="36"/>
        <v>0</v>
      </c>
      <c r="U2136" s="329"/>
      <c r="V2136" s="329"/>
      <c r="AQ2136" s="24" t="s">
        <v>270</v>
      </c>
      <c r="AS2136" s="24" t="s">
        <v>164</v>
      </c>
      <c r="AT2136" s="24" t="s">
        <v>79</v>
      </c>
      <c r="AX2136" s="24" t="s">
        <v>162</v>
      </c>
      <c r="BD2136" s="186">
        <f t="shared" si="37"/>
        <v>0</v>
      </c>
      <c r="BE2136" s="186">
        <f t="shared" si="38"/>
        <v>0</v>
      </c>
      <c r="BF2136" s="186">
        <f t="shared" si="39"/>
        <v>0</v>
      </c>
      <c r="BG2136" s="186">
        <f t="shared" si="40"/>
        <v>0</v>
      </c>
      <c r="BH2136" s="186">
        <f t="shared" si="41"/>
        <v>0</v>
      </c>
      <c r="BI2136" s="24" t="s">
        <v>77</v>
      </c>
      <c r="BJ2136" s="186">
        <f t="shared" si="42"/>
        <v>0</v>
      </c>
      <c r="BK2136" s="24" t="s">
        <v>270</v>
      </c>
      <c r="BL2136" s="24" t="s">
        <v>2387</v>
      </c>
    </row>
    <row r="2137" spans="2:64" s="1" customFormat="1" ht="25.5" customHeight="1">
      <c r="B2137" s="174"/>
      <c r="C2137" s="378">
        <f t="shared" si="43"/>
        <v>371</v>
      </c>
      <c r="D2137" s="378" t="s">
        <v>164</v>
      </c>
      <c r="E2137" s="379" t="s">
        <v>2408</v>
      </c>
      <c r="F2137" s="380" t="s">
        <v>2389</v>
      </c>
      <c r="G2137" s="381" t="s">
        <v>320</v>
      </c>
      <c r="H2137" s="382">
        <v>0</v>
      </c>
      <c r="I2137" s="180"/>
      <c r="J2137" s="181">
        <f t="shared" si="33"/>
        <v>0</v>
      </c>
      <c r="K2137" s="177" t="s">
        <v>5</v>
      </c>
      <c r="L2137" s="41"/>
      <c r="M2137" s="182" t="s">
        <v>5</v>
      </c>
      <c r="N2137" s="183" t="s">
        <v>40</v>
      </c>
      <c r="O2137" s="42"/>
      <c r="P2137" s="184">
        <f t="shared" si="34"/>
        <v>0</v>
      </c>
      <c r="Q2137" s="184">
        <v>5.0000000000000002E-5</v>
      </c>
      <c r="R2137" s="184">
        <f t="shared" si="35"/>
        <v>0</v>
      </c>
      <c r="S2137" s="184">
        <v>0</v>
      </c>
      <c r="T2137" s="185">
        <f t="shared" si="36"/>
        <v>0</v>
      </c>
      <c r="U2137" s="329"/>
      <c r="V2137" s="329"/>
      <c r="AQ2137" s="24" t="s">
        <v>270</v>
      </c>
      <c r="AS2137" s="24" t="s">
        <v>164</v>
      </c>
      <c r="AT2137" s="24" t="s">
        <v>79</v>
      </c>
      <c r="AX2137" s="24" t="s">
        <v>162</v>
      </c>
      <c r="BD2137" s="186">
        <f t="shared" si="37"/>
        <v>0</v>
      </c>
      <c r="BE2137" s="186">
        <f t="shared" si="38"/>
        <v>0</v>
      </c>
      <c r="BF2137" s="186">
        <f t="shared" si="39"/>
        <v>0</v>
      </c>
      <c r="BG2137" s="186">
        <f t="shared" si="40"/>
        <v>0</v>
      </c>
      <c r="BH2137" s="186">
        <f t="shared" si="41"/>
        <v>0</v>
      </c>
      <c r="BI2137" s="24" t="s">
        <v>77</v>
      </c>
      <c r="BJ2137" s="186">
        <f t="shared" si="42"/>
        <v>0</v>
      </c>
      <c r="BK2137" s="24" t="s">
        <v>270</v>
      </c>
      <c r="BL2137" s="24" t="s">
        <v>2390</v>
      </c>
    </row>
    <row r="2138" spans="2:64" s="1" customFormat="1" ht="275.5">
      <c r="B2138" s="41"/>
      <c r="C2138" s="329"/>
      <c r="D2138" s="342" t="s">
        <v>182</v>
      </c>
      <c r="E2138" s="329"/>
      <c r="F2138" s="373" t="s">
        <v>2391</v>
      </c>
      <c r="G2138" s="329"/>
      <c r="H2138" s="329"/>
      <c r="I2138" s="204"/>
      <c r="L2138" s="41"/>
      <c r="M2138" s="205"/>
      <c r="N2138" s="42"/>
      <c r="O2138" s="42"/>
      <c r="P2138" s="42"/>
      <c r="Q2138" s="42"/>
      <c r="R2138" s="42"/>
      <c r="S2138" s="42"/>
      <c r="T2138" s="70"/>
      <c r="U2138" s="329"/>
      <c r="V2138" s="329"/>
      <c r="AS2138" s="24" t="s">
        <v>182</v>
      </c>
      <c r="AT2138" s="24" t="s">
        <v>79</v>
      </c>
    </row>
    <row r="2139" spans="2:64" s="1" customFormat="1" ht="25.5" customHeight="1">
      <c r="B2139" s="174"/>
      <c r="C2139" s="378">
        <f>C2137+1</f>
        <v>372</v>
      </c>
      <c r="D2139" s="378" t="s">
        <v>164</v>
      </c>
      <c r="E2139" s="379" t="s">
        <v>2411</v>
      </c>
      <c r="F2139" s="380" t="s">
        <v>2394</v>
      </c>
      <c r="G2139" s="381" t="s">
        <v>320</v>
      </c>
      <c r="H2139" s="382">
        <v>0</v>
      </c>
      <c r="I2139" s="180"/>
      <c r="J2139" s="181">
        <f>ROUND(I2139*H2139,2)</f>
        <v>0</v>
      </c>
      <c r="K2139" s="177" t="s">
        <v>5</v>
      </c>
      <c r="L2139" s="41"/>
      <c r="M2139" s="182" t="s">
        <v>5</v>
      </c>
      <c r="N2139" s="183" t="s">
        <v>40</v>
      </c>
      <c r="O2139" s="42"/>
      <c r="P2139" s="184">
        <f>O2139*H2139</f>
        <v>0</v>
      </c>
      <c r="Q2139" s="184">
        <v>5.0000000000000002E-5</v>
      </c>
      <c r="R2139" s="184">
        <f>Q2139*H2139</f>
        <v>0</v>
      </c>
      <c r="S2139" s="184">
        <v>0</v>
      </c>
      <c r="T2139" s="185">
        <f>S2139*H2139</f>
        <v>0</v>
      </c>
      <c r="U2139" s="329"/>
      <c r="V2139" s="329"/>
      <c r="AQ2139" s="24" t="s">
        <v>270</v>
      </c>
      <c r="AS2139" s="24" t="s">
        <v>164</v>
      </c>
      <c r="AT2139" s="24" t="s">
        <v>79</v>
      </c>
      <c r="AX2139" s="24" t="s">
        <v>162</v>
      </c>
      <c r="BD2139" s="186">
        <f>IF(N2139="základní",J2139,0)</f>
        <v>0</v>
      </c>
      <c r="BE2139" s="186">
        <f>IF(N2139="snížená",J2139,0)</f>
        <v>0</v>
      </c>
      <c r="BF2139" s="186">
        <f>IF(N2139="zákl. přenesená",J2139,0)</f>
        <v>0</v>
      </c>
      <c r="BG2139" s="186">
        <f>IF(N2139="sníž. přenesená",J2139,0)</f>
        <v>0</v>
      </c>
      <c r="BH2139" s="186">
        <f>IF(N2139="nulová",J2139,0)</f>
        <v>0</v>
      </c>
      <c r="BI2139" s="24" t="s">
        <v>77</v>
      </c>
      <c r="BJ2139" s="186">
        <f>ROUND(I2139*H2139,2)</f>
        <v>0</v>
      </c>
      <c r="BK2139" s="24" t="s">
        <v>270</v>
      </c>
      <c r="BL2139" s="24" t="s">
        <v>2395</v>
      </c>
    </row>
    <row r="2140" spans="2:64" s="1" customFormat="1" ht="275.5">
      <c r="B2140" s="41"/>
      <c r="C2140" s="329"/>
      <c r="D2140" s="342" t="s">
        <v>182</v>
      </c>
      <c r="E2140" s="329"/>
      <c r="F2140" s="373" t="s">
        <v>2391</v>
      </c>
      <c r="G2140" s="329"/>
      <c r="H2140" s="329"/>
      <c r="I2140" s="204"/>
      <c r="L2140" s="41"/>
      <c r="M2140" s="205"/>
      <c r="N2140" s="42"/>
      <c r="O2140" s="42"/>
      <c r="P2140" s="42"/>
      <c r="Q2140" s="42"/>
      <c r="R2140" s="42"/>
      <c r="S2140" s="42"/>
      <c r="T2140" s="70"/>
      <c r="U2140" s="329"/>
      <c r="V2140" s="329"/>
      <c r="AS2140" s="24" t="s">
        <v>182</v>
      </c>
      <c r="AT2140" s="24" t="s">
        <v>79</v>
      </c>
    </row>
    <row r="2141" spans="2:64" s="1" customFormat="1" ht="25.5" customHeight="1">
      <c r="B2141" s="174"/>
      <c r="C2141" s="378">
        <f>C2139+1</f>
        <v>373</v>
      </c>
      <c r="D2141" s="378" t="s">
        <v>164</v>
      </c>
      <c r="E2141" s="379" t="s">
        <v>4774</v>
      </c>
      <c r="F2141" s="380" t="s">
        <v>2397</v>
      </c>
      <c r="G2141" s="381" t="s">
        <v>320</v>
      </c>
      <c r="H2141" s="382">
        <v>0</v>
      </c>
      <c r="I2141" s="180"/>
      <c r="J2141" s="181">
        <f>ROUND(I2141*H2141,2)</f>
        <v>0</v>
      </c>
      <c r="K2141" s="177" t="s">
        <v>5</v>
      </c>
      <c r="L2141" s="41"/>
      <c r="M2141" s="182" t="s">
        <v>5</v>
      </c>
      <c r="N2141" s="183" t="s">
        <v>40</v>
      </c>
      <c r="O2141" s="42"/>
      <c r="P2141" s="184">
        <f>O2141*H2141</f>
        <v>0</v>
      </c>
      <c r="Q2141" s="184">
        <v>5.0000000000000002E-5</v>
      </c>
      <c r="R2141" s="184">
        <f>Q2141*H2141</f>
        <v>0</v>
      </c>
      <c r="S2141" s="184">
        <v>0</v>
      </c>
      <c r="T2141" s="185">
        <f>S2141*H2141</f>
        <v>0</v>
      </c>
      <c r="U2141" s="329"/>
      <c r="V2141" s="329"/>
      <c r="AQ2141" s="24" t="s">
        <v>270</v>
      </c>
      <c r="AS2141" s="24" t="s">
        <v>164</v>
      </c>
      <c r="AT2141" s="24" t="s">
        <v>79</v>
      </c>
      <c r="AX2141" s="24" t="s">
        <v>162</v>
      </c>
      <c r="BD2141" s="186">
        <f>IF(N2141="základní",J2141,0)</f>
        <v>0</v>
      </c>
      <c r="BE2141" s="186">
        <f>IF(N2141="snížená",J2141,0)</f>
        <v>0</v>
      </c>
      <c r="BF2141" s="186">
        <f>IF(N2141="zákl. přenesená",J2141,0)</f>
        <v>0</v>
      </c>
      <c r="BG2141" s="186">
        <f>IF(N2141="sníž. přenesená",J2141,0)</f>
        <v>0</v>
      </c>
      <c r="BH2141" s="186">
        <f>IF(N2141="nulová",J2141,0)</f>
        <v>0</v>
      </c>
      <c r="BI2141" s="24" t="s">
        <v>77</v>
      </c>
      <c r="BJ2141" s="186">
        <f>ROUND(I2141*H2141,2)</f>
        <v>0</v>
      </c>
      <c r="BK2141" s="24" t="s">
        <v>270</v>
      </c>
      <c r="BL2141" s="24" t="s">
        <v>2398</v>
      </c>
    </row>
    <row r="2142" spans="2:64" s="1" customFormat="1">
      <c r="B2142" s="41"/>
      <c r="C2142" s="329"/>
      <c r="D2142" s="342"/>
      <c r="E2142" s="329"/>
      <c r="F2142" s="373"/>
      <c r="G2142" s="329"/>
      <c r="H2142" s="329"/>
      <c r="I2142" s="204"/>
      <c r="L2142" s="41"/>
      <c r="M2142" s="205"/>
      <c r="N2142" s="42"/>
      <c r="O2142" s="42"/>
      <c r="P2142" s="42"/>
      <c r="Q2142" s="42"/>
      <c r="R2142" s="42"/>
      <c r="S2142" s="42"/>
      <c r="T2142" s="70"/>
      <c r="U2142" s="329"/>
      <c r="V2142" s="329"/>
      <c r="AS2142" s="24"/>
      <c r="AT2142" s="24"/>
    </row>
    <row r="2143" spans="2:64" s="1" customFormat="1" ht="25.5" customHeight="1">
      <c r="B2143" s="174"/>
      <c r="C2143" s="378">
        <f>C2141+1</f>
        <v>374</v>
      </c>
      <c r="D2143" s="378" t="s">
        <v>164</v>
      </c>
      <c r="E2143" s="379" t="s">
        <v>4775</v>
      </c>
      <c r="F2143" s="380" t="s">
        <v>2401</v>
      </c>
      <c r="G2143" s="381" t="s">
        <v>320</v>
      </c>
      <c r="H2143" s="382">
        <v>0</v>
      </c>
      <c r="I2143" s="180"/>
      <c r="J2143" s="181">
        <f>ROUND(I2143*H2143,2)</f>
        <v>0</v>
      </c>
      <c r="K2143" s="177" t="s">
        <v>5</v>
      </c>
      <c r="L2143" s="41"/>
      <c r="M2143" s="182" t="s">
        <v>5</v>
      </c>
      <c r="N2143" s="183" t="s">
        <v>40</v>
      </c>
      <c r="O2143" s="42"/>
      <c r="P2143" s="184">
        <f>O2143*H2143</f>
        <v>0</v>
      </c>
      <c r="Q2143" s="184">
        <v>5.0000000000000002E-5</v>
      </c>
      <c r="R2143" s="184">
        <f>Q2143*H2143</f>
        <v>0</v>
      </c>
      <c r="S2143" s="184">
        <v>0</v>
      </c>
      <c r="T2143" s="185">
        <f>S2143*H2143</f>
        <v>0</v>
      </c>
      <c r="U2143" s="329"/>
      <c r="V2143" s="329"/>
      <c r="AQ2143" s="24" t="s">
        <v>270</v>
      </c>
      <c r="AS2143" s="24" t="s">
        <v>164</v>
      </c>
      <c r="AT2143" s="24" t="s">
        <v>79</v>
      </c>
      <c r="AX2143" s="24" t="s">
        <v>162</v>
      </c>
      <c r="BD2143" s="186">
        <f>IF(N2143="základní",J2143,0)</f>
        <v>0</v>
      </c>
      <c r="BE2143" s="186">
        <f>IF(N2143="snížená",J2143,0)</f>
        <v>0</v>
      </c>
      <c r="BF2143" s="186">
        <f>IF(N2143="zákl. přenesená",J2143,0)</f>
        <v>0</v>
      </c>
      <c r="BG2143" s="186">
        <f>IF(N2143="sníž. přenesená",J2143,0)</f>
        <v>0</v>
      </c>
      <c r="BH2143" s="186">
        <f>IF(N2143="nulová",J2143,0)</f>
        <v>0</v>
      </c>
      <c r="BI2143" s="24" t="s">
        <v>77</v>
      </c>
      <c r="BJ2143" s="186">
        <f>ROUND(I2143*H2143,2)</f>
        <v>0</v>
      </c>
      <c r="BK2143" s="24" t="s">
        <v>270</v>
      </c>
      <c r="BL2143" s="24" t="s">
        <v>2402</v>
      </c>
    </row>
    <row r="2144" spans="2:64" s="1" customFormat="1">
      <c r="B2144" s="41"/>
      <c r="C2144" s="329"/>
      <c r="D2144" s="342"/>
      <c r="E2144" s="329"/>
      <c r="F2144" s="373"/>
      <c r="G2144" s="329"/>
      <c r="H2144" s="329"/>
      <c r="I2144" s="204"/>
      <c r="L2144" s="41"/>
      <c r="M2144" s="205"/>
      <c r="N2144" s="42"/>
      <c r="O2144" s="42"/>
      <c r="P2144" s="42"/>
      <c r="Q2144" s="42"/>
      <c r="R2144" s="42"/>
      <c r="S2144" s="42"/>
      <c r="T2144" s="70"/>
      <c r="U2144" s="329"/>
      <c r="V2144" s="329"/>
      <c r="AS2144" s="24"/>
      <c r="AT2144" s="24"/>
    </row>
    <row r="2145" spans="1:64" s="1" customFormat="1" ht="16.5" customHeight="1">
      <c r="B2145" s="174"/>
      <c r="C2145" s="331">
        <f>C2143+1</f>
        <v>375</v>
      </c>
      <c r="D2145" s="331" t="s">
        <v>164</v>
      </c>
      <c r="E2145" s="332" t="s">
        <v>4776</v>
      </c>
      <c r="F2145" s="333" t="s">
        <v>2404</v>
      </c>
      <c r="G2145" s="334" t="s">
        <v>320</v>
      </c>
      <c r="H2145" s="335">
        <v>1</v>
      </c>
      <c r="I2145" s="180"/>
      <c r="J2145" s="181">
        <f>ROUND(I2145*H2145,2)</f>
        <v>0</v>
      </c>
      <c r="K2145" s="177" t="s">
        <v>5</v>
      </c>
      <c r="L2145" s="41"/>
      <c r="M2145" s="182" t="s">
        <v>5</v>
      </c>
      <c r="N2145" s="183" t="s">
        <v>40</v>
      </c>
      <c r="O2145" s="42"/>
      <c r="P2145" s="184">
        <f>O2145*H2145</f>
        <v>0</v>
      </c>
      <c r="Q2145" s="184">
        <v>5.0000000000000002E-5</v>
      </c>
      <c r="R2145" s="184">
        <f>Q2145*H2145</f>
        <v>5.0000000000000002E-5</v>
      </c>
      <c r="S2145" s="184">
        <v>0</v>
      </c>
      <c r="T2145" s="185">
        <f>S2145*H2145</f>
        <v>0</v>
      </c>
      <c r="U2145" s="329"/>
      <c r="V2145" s="329"/>
      <c r="AQ2145" s="24" t="s">
        <v>270</v>
      </c>
      <c r="AS2145" s="24" t="s">
        <v>164</v>
      </c>
      <c r="AT2145" s="24" t="s">
        <v>79</v>
      </c>
      <c r="AX2145" s="24" t="s">
        <v>162</v>
      </c>
      <c r="BD2145" s="186">
        <f>IF(N2145="základní",J2145,0)</f>
        <v>0</v>
      </c>
      <c r="BE2145" s="186">
        <f>IF(N2145="snížená",J2145,0)</f>
        <v>0</v>
      </c>
      <c r="BF2145" s="186">
        <f>IF(N2145="zákl. přenesená",J2145,0)</f>
        <v>0</v>
      </c>
      <c r="BG2145" s="186">
        <f>IF(N2145="sníž. přenesená",J2145,0)</f>
        <v>0</v>
      </c>
      <c r="BH2145" s="186">
        <f>IF(N2145="nulová",J2145,0)</f>
        <v>0</v>
      </c>
      <c r="BI2145" s="24" t="s">
        <v>77</v>
      </c>
      <c r="BJ2145" s="186">
        <f>ROUND(I2145*H2145,2)</f>
        <v>0</v>
      </c>
      <c r="BK2145" s="24" t="s">
        <v>270</v>
      </c>
      <c r="BL2145" s="24" t="s">
        <v>2405</v>
      </c>
    </row>
    <row r="2146" spans="1:64" s="1" customFormat="1" ht="275.5">
      <c r="B2146" s="41"/>
      <c r="C2146" s="329"/>
      <c r="D2146" s="342" t="s">
        <v>182</v>
      </c>
      <c r="E2146" s="329"/>
      <c r="F2146" s="373" t="s">
        <v>2406</v>
      </c>
      <c r="G2146" s="329"/>
      <c r="H2146" s="329"/>
      <c r="I2146" s="204"/>
      <c r="L2146" s="41"/>
      <c r="M2146" s="205"/>
      <c r="N2146" s="42"/>
      <c r="O2146" s="42"/>
      <c r="P2146" s="42"/>
      <c r="Q2146" s="42"/>
      <c r="R2146" s="42"/>
      <c r="S2146" s="42"/>
      <c r="T2146" s="70"/>
      <c r="U2146" s="329"/>
      <c r="V2146" s="329"/>
      <c r="AS2146" s="24" t="s">
        <v>182</v>
      </c>
      <c r="AT2146" s="24" t="s">
        <v>79</v>
      </c>
    </row>
    <row r="2147" spans="1:64" s="1" customFormat="1" ht="16.5" customHeight="1">
      <c r="B2147" s="174"/>
      <c r="C2147" s="331">
        <f>C2145+1</f>
        <v>376</v>
      </c>
      <c r="D2147" s="331" t="s">
        <v>164</v>
      </c>
      <c r="E2147" s="332" t="s">
        <v>4777</v>
      </c>
      <c r="F2147" s="333" t="s">
        <v>2409</v>
      </c>
      <c r="G2147" s="334" t="s">
        <v>320</v>
      </c>
      <c r="H2147" s="335">
        <v>2</v>
      </c>
      <c r="I2147" s="180"/>
      <c r="J2147" s="181">
        <f>ROUND(I2147*H2147,2)</f>
        <v>0</v>
      </c>
      <c r="K2147" s="177" t="s">
        <v>5</v>
      </c>
      <c r="L2147" s="41"/>
      <c r="M2147" s="182" t="s">
        <v>5</v>
      </c>
      <c r="N2147" s="183" t="s">
        <v>40</v>
      </c>
      <c r="O2147" s="42"/>
      <c r="P2147" s="184">
        <f>O2147*H2147</f>
        <v>0</v>
      </c>
      <c r="Q2147" s="184">
        <v>5.0000000000000002E-5</v>
      </c>
      <c r="R2147" s="184">
        <f>Q2147*H2147</f>
        <v>1E-4</v>
      </c>
      <c r="S2147" s="184">
        <v>0</v>
      </c>
      <c r="T2147" s="185">
        <f>S2147*H2147</f>
        <v>0</v>
      </c>
      <c r="U2147" s="329"/>
      <c r="V2147" s="329"/>
      <c r="AQ2147" s="24" t="s">
        <v>270</v>
      </c>
      <c r="AS2147" s="24" t="s">
        <v>164</v>
      </c>
      <c r="AT2147" s="24" t="s">
        <v>79</v>
      </c>
      <c r="AX2147" s="24" t="s">
        <v>162</v>
      </c>
      <c r="BD2147" s="186">
        <f>IF(N2147="základní",J2147,0)</f>
        <v>0</v>
      </c>
      <c r="BE2147" s="186">
        <f>IF(N2147="snížená",J2147,0)</f>
        <v>0</v>
      </c>
      <c r="BF2147" s="186">
        <f>IF(N2147="zákl. přenesená",J2147,0)</f>
        <v>0</v>
      </c>
      <c r="BG2147" s="186">
        <f>IF(N2147="sníž. přenesená",J2147,0)</f>
        <v>0</v>
      </c>
      <c r="BH2147" s="186">
        <f>IF(N2147="nulová",J2147,0)</f>
        <v>0</v>
      </c>
      <c r="BI2147" s="24" t="s">
        <v>77</v>
      </c>
      <c r="BJ2147" s="186">
        <f>ROUND(I2147*H2147,2)</f>
        <v>0</v>
      </c>
      <c r="BK2147" s="24" t="s">
        <v>270</v>
      </c>
      <c r="BL2147" s="24" t="s">
        <v>2410</v>
      </c>
    </row>
    <row r="2148" spans="1:64" s="1" customFormat="1" ht="275.5">
      <c r="B2148" s="41"/>
      <c r="C2148" s="329"/>
      <c r="D2148" s="342" t="s">
        <v>182</v>
      </c>
      <c r="E2148" s="329"/>
      <c r="F2148" s="373" t="s">
        <v>2406</v>
      </c>
      <c r="G2148" s="329"/>
      <c r="H2148" s="329"/>
      <c r="I2148" s="204"/>
      <c r="L2148" s="41"/>
      <c r="M2148" s="205"/>
      <c r="N2148" s="42"/>
      <c r="O2148" s="42"/>
      <c r="P2148" s="42"/>
      <c r="Q2148" s="42"/>
      <c r="R2148" s="42"/>
      <c r="S2148" s="42"/>
      <c r="T2148" s="70"/>
      <c r="U2148" s="329"/>
      <c r="V2148" s="329"/>
      <c r="AS2148" s="24" t="s">
        <v>182</v>
      </c>
      <c r="AT2148" s="24" t="s">
        <v>79</v>
      </c>
    </row>
    <row r="2149" spans="1:64" s="1" customFormat="1" ht="25.5" customHeight="1">
      <c r="B2149" s="174"/>
      <c r="C2149" s="331">
        <f>C2147+1</f>
        <v>377</v>
      </c>
      <c r="D2149" s="331" t="s">
        <v>164</v>
      </c>
      <c r="E2149" s="332" t="s">
        <v>4778</v>
      </c>
      <c r="F2149" s="333" t="s">
        <v>2412</v>
      </c>
      <c r="G2149" s="334" t="s">
        <v>320</v>
      </c>
      <c r="H2149" s="335">
        <v>47</v>
      </c>
      <c r="I2149" s="180"/>
      <c r="J2149" s="181">
        <f>ROUND(I2149*H2149,2)</f>
        <v>0</v>
      </c>
      <c r="K2149" s="177" t="s">
        <v>5</v>
      </c>
      <c r="L2149" s="41"/>
      <c r="M2149" s="182" t="s">
        <v>5</v>
      </c>
      <c r="N2149" s="183" t="s">
        <v>40</v>
      </c>
      <c r="O2149" s="42"/>
      <c r="P2149" s="184">
        <f>O2149*H2149</f>
        <v>0</v>
      </c>
      <c r="Q2149" s="184">
        <v>5.0000000000000002E-5</v>
      </c>
      <c r="R2149" s="184">
        <f>Q2149*H2149</f>
        <v>2.3500000000000001E-3</v>
      </c>
      <c r="S2149" s="184">
        <v>0</v>
      </c>
      <c r="T2149" s="185">
        <f>S2149*H2149</f>
        <v>0</v>
      </c>
      <c r="U2149" s="329"/>
      <c r="V2149" s="329"/>
      <c r="AQ2149" s="24" t="s">
        <v>270</v>
      </c>
      <c r="AS2149" s="24" t="s">
        <v>164</v>
      </c>
      <c r="AT2149" s="24" t="s">
        <v>79</v>
      </c>
      <c r="AX2149" s="24" t="s">
        <v>162</v>
      </c>
      <c r="BD2149" s="186">
        <f>IF(N2149="základní",J2149,0)</f>
        <v>0</v>
      </c>
      <c r="BE2149" s="186">
        <f>IF(N2149="snížená",J2149,0)</f>
        <v>0</v>
      </c>
      <c r="BF2149" s="186">
        <f>IF(N2149="zákl. přenesená",J2149,0)</f>
        <v>0</v>
      </c>
      <c r="BG2149" s="186">
        <f>IF(N2149="sníž. přenesená",J2149,0)</f>
        <v>0</v>
      </c>
      <c r="BH2149" s="186">
        <f>IF(N2149="nulová",J2149,0)</f>
        <v>0</v>
      </c>
      <c r="BI2149" s="24" t="s">
        <v>77</v>
      </c>
      <c r="BJ2149" s="186">
        <f>ROUND(I2149*H2149,2)</f>
        <v>0</v>
      </c>
      <c r="BK2149" s="24" t="s">
        <v>270</v>
      </c>
      <c r="BL2149" s="24" t="s">
        <v>2413</v>
      </c>
    </row>
    <row r="2150" spans="1:64" s="1" customFormat="1" ht="25.5" customHeight="1">
      <c r="A2150" s="405"/>
      <c r="B2150" s="394"/>
      <c r="C2150" s="389">
        <f>C2149+1</f>
        <v>378</v>
      </c>
      <c r="D2150" s="389" t="s">
        <v>164</v>
      </c>
      <c r="E2150" s="390" t="s">
        <v>2415</v>
      </c>
      <c r="F2150" s="391" t="s">
        <v>2416</v>
      </c>
      <c r="G2150" s="392" t="s">
        <v>1503</v>
      </c>
      <c r="H2150" s="393">
        <v>100</v>
      </c>
      <c r="I2150" s="180"/>
      <c r="J2150" s="181">
        <f>ROUND(I2150*H2150,2)</f>
        <v>0</v>
      </c>
      <c r="K2150" s="177" t="s">
        <v>5</v>
      </c>
      <c r="L2150" s="41"/>
      <c r="M2150" s="182" t="s">
        <v>5</v>
      </c>
      <c r="N2150" s="183" t="s">
        <v>40</v>
      </c>
      <c r="O2150" s="42"/>
      <c r="P2150" s="184">
        <f>O2150*H2150</f>
        <v>0</v>
      </c>
      <c r="Q2150" s="184">
        <v>0</v>
      </c>
      <c r="R2150" s="184">
        <f>Q2150*H2150</f>
        <v>0</v>
      </c>
      <c r="S2150" s="184">
        <v>1E-3</v>
      </c>
      <c r="T2150" s="185">
        <f>S2150*H2150</f>
        <v>0.1</v>
      </c>
      <c r="U2150" s="329"/>
      <c r="V2150" s="329"/>
      <c r="AQ2150" s="24" t="s">
        <v>270</v>
      </c>
      <c r="AS2150" s="24" t="s">
        <v>164</v>
      </c>
      <c r="AT2150" s="24" t="s">
        <v>79</v>
      </c>
      <c r="AX2150" s="24" t="s">
        <v>162</v>
      </c>
      <c r="BD2150" s="186">
        <f>IF(N2150="základní",J2150,0)</f>
        <v>0</v>
      </c>
      <c r="BE2150" s="186">
        <f>IF(N2150="snížená",J2150,0)</f>
        <v>0</v>
      </c>
      <c r="BF2150" s="186">
        <f>IF(N2150="zákl. přenesená",J2150,0)</f>
        <v>0</v>
      </c>
      <c r="BG2150" s="186">
        <f>IF(N2150="sníž. přenesená",J2150,0)</f>
        <v>0</v>
      </c>
      <c r="BH2150" s="186">
        <f>IF(N2150="nulová",J2150,0)</f>
        <v>0</v>
      </c>
      <c r="BI2150" s="24" t="s">
        <v>77</v>
      </c>
      <c r="BJ2150" s="186">
        <f>ROUND(I2150*H2150,2)</f>
        <v>0</v>
      </c>
      <c r="BK2150" s="24" t="s">
        <v>270</v>
      </c>
      <c r="BL2150" s="24" t="s">
        <v>2417</v>
      </c>
    </row>
    <row r="2151" spans="1:64" s="11" customFormat="1">
      <c r="B2151" s="187"/>
      <c r="C2151" s="336"/>
      <c r="D2151" s="337" t="s">
        <v>170</v>
      </c>
      <c r="E2151" s="338" t="s">
        <v>5</v>
      </c>
      <c r="F2151" s="339" t="s">
        <v>2418</v>
      </c>
      <c r="G2151" s="336"/>
      <c r="H2151" s="340" t="s">
        <v>5</v>
      </c>
      <c r="I2151" s="192"/>
      <c r="L2151" s="187"/>
      <c r="M2151" s="193"/>
      <c r="N2151" s="194"/>
      <c r="O2151" s="194"/>
      <c r="P2151" s="194"/>
      <c r="Q2151" s="194"/>
      <c r="R2151" s="194"/>
      <c r="S2151" s="194"/>
      <c r="T2151" s="195"/>
      <c r="U2151" s="336"/>
      <c r="V2151" s="336"/>
      <c r="AS2151" s="191" t="s">
        <v>170</v>
      </c>
      <c r="AT2151" s="191" t="s">
        <v>79</v>
      </c>
      <c r="AU2151" s="11" t="s">
        <v>77</v>
      </c>
      <c r="AV2151" s="11" t="s">
        <v>33</v>
      </c>
      <c r="AW2151" s="11" t="s">
        <v>69</v>
      </c>
      <c r="AX2151" s="191" t="s">
        <v>162</v>
      </c>
    </row>
    <row r="2152" spans="1:64" s="12" customFormat="1">
      <c r="B2152" s="196"/>
      <c r="C2152" s="341"/>
      <c r="D2152" s="337" t="s">
        <v>170</v>
      </c>
      <c r="E2152" s="347" t="s">
        <v>5</v>
      </c>
      <c r="F2152" s="348" t="s">
        <v>2419</v>
      </c>
      <c r="G2152" s="341"/>
      <c r="H2152" s="349">
        <v>50</v>
      </c>
      <c r="I2152" s="198"/>
      <c r="L2152" s="196"/>
      <c r="M2152" s="199"/>
      <c r="N2152" s="200"/>
      <c r="O2152" s="200"/>
      <c r="P2152" s="200"/>
      <c r="Q2152" s="200"/>
      <c r="R2152" s="200"/>
      <c r="S2152" s="200"/>
      <c r="T2152" s="201"/>
      <c r="U2152" s="341"/>
      <c r="V2152" s="341"/>
      <c r="AS2152" s="202" t="s">
        <v>170</v>
      </c>
      <c r="AT2152" s="202" t="s">
        <v>79</v>
      </c>
      <c r="AU2152" s="12" t="s">
        <v>79</v>
      </c>
      <c r="AV2152" s="12" t="s">
        <v>33</v>
      </c>
      <c r="AW2152" s="12" t="s">
        <v>69</v>
      </c>
      <c r="AX2152" s="202" t="s">
        <v>162</v>
      </c>
    </row>
    <row r="2153" spans="1:64" s="12" customFormat="1">
      <c r="B2153" s="196"/>
      <c r="C2153" s="341"/>
      <c r="D2153" s="337" t="s">
        <v>170</v>
      </c>
      <c r="E2153" s="347" t="s">
        <v>5</v>
      </c>
      <c r="F2153" s="348" t="s">
        <v>2420</v>
      </c>
      <c r="G2153" s="341"/>
      <c r="H2153" s="349">
        <v>50</v>
      </c>
      <c r="I2153" s="198"/>
      <c r="L2153" s="196"/>
      <c r="M2153" s="199"/>
      <c r="N2153" s="200"/>
      <c r="O2153" s="200"/>
      <c r="P2153" s="200"/>
      <c r="Q2153" s="200"/>
      <c r="R2153" s="200"/>
      <c r="S2153" s="200"/>
      <c r="T2153" s="201"/>
      <c r="U2153" s="341"/>
      <c r="V2153" s="341"/>
      <c r="AS2153" s="202" t="s">
        <v>170</v>
      </c>
      <c r="AT2153" s="202" t="s">
        <v>79</v>
      </c>
      <c r="AU2153" s="12" t="s">
        <v>79</v>
      </c>
      <c r="AV2153" s="12" t="s">
        <v>33</v>
      </c>
      <c r="AW2153" s="12" t="s">
        <v>69</v>
      </c>
      <c r="AX2153" s="202" t="s">
        <v>162</v>
      </c>
    </row>
    <row r="2154" spans="1:64" s="12" customFormat="1">
      <c r="B2154" s="196"/>
      <c r="C2154" s="341"/>
      <c r="D2154" s="337" t="s">
        <v>170</v>
      </c>
      <c r="E2154" s="347" t="s">
        <v>5</v>
      </c>
      <c r="F2154" s="348" t="s">
        <v>2421</v>
      </c>
      <c r="G2154" s="341"/>
      <c r="H2154" s="349">
        <v>0</v>
      </c>
      <c r="I2154" s="198"/>
      <c r="L2154" s="196"/>
      <c r="M2154" s="199"/>
      <c r="N2154" s="200"/>
      <c r="O2154" s="200"/>
      <c r="P2154" s="200"/>
      <c r="Q2154" s="200"/>
      <c r="R2154" s="200"/>
      <c r="S2154" s="200"/>
      <c r="T2154" s="201"/>
      <c r="U2154" s="341"/>
      <c r="V2154" s="341"/>
      <c r="AS2154" s="202" t="s">
        <v>170</v>
      </c>
      <c r="AT2154" s="202" t="s">
        <v>79</v>
      </c>
      <c r="AU2154" s="12" t="s">
        <v>79</v>
      </c>
      <c r="AV2154" s="12" t="s">
        <v>33</v>
      </c>
      <c r="AW2154" s="12" t="s">
        <v>69</v>
      </c>
      <c r="AX2154" s="202" t="s">
        <v>162</v>
      </c>
    </row>
    <row r="2155" spans="1:64" s="13" customFormat="1">
      <c r="B2155" s="208"/>
      <c r="C2155" s="350"/>
      <c r="D2155" s="342" t="s">
        <v>170</v>
      </c>
      <c r="E2155" s="351" t="s">
        <v>5</v>
      </c>
      <c r="F2155" s="352" t="s">
        <v>192</v>
      </c>
      <c r="G2155" s="350"/>
      <c r="H2155" s="353">
        <v>100</v>
      </c>
      <c r="I2155" s="209"/>
      <c r="L2155" s="208"/>
      <c r="M2155" s="210"/>
      <c r="N2155" s="211"/>
      <c r="O2155" s="211"/>
      <c r="P2155" s="211"/>
      <c r="Q2155" s="211"/>
      <c r="R2155" s="211"/>
      <c r="S2155" s="211"/>
      <c r="T2155" s="212"/>
      <c r="U2155" s="350"/>
      <c r="V2155" s="350"/>
      <c r="AS2155" s="213" t="s">
        <v>170</v>
      </c>
      <c r="AT2155" s="213" t="s">
        <v>79</v>
      </c>
      <c r="AU2155" s="13" t="s">
        <v>168</v>
      </c>
      <c r="AV2155" s="13" t="s">
        <v>33</v>
      </c>
      <c r="AW2155" s="13" t="s">
        <v>77</v>
      </c>
      <c r="AX2155" s="213" t="s">
        <v>162</v>
      </c>
    </row>
    <row r="2156" spans="1:64" s="1" customFormat="1" ht="16.5" customHeight="1">
      <c r="B2156" s="174"/>
      <c r="C2156" s="331">
        <f>C2150+1</f>
        <v>379</v>
      </c>
      <c r="D2156" s="331" t="s">
        <v>164</v>
      </c>
      <c r="E2156" s="332" t="s">
        <v>2422</v>
      </c>
      <c r="F2156" s="333" t="s">
        <v>2423</v>
      </c>
      <c r="G2156" s="334" t="s">
        <v>284</v>
      </c>
      <c r="H2156" s="335">
        <v>4.4000000000000004</v>
      </c>
      <c r="I2156" s="180"/>
      <c r="J2156" s="181">
        <f>ROUND(I2156*H2156,2)</f>
        <v>0</v>
      </c>
      <c r="K2156" s="177" t="s">
        <v>5</v>
      </c>
      <c r="L2156" s="41"/>
      <c r="M2156" s="182" t="s">
        <v>5</v>
      </c>
      <c r="N2156" s="183" t="s">
        <v>40</v>
      </c>
      <c r="O2156" s="42"/>
      <c r="P2156" s="184">
        <f>O2156*H2156</f>
        <v>0</v>
      </c>
      <c r="Q2156" s="184">
        <v>0</v>
      </c>
      <c r="R2156" s="184">
        <f>Q2156*H2156</f>
        <v>0</v>
      </c>
      <c r="S2156" s="184">
        <v>1E-3</v>
      </c>
      <c r="T2156" s="185">
        <f>S2156*H2156</f>
        <v>4.4000000000000003E-3</v>
      </c>
      <c r="U2156" s="329"/>
      <c r="V2156" s="329"/>
      <c r="AQ2156" s="24" t="s">
        <v>270</v>
      </c>
      <c r="AS2156" s="24" t="s">
        <v>164</v>
      </c>
      <c r="AT2156" s="24" t="s">
        <v>79</v>
      </c>
      <c r="AX2156" s="24" t="s">
        <v>162</v>
      </c>
      <c r="BD2156" s="186">
        <f>IF(N2156="základní",J2156,0)</f>
        <v>0</v>
      </c>
      <c r="BE2156" s="186">
        <f>IF(N2156="snížená",J2156,0)</f>
        <v>0</v>
      </c>
      <c r="BF2156" s="186">
        <f>IF(N2156="zákl. přenesená",J2156,0)</f>
        <v>0</v>
      </c>
      <c r="BG2156" s="186">
        <f>IF(N2156="sníž. přenesená",J2156,0)</f>
        <v>0</v>
      </c>
      <c r="BH2156" s="186">
        <f>IF(N2156="nulová",J2156,0)</f>
        <v>0</v>
      </c>
      <c r="BI2156" s="24" t="s">
        <v>77</v>
      </c>
      <c r="BJ2156" s="186">
        <f>ROUND(I2156*H2156,2)</f>
        <v>0</v>
      </c>
      <c r="BK2156" s="24" t="s">
        <v>270</v>
      </c>
      <c r="BL2156" s="24" t="s">
        <v>2424</v>
      </c>
    </row>
    <row r="2157" spans="1:64" s="12" customFormat="1">
      <c r="B2157" s="196"/>
      <c r="C2157" s="341"/>
      <c r="D2157" s="342" t="s">
        <v>170</v>
      </c>
      <c r="E2157" s="343" t="s">
        <v>5</v>
      </c>
      <c r="F2157" s="344" t="s">
        <v>2425</v>
      </c>
      <c r="G2157" s="341"/>
      <c r="H2157" s="345">
        <v>4.4000000000000004</v>
      </c>
      <c r="I2157" s="198"/>
      <c r="L2157" s="196"/>
      <c r="M2157" s="199"/>
      <c r="N2157" s="200"/>
      <c r="O2157" s="200"/>
      <c r="P2157" s="200"/>
      <c r="Q2157" s="200"/>
      <c r="R2157" s="200"/>
      <c r="S2157" s="200"/>
      <c r="T2157" s="201"/>
      <c r="U2157" s="341"/>
      <c r="V2157" s="341"/>
      <c r="AS2157" s="202" t="s">
        <v>170</v>
      </c>
      <c r="AT2157" s="202" t="s">
        <v>79</v>
      </c>
      <c r="AU2157" s="12" t="s">
        <v>79</v>
      </c>
      <c r="AV2157" s="12" t="s">
        <v>33</v>
      </c>
      <c r="AW2157" s="12" t="s">
        <v>77</v>
      </c>
      <c r="AX2157" s="202" t="s">
        <v>162</v>
      </c>
    </row>
    <row r="2158" spans="1:64" s="1" customFormat="1" ht="38.25" customHeight="1">
      <c r="A2158" s="329"/>
      <c r="B2158" s="174"/>
      <c r="C2158" s="389">
        <v>380</v>
      </c>
      <c r="D2158" s="389" t="s">
        <v>164</v>
      </c>
      <c r="E2158" s="390" t="s">
        <v>2427</v>
      </c>
      <c r="F2158" s="391" t="s">
        <v>2428</v>
      </c>
      <c r="G2158" s="392" t="s">
        <v>1628</v>
      </c>
      <c r="H2158" s="180"/>
      <c r="I2158" s="180"/>
      <c r="J2158" s="181">
        <f>ROUND(I2158*H2158,2)</f>
        <v>0</v>
      </c>
      <c r="K2158" s="177" t="s">
        <v>5</v>
      </c>
      <c r="L2158" s="41"/>
      <c r="M2158" s="182" t="s">
        <v>5</v>
      </c>
      <c r="N2158" s="183" t="s">
        <v>40</v>
      </c>
      <c r="O2158" s="42"/>
      <c r="P2158" s="184">
        <f>O2158*H2158</f>
        <v>0</v>
      </c>
      <c r="Q2158" s="184">
        <v>0</v>
      </c>
      <c r="R2158" s="184">
        <f>Q2158*H2158</f>
        <v>0</v>
      </c>
      <c r="S2158" s="184">
        <v>0</v>
      </c>
      <c r="T2158" s="185">
        <f>S2158*H2158</f>
        <v>0</v>
      </c>
      <c r="U2158" s="329"/>
      <c r="V2158" s="329"/>
      <c r="AQ2158" s="24" t="s">
        <v>270</v>
      </c>
      <c r="AS2158" s="24" t="s">
        <v>164</v>
      </c>
      <c r="AT2158" s="24" t="s">
        <v>79</v>
      </c>
      <c r="AX2158" s="24" t="s">
        <v>162</v>
      </c>
      <c r="BD2158" s="186">
        <f>IF(N2158="základní",J2158,0)</f>
        <v>0</v>
      </c>
      <c r="BE2158" s="186">
        <f>IF(N2158="snížená",J2158,0)</f>
        <v>0</v>
      </c>
      <c r="BF2158" s="186">
        <f>IF(N2158="zákl. přenesená",J2158,0)</f>
        <v>0</v>
      </c>
      <c r="BG2158" s="186">
        <f>IF(N2158="sníž. přenesená",J2158,0)</f>
        <v>0</v>
      </c>
      <c r="BH2158" s="186">
        <f>IF(N2158="nulová",J2158,0)</f>
        <v>0</v>
      </c>
      <c r="BI2158" s="24" t="s">
        <v>77</v>
      </c>
      <c r="BJ2158" s="186">
        <f>ROUND(I2158*H2158,2)</f>
        <v>0</v>
      </c>
      <c r="BK2158" s="24" t="s">
        <v>270</v>
      </c>
      <c r="BL2158" s="24" t="s">
        <v>2429</v>
      </c>
    </row>
    <row r="2159" spans="1:64" s="10" customFormat="1" ht="29.9" customHeight="1">
      <c r="B2159" s="160"/>
      <c r="C2159" s="364"/>
      <c r="D2159" s="365" t="s">
        <v>68</v>
      </c>
      <c r="E2159" s="366" t="s">
        <v>2430</v>
      </c>
      <c r="F2159" s="366" t="s">
        <v>2431</v>
      </c>
      <c r="G2159" s="364"/>
      <c r="H2159" s="364"/>
      <c r="I2159" s="163"/>
      <c r="J2159" s="173">
        <f>BJ2159</f>
        <v>0</v>
      </c>
      <c r="L2159" s="160"/>
      <c r="M2159" s="165"/>
      <c r="N2159" s="166"/>
      <c r="O2159" s="166"/>
      <c r="P2159" s="167">
        <f>SUM(P2160:P2249)</f>
        <v>0</v>
      </c>
      <c r="Q2159" s="166"/>
      <c r="R2159" s="167">
        <f>SUM(R2160:R2249)</f>
        <v>12.438352930000001</v>
      </c>
      <c r="S2159" s="166"/>
      <c r="T2159" s="168">
        <f>SUM(T2160:T2249)</f>
        <v>0</v>
      </c>
      <c r="U2159" s="364"/>
      <c r="V2159" s="364"/>
      <c r="AQ2159" s="161" t="s">
        <v>79</v>
      </c>
      <c r="AS2159" s="169" t="s">
        <v>68</v>
      </c>
      <c r="AT2159" s="169" t="s">
        <v>77</v>
      </c>
      <c r="AX2159" s="161" t="s">
        <v>162</v>
      </c>
      <c r="BJ2159" s="170">
        <f>SUM(BJ2160:BJ2249)</f>
        <v>0</v>
      </c>
    </row>
    <row r="2160" spans="1:64" s="1" customFormat="1" ht="25.5" customHeight="1">
      <c r="B2160" s="174"/>
      <c r="C2160" s="331">
        <v>381</v>
      </c>
      <c r="D2160" s="331" t="s">
        <v>164</v>
      </c>
      <c r="E2160" s="332" t="s">
        <v>2432</v>
      </c>
      <c r="F2160" s="333" t="s">
        <v>2433</v>
      </c>
      <c r="G2160" s="334" t="s">
        <v>746</v>
      </c>
      <c r="H2160" s="335">
        <v>13.82</v>
      </c>
      <c r="I2160" s="180"/>
      <c r="J2160" s="181">
        <f>ROUND(I2160*H2160,2)</f>
        <v>0</v>
      </c>
      <c r="K2160" s="177" t="s">
        <v>5</v>
      </c>
      <c r="L2160" s="41"/>
      <c r="M2160" s="182" t="s">
        <v>5</v>
      </c>
      <c r="N2160" s="183" t="s">
        <v>40</v>
      </c>
      <c r="O2160" s="42"/>
      <c r="P2160" s="184">
        <f>O2160*H2160</f>
        <v>0</v>
      </c>
      <c r="Q2160" s="184">
        <v>1.47E-3</v>
      </c>
      <c r="R2160" s="184">
        <f>Q2160*H2160</f>
        <v>2.0315400000000001E-2</v>
      </c>
      <c r="S2160" s="184">
        <v>0</v>
      </c>
      <c r="T2160" s="185">
        <f>S2160*H2160</f>
        <v>0</v>
      </c>
      <c r="U2160" s="329"/>
      <c r="V2160" s="329"/>
      <c r="AQ2160" s="24" t="s">
        <v>270</v>
      </c>
      <c r="AS2160" s="24" t="s">
        <v>164</v>
      </c>
      <c r="AT2160" s="24" t="s">
        <v>79</v>
      </c>
      <c r="AX2160" s="24" t="s">
        <v>162</v>
      </c>
      <c r="BD2160" s="186">
        <f>IF(N2160="základní",J2160,0)</f>
        <v>0</v>
      </c>
      <c r="BE2160" s="186">
        <f>IF(N2160="snížená",J2160,0)</f>
        <v>0</v>
      </c>
      <c r="BF2160" s="186">
        <f>IF(N2160="zákl. přenesená",J2160,0)</f>
        <v>0</v>
      </c>
      <c r="BG2160" s="186">
        <f>IF(N2160="sníž. přenesená",J2160,0)</f>
        <v>0</v>
      </c>
      <c r="BH2160" s="186">
        <f>IF(N2160="nulová",J2160,0)</f>
        <v>0</v>
      </c>
      <c r="BI2160" s="24" t="s">
        <v>77</v>
      </c>
      <c r="BJ2160" s="186">
        <f>ROUND(I2160*H2160,2)</f>
        <v>0</v>
      </c>
      <c r="BK2160" s="24" t="s">
        <v>270</v>
      </c>
      <c r="BL2160" s="24" t="s">
        <v>2434</v>
      </c>
    </row>
    <row r="2161" spans="2:64" s="12" customFormat="1">
      <c r="B2161" s="196"/>
      <c r="C2161" s="341"/>
      <c r="D2161" s="342" t="s">
        <v>170</v>
      </c>
      <c r="E2161" s="343" t="s">
        <v>5</v>
      </c>
      <c r="F2161" s="344" t="s">
        <v>2435</v>
      </c>
      <c r="G2161" s="341"/>
      <c r="H2161" s="345">
        <v>13.82</v>
      </c>
      <c r="I2161" s="198"/>
      <c r="L2161" s="196"/>
      <c r="M2161" s="199"/>
      <c r="N2161" s="200"/>
      <c r="O2161" s="200"/>
      <c r="P2161" s="200"/>
      <c r="Q2161" s="200"/>
      <c r="R2161" s="200"/>
      <c r="S2161" s="200"/>
      <c r="T2161" s="201"/>
      <c r="U2161" s="341"/>
      <c r="V2161" s="341"/>
      <c r="AS2161" s="202" t="s">
        <v>170</v>
      </c>
      <c r="AT2161" s="202" t="s">
        <v>79</v>
      </c>
      <c r="AU2161" s="12" t="s">
        <v>79</v>
      </c>
      <c r="AV2161" s="12" t="s">
        <v>33</v>
      </c>
      <c r="AW2161" s="12" t="s">
        <v>77</v>
      </c>
      <c r="AX2161" s="202" t="s">
        <v>162</v>
      </c>
    </row>
    <row r="2162" spans="2:64" s="1" customFormat="1" ht="25.5" customHeight="1">
      <c r="B2162" s="174"/>
      <c r="C2162" s="331">
        <v>382</v>
      </c>
      <c r="D2162" s="331" t="s">
        <v>164</v>
      </c>
      <c r="E2162" s="332" t="s">
        <v>2437</v>
      </c>
      <c r="F2162" s="333" t="s">
        <v>2438</v>
      </c>
      <c r="G2162" s="334" t="s">
        <v>746</v>
      </c>
      <c r="H2162" s="335">
        <v>13.82</v>
      </c>
      <c r="I2162" s="180"/>
      <c r="J2162" s="181">
        <f>ROUND(I2162*H2162,2)</f>
        <v>0</v>
      </c>
      <c r="K2162" s="177" t="s">
        <v>5</v>
      </c>
      <c r="L2162" s="41"/>
      <c r="M2162" s="182" t="s">
        <v>5</v>
      </c>
      <c r="N2162" s="183" t="s">
        <v>40</v>
      </c>
      <c r="O2162" s="42"/>
      <c r="P2162" s="184">
        <f>O2162*H2162</f>
        <v>0</v>
      </c>
      <c r="Q2162" s="184">
        <v>9.7999999999999997E-4</v>
      </c>
      <c r="R2162" s="184">
        <f>Q2162*H2162</f>
        <v>1.3543599999999999E-2</v>
      </c>
      <c r="S2162" s="184">
        <v>0</v>
      </c>
      <c r="T2162" s="185">
        <f>S2162*H2162</f>
        <v>0</v>
      </c>
      <c r="U2162" s="329"/>
      <c r="V2162" s="329"/>
      <c r="AQ2162" s="24" t="s">
        <v>270</v>
      </c>
      <c r="AS2162" s="24" t="s">
        <v>164</v>
      </c>
      <c r="AT2162" s="24" t="s">
        <v>79</v>
      </c>
      <c r="AX2162" s="24" t="s">
        <v>162</v>
      </c>
      <c r="BD2162" s="186">
        <f>IF(N2162="základní",J2162,0)</f>
        <v>0</v>
      </c>
      <c r="BE2162" s="186">
        <f>IF(N2162="snížená",J2162,0)</f>
        <v>0</v>
      </c>
      <c r="BF2162" s="186">
        <f>IF(N2162="zákl. přenesená",J2162,0)</f>
        <v>0</v>
      </c>
      <c r="BG2162" s="186">
        <f>IF(N2162="sníž. přenesená",J2162,0)</f>
        <v>0</v>
      </c>
      <c r="BH2162" s="186">
        <f>IF(N2162="nulová",J2162,0)</f>
        <v>0</v>
      </c>
      <c r="BI2162" s="24" t="s">
        <v>77</v>
      </c>
      <c r="BJ2162" s="186">
        <f>ROUND(I2162*H2162,2)</f>
        <v>0</v>
      </c>
      <c r="BK2162" s="24" t="s">
        <v>270</v>
      </c>
      <c r="BL2162" s="24" t="s">
        <v>2439</v>
      </c>
    </row>
    <row r="2163" spans="2:64" s="1" customFormat="1" ht="16.5" customHeight="1">
      <c r="B2163" s="174"/>
      <c r="C2163" s="331">
        <v>383</v>
      </c>
      <c r="D2163" s="331" t="s">
        <v>164</v>
      </c>
      <c r="E2163" s="332" t="s">
        <v>2440</v>
      </c>
      <c r="F2163" s="333" t="s">
        <v>2441</v>
      </c>
      <c r="G2163" s="334" t="s">
        <v>746</v>
      </c>
      <c r="H2163" s="335">
        <v>88.58</v>
      </c>
      <c r="I2163" s="180"/>
      <c r="J2163" s="181">
        <f>ROUND(I2163*H2163,2)</f>
        <v>0</v>
      </c>
      <c r="K2163" s="177" t="s">
        <v>5</v>
      </c>
      <c r="L2163" s="41"/>
      <c r="M2163" s="182" t="s">
        <v>5</v>
      </c>
      <c r="N2163" s="183" t="s">
        <v>40</v>
      </c>
      <c r="O2163" s="42"/>
      <c r="P2163" s="184">
        <f>O2163*H2163</f>
        <v>0</v>
      </c>
      <c r="Q2163" s="184">
        <v>6.2E-4</v>
      </c>
      <c r="R2163" s="184">
        <f>Q2163*H2163</f>
        <v>5.4919599999999999E-2</v>
      </c>
      <c r="S2163" s="184">
        <v>0</v>
      </c>
      <c r="T2163" s="185">
        <f>S2163*H2163</f>
        <v>0</v>
      </c>
      <c r="U2163" s="329"/>
      <c r="V2163" s="329"/>
      <c r="AQ2163" s="24" t="s">
        <v>270</v>
      </c>
      <c r="AS2163" s="24" t="s">
        <v>164</v>
      </c>
      <c r="AT2163" s="24" t="s">
        <v>79</v>
      </c>
      <c r="AX2163" s="24" t="s">
        <v>162</v>
      </c>
      <c r="BD2163" s="186">
        <f>IF(N2163="základní",J2163,0)</f>
        <v>0</v>
      </c>
      <c r="BE2163" s="186">
        <f>IF(N2163="snížená",J2163,0)</f>
        <v>0</v>
      </c>
      <c r="BF2163" s="186">
        <f>IF(N2163="zákl. přenesená",J2163,0)</f>
        <v>0</v>
      </c>
      <c r="BG2163" s="186">
        <f>IF(N2163="sníž. přenesená",J2163,0)</f>
        <v>0</v>
      </c>
      <c r="BH2163" s="186">
        <f>IF(N2163="nulová",J2163,0)</f>
        <v>0</v>
      </c>
      <c r="BI2163" s="24" t="s">
        <v>77</v>
      </c>
      <c r="BJ2163" s="186">
        <f>ROUND(I2163*H2163,2)</f>
        <v>0</v>
      </c>
      <c r="BK2163" s="24" t="s">
        <v>270</v>
      </c>
      <c r="BL2163" s="24" t="s">
        <v>2442</v>
      </c>
    </row>
    <row r="2164" spans="2:64" s="11" customFormat="1">
      <c r="B2164" s="187"/>
      <c r="C2164" s="336"/>
      <c r="D2164" s="337" t="s">
        <v>170</v>
      </c>
      <c r="E2164" s="338" t="s">
        <v>5</v>
      </c>
      <c r="F2164" s="339" t="s">
        <v>2443</v>
      </c>
      <c r="G2164" s="336"/>
      <c r="H2164" s="340" t="s">
        <v>5</v>
      </c>
      <c r="I2164" s="192"/>
      <c r="L2164" s="187"/>
      <c r="M2164" s="193"/>
      <c r="N2164" s="194"/>
      <c r="O2164" s="194"/>
      <c r="P2164" s="194"/>
      <c r="Q2164" s="194"/>
      <c r="R2164" s="194"/>
      <c r="S2164" s="194"/>
      <c r="T2164" s="195"/>
      <c r="U2164" s="336"/>
      <c r="V2164" s="336"/>
      <c r="AS2164" s="191" t="s">
        <v>170</v>
      </c>
      <c r="AT2164" s="191" t="s">
        <v>79</v>
      </c>
      <c r="AU2164" s="11" t="s">
        <v>77</v>
      </c>
      <c r="AV2164" s="11" t="s">
        <v>33</v>
      </c>
      <c r="AW2164" s="11" t="s">
        <v>69</v>
      </c>
      <c r="AX2164" s="191" t="s">
        <v>162</v>
      </c>
    </row>
    <row r="2165" spans="2:64" s="12" customFormat="1">
      <c r="B2165" s="196"/>
      <c r="C2165" s="341"/>
      <c r="D2165" s="337" t="s">
        <v>170</v>
      </c>
      <c r="E2165" s="347" t="s">
        <v>5</v>
      </c>
      <c r="F2165" s="348" t="s">
        <v>2444</v>
      </c>
      <c r="G2165" s="341"/>
      <c r="H2165" s="349">
        <v>61.75</v>
      </c>
      <c r="I2165" s="198"/>
      <c r="L2165" s="196"/>
      <c r="M2165" s="199"/>
      <c r="N2165" s="200"/>
      <c r="O2165" s="200"/>
      <c r="P2165" s="200"/>
      <c r="Q2165" s="200"/>
      <c r="R2165" s="200"/>
      <c r="S2165" s="200"/>
      <c r="T2165" s="201"/>
      <c r="U2165" s="341"/>
      <c r="V2165" s="341"/>
      <c r="AS2165" s="202" t="s">
        <v>170</v>
      </c>
      <c r="AT2165" s="202" t="s">
        <v>79</v>
      </c>
      <c r="AU2165" s="12" t="s">
        <v>79</v>
      </c>
      <c r="AV2165" s="12" t="s">
        <v>33</v>
      </c>
      <c r="AW2165" s="12" t="s">
        <v>69</v>
      </c>
      <c r="AX2165" s="202" t="s">
        <v>162</v>
      </c>
    </row>
    <row r="2166" spans="2:64" s="12" customFormat="1">
      <c r="B2166" s="196"/>
      <c r="C2166" s="341"/>
      <c r="D2166" s="337" t="s">
        <v>170</v>
      </c>
      <c r="E2166" s="347" t="s">
        <v>5</v>
      </c>
      <c r="F2166" s="348" t="s">
        <v>2445</v>
      </c>
      <c r="G2166" s="341"/>
      <c r="H2166" s="349">
        <v>9.99</v>
      </c>
      <c r="I2166" s="198"/>
      <c r="L2166" s="196"/>
      <c r="M2166" s="199"/>
      <c r="N2166" s="200"/>
      <c r="O2166" s="200"/>
      <c r="P2166" s="200"/>
      <c r="Q2166" s="200"/>
      <c r="R2166" s="200"/>
      <c r="S2166" s="200"/>
      <c r="T2166" s="201"/>
      <c r="U2166" s="341"/>
      <c r="V2166" s="341"/>
      <c r="AS2166" s="202" t="s">
        <v>170</v>
      </c>
      <c r="AT2166" s="202" t="s">
        <v>79</v>
      </c>
      <c r="AU2166" s="12" t="s">
        <v>79</v>
      </c>
      <c r="AV2166" s="12" t="s">
        <v>33</v>
      </c>
      <c r="AW2166" s="12" t="s">
        <v>69</v>
      </c>
      <c r="AX2166" s="202" t="s">
        <v>162</v>
      </c>
    </row>
    <row r="2167" spans="2:64" s="12" customFormat="1">
      <c r="B2167" s="196"/>
      <c r="C2167" s="341"/>
      <c r="D2167" s="337" t="s">
        <v>170</v>
      </c>
      <c r="E2167" s="347" t="s">
        <v>5</v>
      </c>
      <c r="F2167" s="348" t="s">
        <v>2446</v>
      </c>
      <c r="G2167" s="341"/>
      <c r="H2167" s="349">
        <v>16.84</v>
      </c>
      <c r="I2167" s="198"/>
      <c r="L2167" s="196"/>
      <c r="M2167" s="199"/>
      <c r="N2167" s="200"/>
      <c r="O2167" s="200"/>
      <c r="P2167" s="200"/>
      <c r="Q2167" s="200"/>
      <c r="R2167" s="200"/>
      <c r="S2167" s="200"/>
      <c r="T2167" s="201"/>
      <c r="U2167" s="341"/>
      <c r="V2167" s="341"/>
      <c r="AS2167" s="202" t="s">
        <v>170</v>
      </c>
      <c r="AT2167" s="202" t="s">
        <v>79</v>
      </c>
      <c r="AU2167" s="12" t="s">
        <v>79</v>
      </c>
      <c r="AV2167" s="12" t="s">
        <v>33</v>
      </c>
      <c r="AW2167" s="12" t="s">
        <v>69</v>
      </c>
      <c r="AX2167" s="202" t="s">
        <v>162</v>
      </c>
    </row>
    <row r="2168" spans="2:64" s="13" customFormat="1">
      <c r="B2168" s="208"/>
      <c r="C2168" s="350"/>
      <c r="D2168" s="342" t="s">
        <v>170</v>
      </c>
      <c r="E2168" s="351" t="s">
        <v>5</v>
      </c>
      <c r="F2168" s="352" t="s">
        <v>192</v>
      </c>
      <c r="G2168" s="350"/>
      <c r="H2168" s="353">
        <v>88.58</v>
      </c>
      <c r="I2168" s="209"/>
      <c r="L2168" s="208"/>
      <c r="M2168" s="210"/>
      <c r="N2168" s="211"/>
      <c r="O2168" s="211"/>
      <c r="P2168" s="211"/>
      <c r="Q2168" s="211"/>
      <c r="R2168" s="211"/>
      <c r="S2168" s="211"/>
      <c r="T2168" s="212"/>
      <c r="U2168" s="350"/>
      <c r="V2168" s="350"/>
      <c r="AS2168" s="213" t="s">
        <v>170</v>
      </c>
      <c r="AT2168" s="213" t="s">
        <v>79</v>
      </c>
      <c r="AU2168" s="13" t="s">
        <v>168</v>
      </c>
      <c r="AV2168" s="13" t="s">
        <v>33</v>
      </c>
      <c r="AW2168" s="13" t="s">
        <v>77</v>
      </c>
      <c r="AX2168" s="213" t="s">
        <v>162</v>
      </c>
    </row>
    <row r="2169" spans="2:64" s="1" customFormat="1" ht="16.5" customHeight="1">
      <c r="B2169" s="174"/>
      <c r="C2169" s="359">
        <v>384</v>
      </c>
      <c r="D2169" s="359" t="s">
        <v>262</v>
      </c>
      <c r="E2169" s="360" t="s">
        <v>2448</v>
      </c>
      <c r="F2169" s="361" t="s">
        <v>2449</v>
      </c>
      <c r="G2169" s="362" t="s">
        <v>746</v>
      </c>
      <c r="H2169" s="363">
        <v>97.438000000000002</v>
      </c>
      <c r="I2169" s="225"/>
      <c r="J2169" s="226">
        <f>ROUND(I2169*H2169,2)</f>
        <v>0</v>
      </c>
      <c r="K2169" s="222" t="s">
        <v>5</v>
      </c>
      <c r="L2169" s="227"/>
      <c r="M2169" s="228" t="s">
        <v>5</v>
      </c>
      <c r="N2169" s="229" t="s">
        <v>40</v>
      </c>
      <c r="O2169" s="42"/>
      <c r="P2169" s="184">
        <f>O2169*H2169</f>
        <v>0</v>
      </c>
      <c r="Q2169" s="184">
        <v>6.4999999999999997E-4</v>
      </c>
      <c r="R2169" s="184">
        <f>Q2169*H2169</f>
        <v>6.3334699999999994E-2</v>
      </c>
      <c r="S2169" s="184">
        <v>0</v>
      </c>
      <c r="T2169" s="185">
        <f>S2169*H2169</f>
        <v>0</v>
      </c>
      <c r="U2169" s="329"/>
      <c r="V2169" s="329"/>
      <c r="AQ2169" s="24" t="s">
        <v>365</v>
      </c>
      <c r="AS2169" s="24" t="s">
        <v>262</v>
      </c>
      <c r="AT2169" s="24" t="s">
        <v>79</v>
      </c>
      <c r="AX2169" s="24" t="s">
        <v>162</v>
      </c>
      <c r="BD2169" s="186">
        <f>IF(N2169="základní",J2169,0)</f>
        <v>0</v>
      </c>
      <c r="BE2169" s="186">
        <f>IF(N2169="snížená",J2169,0)</f>
        <v>0</v>
      </c>
      <c r="BF2169" s="186">
        <f>IF(N2169="zákl. přenesená",J2169,0)</f>
        <v>0</v>
      </c>
      <c r="BG2169" s="186">
        <f>IF(N2169="sníž. přenesená",J2169,0)</f>
        <v>0</v>
      </c>
      <c r="BH2169" s="186">
        <f>IF(N2169="nulová",J2169,0)</f>
        <v>0</v>
      </c>
      <c r="BI2169" s="24" t="s">
        <v>77</v>
      </c>
      <c r="BJ2169" s="186">
        <f>ROUND(I2169*H2169,2)</f>
        <v>0</v>
      </c>
      <c r="BK2169" s="24" t="s">
        <v>270</v>
      </c>
      <c r="BL2169" s="24" t="s">
        <v>2450</v>
      </c>
    </row>
    <row r="2170" spans="2:64" s="12" customFormat="1">
      <c r="B2170" s="196"/>
      <c r="C2170" s="341"/>
      <c r="D2170" s="342" t="s">
        <v>170</v>
      </c>
      <c r="E2170" s="341"/>
      <c r="F2170" s="344" t="s">
        <v>2451</v>
      </c>
      <c r="G2170" s="341"/>
      <c r="H2170" s="345">
        <v>97.438000000000002</v>
      </c>
      <c r="I2170" s="198"/>
      <c r="L2170" s="196"/>
      <c r="M2170" s="199"/>
      <c r="N2170" s="200"/>
      <c r="O2170" s="200"/>
      <c r="P2170" s="200"/>
      <c r="Q2170" s="200"/>
      <c r="R2170" s="200"/>
      <c r="S2170" s="200"/>
      <c r="T2170" s="201"/>
      <c r="U2170" s="341"/>
      <c r="V2170" s="341"/>
      <c r="AS2170" s="202" t="s">
        <v>170</v>
      </c>
      <c r="AT2170" s="202" t="s">
        <v>79</v>
      </c>
      <c r="AU2170" s="12" t="s">
        <v>79</v>
      </c>
      <c r="AV2170" s="12" t="s">
        <v>6</v>
      </c>
      <c r="AW2170" s="12" t="s">
        <v>77</v>
      </c>
      <c r="AX2170" s="202" t="s">
        <v>162</v>
      </c>
    </row>
    <row r="2171" spans="2:64" s="1" customFormat="1" ht="16.5" customHeight="1">
      <c r="B2171" s="174"/>
      <c r="C2171" s="331">
        <v>385</v>
      </c>
      <c r="D2171" s="331" t="s">
        <v>164</v>
      </c>
      <c r="E2171" s="332" t="s">
        <v>2452</v>
      </c>
      <c r="F2171" s="333" t="s">
        <v>2453</v>
      </c>
      <c r="G2171" s="334" t="s">
        <v>284</v>
      </c>
      <c r="H2171" s="335">
        <v>19.04</v>
      </c>
      <c r="I2171" s="180"/>
      <c r="J2171" s="181">
        <f>ROUND(I2171*H2171,2)</f>
        <v>0</v>
      </c>
      <c r="K2171" s="177" t="s">
        <v>5</v>
      </c>
      <c r="L2171" s="41"/>
      <c r="M2171" s="182" t="s">
        <v>5</v>
      </c>
      <c r="N2171" s="183" t="s">
        <v>40</v>
      </c>
      <c r="O2171" s="42"/>
      <c r="P2171" s="184">
        <f>O2171*H2171</f>
        <v>0</v>
      </c>
      <c r="Q2171" s="184">
        <v>3.8999999999999998E-3</v>
      </c>
      <c r="R2171" s="184">
        <f>Q2171*H2171</f>
        <v>7.4255999999999989E-2</v>
      </c>
      <c r="S2171" s="184">
        <v>0</v>
      </c>
      <c r="T2171" s="185">
        <f>S2171*H2171</f>
        <v>0</v>
      </c>
      <c r="U2171" s="329"/>
      <c r="V2171" s="329"/>
      <c r="AQ2171" s="24" t="s">
        <v>270</v>
      </c>
      <c r="AS2171" s="24" t="s">
        <v>164</v>
      </c>
      <c r="AT2171" s="24" t="s">
        <v>79</v>
      </c>
      <c r="AX2171" s="24" t="s">
        <v>162</v>
      </c>
      <c r="BD2171" s="186">
        <f>IF(N2171="základní",J2171,0)</f>
        <v>0</v>
      </c>
      <c r="BE2171" s="186">
        <f>IF(N2171="snížená",J2171,0)</f>
        <v>0</v>
      </c>
      <c r="BF2171" s="186">
        <f>IF(N2171="zákl. přenesená",J2171,0)</f>
        <v>0</v>
      </c>
      <c r="BG2171" s="186">
        <f>IF(N2171="sníž. přenesená",J2171,0)</f>
        <v>0</v>
      </c>
      <c r="BH2171" s="186">
        <f>IF(N2171="nulová",J2171,0)</f>
        <v>0</v>
      </c>
      <c r="BI2171" s="24" t="s">
        <v>77</v>
      </c>
      <c r="BJ2171" s="186">
        <f>ROUND(I2171*H2171,2)</f>
        <v>0</v>
      </c>
      <c r="BK2171" s="24" t="s">
        <v>270</v>
      </c>
      <c r="BL2171" s="24" t="s">
        <v>2454</v>
      </c>
    </row>
    <row r="2172" spans="2:64" s="11" customFormat="1">
      <c r="B2172" s="187"/>
      <c r="C2172" s="336"/>
      <c r="D2172" s="337" t="s">
        <v>170</v>
      </c>
      <c r="E2172" s="338" t="s">
        <v>5</v>
      </c>
      <c r="F2172" s="339" t="s">
        <v>1614</v>
      </c>
      <c r="G2172" s="336"/>
      <c r="H2172" s="340" t="s">
        <v>5</v>
      </c>
      <c r="I2172" s="192"/>
      <c r="L2172" s="187"/>
      <c r="M2172" s="193"/>
      <c r="N2172" s="194"/>
      <c r="O2172" s="194"/>
      <c r="P2172" s="194"/>
      <c r="Q2172" s="194"/>
      <c r="R2172" s="194"/>
      <c r="S2172" s="194"/>
      <c r="T2172" s="195"/>
      <c r="U2172" s="336"/>
      <c r="V2172" s="336"/>
      <c r="AS2172" s="191" t="s">
        <v>170</v>
      </c>
      <c r="AT2172" s="191" t="s">
        <v>79</v>
      </c>
      <c r="AU2172" s="11" t="s">
        <v>77</v>
      </c>
      <c r="AV2172" s="11" t="s">
        <v>33</v>
      </c>
      <c r="AW2172" s="11" t="s">
        <v>69</v>
      </c>
      <c r="AX2172" s="191" t="s">
        <v>162</v>
      </c>
    </row>
    <row r="2173" spans="2:64" s="12" customFormat="1">
      <c r="B2173" s="196"/>
      <c r="C2173" s="341"/>
      <c r="D2173" s="337" t="s">
        <v>170</v>
      </c>
      <c r="E2173" s="347" t="s">
        <v>5</v>
      </c>
      <c r="F2173" s="348" t="s">
        <v>1615</v>
      </c>
      <c r="G2173" s="341"/>
      <c r="H2173" s="349">
        <v>18.489999999999998</v>
      </c>
      <c r="I2173" s="198"/>
      <c r="L2173" s="196"/>
      <c r="M2173" s="199"/>
      <c r="N2173" s="200"/>
      <c r="O2173" s="200"/>
      <c r="P2173" s="200"/>
      <c r="Q2173" s="200"/>
      <c r="R2173" s="200"/>
      <c r="S2173" s="200"/>
      <c r="T2173" s="201"/>
      <c r="U2173" s="341"/>
      <c r="V2173" s="341"/>
      <c r="AS2173" s="202" t="s">
        <v>170</v>
      </c>
      <c r="AT2173" s="202" t="s">
        <v>79</v>
      </c>
      <c r="AU2173" s="12" t="s">
        <v>79</v>
      </c>
      <c r="AV2173" s="12" t="s">
        <v>33</v>
      </c>
      <c r="AW2173" s="12" t="s">
        <v>69</v>
      </c>
      <c r="AX2173" s="202" t="s">
        <v>162</v>
      </c>
    </row>
    <row r="2174" spans="2:64" s="12" customFormat="1">
      <c r="B2174" s="196"/>
      <c r="C2174" s="341"/>
      <c r="D2174" s="337" t="s">
        <v>170</v>
      </c>
      <c r="E2174" s="347" t="s">
        <v>5</v>
      </c>
      <c r="F2174" s="348" t="s">
        <v>1616</v>
      </c>
      <c r="G2174" s="341"/>
      <c r="H2174" s="349">
        <v>6.883</v>
      </c>
      <c r="I2174" s="198"/>
      <c r="L2174" s="196"/>
      <c r="M2174" s="199"/>
      <c r="N2174" s="200"/>
      <c r="O2174" s="200"/>
      <c r="P2174" s="200"/>
      <c r="Q2174" s="200"/>
      <c r="R2174" s="200"/>
      <c r="S2174" s="200"/>
      <c r="T2174" s="201"/>
      <c r="U2174" s="341"/>
      <c r="V2174" s="341"/>
      <c r="AS2174" s="202" t="s">
        <v>170</v>
      </c>
      <c r="AT2174" s="202" t="s">
        <v>79</v>
      </c>
      <c r="AU2174" s="12" t="s">
        <v>79</v>
      </c>
      <c r="AV2174" s="12" t="s">
        <v>33</v>
      </c>
      <c r="AW2174" s="12" t="s">
        <v>69</v>
      </c>
      <c r="AX2174" s="202" t="s">
        <v>162</v>
      </c>
    </row>
    <row r="2175" spans="2:64" s="12" customFormat="1">
      <c r="B2175" s="196"/>
      <c r="C2175" s="341"/>
      <c r="D2175" s="337" t="s">
        <v>170</v>
      </c>
      <c r="E2175" s="347" t="s">
        <v>5</v>
      </c>
      <c r="F2175" s="348" t="s">
        <v>2455</v>
      </c>
      <c r="G2175" s="341"/>
      <c r="H2175" s="349">
        <v>-6.3330000000000002</v>
      </c>
      <c r="I2175" s="198"/>
      <c r="L2175" s="196"/>
      <c r="M2175" s="199"/>
      <c r="N2175" s="200"/>
      <c r="O2175" s="200"/>
      <c r="P2175" s="200"/>
      <c r="Q2175" s="200"/>
      <c r="R2175" s="200"/>
      <c r="S2175" s="200"/>
      <c r="T2175" s="201"/>
      <c r="U2175" s="341"/>
      <c r="V2175" s="341"/>
      <c r="AS2175" s="202" t="s">
        <v>170</v>
      </c>
      <c r="AT2175" s="202" t="s">
        <v>79</v>
      </c>
      <c r="AU2175" s="12" t="s">
        <v>79</v>
      </c>
      <c r="AV2175" s="12" t="s">
        <v>33</v>
      </c>
      <c r="AW2175" s="12" t="s">
        <v>69</v>
      </c>
      <c r="AX2175" s="202" t="s">
        <v>162</v>
      </c>
    </row>
    <row r="2176" spans="2:64" s="13" customFormat="1">
      <c r="B2176" s="208"/>
      <c r="C2176" s="350"/>
      <c r="D2176" s="342" t="s">
        <v>170</v>
      </c>
      <c r="E2176" s="351" t="s">
        <v>5</v>
      </c>
      <c r="F2176" s="352" t="s">
        <v>192</v>
      </c>
      <c r="G2176" s="350"/>
      <c r="H2176" s="353">
        <v>19.04</v>
      </c>
      <c r="I2176" s="209"/>
      <c r="L2176" s="208"/>
      <c r="M2176" s="210"/>
      <c r="N2176" s="211"/>
      <c r="O2176" s="211"/>
      <c r="P2176" s="211"/>
      <c r="Q2176" s="211"/>
      <c r="R2176" s="211"/>
      <c r="S2176" s="211"/>
      <c r="T2176" s="212"/>
      <c r="U2176" s="350"/>
      <c r="V2176" s="350"/>
      <c r="AS2176" s="213" t="s">
        <v>170</v>
      </c>
      <c r="AT2176" s="213" t="s">
        <v>79</v>
      </c>
      <c r="AU2176" s="13" t="s">
        <v>168</v>
      </c>
      <c r="AV2176" s="13" t="s">
        <v>33</v>
      </c>
      <c r="AW2176" s="13" t="s">
        <v>77</v>
      </c>
      <c r="AX2176" s="213" t="s">
        <v>162</v>
      </c>
    </row>
    <row r="2177" spans="2:64" s="1" customFormat="1" ht="16.5" customHeight="1">
      <c r="B2177" s="174"/>
      <c r="C2177" s="359">
        <v>386</v>
      </c>
      <c r="D2177" s="359" t="s">
        <v>262</v>
      </c>
      <c r="E2177" s="360" t="s">
        <v>2457</v>
      </c>
      <c r="F2177" s="361" t="s">
        <v>2458</v>
      </c>
      <c r="G2177" s="362" t="s">
        <v>284</v>
      </c>
      <c r="H2177" s="363">
        <v>31.771000000000001</v>
      </c>
      <c r="I2177" s="225"/>
      <c r="J2177" s="226">
        <f>ROUND(I2177*H2177,2)</f>
        <v>0</v>
      </c>
      <c r="K2177" s="222" t="s">
        <v>5</v>
      </c>
      <c r="L2177" s="227"/>
      <c r="M2177" s="228" t="s">
        <v>5</v>
      </c>
      <c r="N2177" s="229" t="s">
        <v>40</v>
      </c>
      <c r="O2177" s="42"/>
      <c r="P2177" s="184">
        <f>O2177*H2177</f>
        <v>0</v>
      </c>
      <c r="Q2177" s="184">
        <v>1.9199999999999998E-2</v>
      </c>
      <c r="R2177" s="184">
        <f>Q2177*H2177</f>
        <v>0.61000319999999997</v>
      </c>
      <c r="S2177" s="184">
        <v>0</v>
      </c>
      <c r="T2177" s="185">
        <f>S2177*H2177</f>
        <v>0</v>
      </c>
      <c r="U2177" s="329"/>
      <c r="V2177" s="329"/>
      <c r="AQ2177" s="24" t="s">
        <v>365</v>
      </c>
      <c r="AS2177" s="24" t="s">
        <v>262</v>
      </c>
      <c r="AT2177" s="24" t="s">
        <v>79</v>
      </c>
      <c r="AX2177" s="24" t="s">
        <v>162</v>
      </c>
      <c r="BD2177" s="186">
        <f>IF(N2177="základní",J2177,0)</f>
        <v>0</v>
      </c>
      <c r="BE2177" s="186">
        <f>IF(N2177="snížená",J2177,0)</f>
        <v>0</v>
      </c>
      <c r="BF2177" s="186">
        <f>IF(N2177="zákl. přenesená",J2177,0)</f>
        <v>0</v>
      </c>
      <c r="BG2177" s="186">
        <f>IF(N2177="sníž. přenesená",J2177,0)</f>
        <v>0</v>
      </c>
      <c r="BH2177" s="186">
        <f>IF(N2177="nulová",J2177,0)</f>
        <v>0</v>
      </c>
      <c r="BI2177" s="24" t="s">
        <v>77</v>
      </c>
      <c r="BJ2177" s="186">
        <f>ROUND(I2177*H2177,2)</f>
        <v>0</v>
      </c>
      <c r="BK2177" s="24" t="s">
        <v>270</v>
      </c>
      <c r="BL2177" s="24" t="s">
        <v>2459</v>
      </c>
    </row>
    <row r="2178" spans="2:64" s="1" customFormat="1" ht="66.5">
      <c r="B2178" s="41"/>
      <c r="C2178" s="329"/>
      <c r="D2178" s="337" t="s">
        <v>182</v>
      </c>
      <c r="E2178" s="329"/>
      <c r="F2178" s="346" t="s">
        <v>2460</v>
      </c>
      <c r="G2178" s="329"/>
      <c r="H2178" s="329"/>
      <c r="I2178" s="204"/>
      <c r="L2178" s="41"/>
      <c r="M2178" s="205"/>
      <c r="N2178" s="42"/>
      <c r="O2178" s="42"/>
      <c r="P2178" s="42"/>
      <c r="Q2178" s="42"/>
      <c r="R2178" s="42"/>
      <c r="S2178" s="42"/>
      <c r="T2178" s="70"/>
      <c r="U2178" s="329"/>
      <c r="V2178" s="329"/>
      <c r="AS2178" s="24" t="s">
        <v>182</v>
      </c>
      <c r="AT2178" s="24" t="s">
        <v>79</v>
      </c>
    </row>
    <row r="2179" spans="2:64" s="11" customFormat="1">
      <c r="B2179" s="187"/>
      <c r="C2179" s="336"/>
      <c r="D2179" s="337" t="s">
        <v>170</v>
      </c>
      <c r="E2179" s="338" t="s">
        <v>5</v>
      </c>
      <c r="F2179" s="339" t="s">
        <v>1614</v>
      </c>
      <c r="G2179" s="336"/>
      <c r="H2179" s="340" t="s">
        <v>5</v>
      </c>
      <c r="I2179" s="192"/>
      <c r="L2179" s="187"/>
      <c r="M2179" s="193"/>
      <c r="N2179" s="194"/>
      <c r="O2179" s="194"/>
      <c r="P2179" s="194"/>
      <c r="Q2179" s="194"/>
      <c r="R2179" s="194"/>
      <c r="S2179" s="194"/>
      <c r="T2179" s="195"/>
      <c r="U2179" s="336"/>
      <c r="V2179" s="336"/>
      <c r="AS2179" s="191" t="s">
        <v>170</v>
      </c>
      <c r="AT2179" s="191" t="s">
        <v>79</v>
      </c>
      <c r="AU2179" s="11" t="s">
        <v>77</v>
      </c>
      <c r="AV2179" s="11" t="s">
        <v>33</v>
      </c>
      <c r="AW2179" s="11" t="s">
        <v>69</v>
      </c>
      <c r="AX2179" s="191" t="s">
        <v>162</v>
      </c>
    </row>
    <row r="2180" spans="2:64" s="12" customFormat="1">
      <c r="B2180" s="196"/>
      <c r="C2180" s="341"/>
      <c r="D2180" s="337" t="s">
        <v>170</v>
      </c>
      <c r="E2180" s="347" t="s">
        <v>5</v>
      </c>
      <c r="F2180" s="348" t="s">
        <v>2461</v>
      </c>
      <c r="G2180" s="341"/>
      <c r="H2180" s="349">
        <v>6.9660000000000002</v>
      </c>
      <c r="I2180" s="198"/>
      <c r="L2180" s="196"/>
      <c r="M2180" s="199"/>
      <c r="N2180" s="200"/>
      <c r="O2180" s="200"/>
      <c r="P2180" s="200"/>
      <c r="Q2180" s="200"/>
      <c r="R2180" s="200"/>
      <c r="S2180" s="200"/>
      <c r="T2180" s="201"/>
      <c r="U2180" s="341"/>
      <c r="V2180" s="341"/>
      <c r="AS2180" s="202" t="s">
        <v>170</v>
      </c>
      <c r="AT2180" s="202" t="s">
        <v>79</v>
      </c>
      <c r="AU2180" s="12" t="s">
        <v>79</v>
      </c>
      <c r="AV2180" s="12" t="s">
        <v>33</v>
      </c>
      <c r="AW2180" s="12" t="s">
        <v>69</v>
      </c>
      <c r="AX2180" s="202" t="s">
        <v>162</v>
      </c>
    </row>
    <row r="2181" spans="2:64" s="12" customFormat="1">
      <c r="B2181" s="196"/>
      <c r="C2181" s="341"/>
      <c r="D2181" s="337" t="s">
        <v>170</v>
      </c>
      <c r="E2181" s="347" t="s">
        <v>5</v>
      </c>
      <c r="F2181" s="348" t="s">
        <v>2462</v>
      </c>
      <c r="G2181" s="341"/>
      <c r="H2181" s="349">
        <v>17.587</v>
      </c>
      <c r="I2181" s="198"/>
      <c r="L2181" s="196"/>
      <c r="M2181" s="199"/>
      <c r="N2181" s="200"/>
      <c r="O2181" s="200"/>
      <c r="P2181" s="200"/>
      <c r="Q2181" s="200"/>
      <c r="R2181" s="200"/>
      <c r="S2181" s="200"/>
      <c r="T2181" s="201"/>
      <c r="U2181" s="341"/>
      <c r="V2181" s="341"/>
      <c r="AS2181" s="202" t="s">
        <v>170</v>
      </c>
      <c r="AT2181" s="202" t="s">
        <v>79</v>
      </c>
      <c r="AU2181" s="12" t="s">
        <v>79</v>
      </c>
      <c r="AV2181" s="12" t="s">
        <v>33</v>
      </c>
      <c r="AW2181" s="12" t="s">
        <v>69</v>
      </c>
      <c r="AX2181" s="202" t="s">
        <v>162</v>
      </c>
    </row>
    <row r="2182" spans="2:64" s="12" customFormat="1">
      <c r="B2182" s="196"/>
      <c r="C2182" s="341"/>
      <c r="D2182" s="337" t="s">
        <v>170</v>
      </c>
      <c r="E2182" s="347" t="s">
        <v>5</v>
      </c>
      <c r="F2182" s="348" t="s">
        <v>2463</v>
      </c>
      <c r="G2182" s="341"/>
      <c r="H2182" s="349">
        <v>4.33</v>
      </c>
      <c r="I2182" s="198"/>
      <c r="L2182" s="196"/>
      <c r="M2182" s="199"/>
      <c r="N2182" s="200"/>
      <c r="O2182" s="200"/>
      <c r="P2182" s="200"/>
      <c r="Q2182" s="200"/>
      <c r="R2182" s="200"/>
      <c r="S2182" s="200"/>
      <c r="T2182" s="201"/>
      <c r="U2182" s="341"/>
      <c r="V2182" s="341"/>
      <c r="AS2182" s="202" t="s">
        <v>170</v>
      </c>
      <c r="AT2182" s="202" t="s">
        <v>79</v>
      </c>
      <c r="AU2182" s="12" t="s">
        <v>79</v>
      </c>
      <c r="AV2182" s="12" t="s">
        <v>33</v>
      </c>
      <c r="AW2182" s="12" t="s">
        <v>69</v>
      </c>
      <c r="AX2182" s="202" t="s">
        <v>162</v>
      </c>
    </row>
    <row r="2183" spans="2:64" s="13" customFormat="1">
      <c r="B2183" s="208"/>
      <c r="C2183" s="350"/>
      <c r="D2183" s="337" t="s">
        <v>170</v>
      </c>
      <c r="E2183" s="367" t="s">
        <v>5</v>
      </c>
      <c r="F2183" s="368" t="s">
        <v>192</v>
      </c>
      <c r="G2183" s="350"/>
      <c r="H2183" s="369">
        <v>28.882999999999999</v>
      </c>
      <c r="I2183" s="209"/>
      <c r="L2183" s="208"/>
      <c r="M2183" s="210"/>
      <c r="N2183" s="211"/>
      <c r="O2183" s="211"/>
      <c r="P2183" s="211"/>
      <c r="Q2183" s="211"/>
      <c r="R2183" s="211"/>
      <c r="S2183" s="211"/>
      <c r="T2183" s="212"/>
      <c r="U2183" s="350"/>
      <c r="V2183" s="350"/>
      <c r="AS2183" s="213" t="s">
        <v>170</v>
      </c>
      <c r="AT2183" s="213" t="s">
        <v>79</v>
      </c>
      <c r="AU2183" s="13" t="s">
        <v>168</v>
      </c>
      <c r="AV2183" s="13" t="s">
        <v>33</v>
      </c>
      <c r="AW2183" s="13" t="s">
        <v>77</v>
      </c>
      <c r="AX2183" s="213" t="s">
        <v>162</v>
      </c>
    </row>
    <row r="2184" spans="2:64" s="12" customFormat="1">
      <c r="B2184" s="196"/>
      <c r="C2184" s="341"/>
      <c r="D2184" s="342" t="s">
        <v>170</v>
      </c>
      <c r="E2184" s="341"/>
      <c r="F2184" s="344" t="s">
        <v>2464</v>
      </c>
      <c r="G2184" s="341"/>
      <c r="H2184" s="345">
        <v>31.771000000000001</v>
      </c>
      <c r="I2184" s="198"/>
      <c r="L2184" s="196"/>
      <c r="M2184" s="199"/>
      <c r="N2184" s="200"/>
      <c r="O2184" s="200"/>
      <c r="P2184" s="200"/>
      <c r="Q2184" s="200"/>
      <c r="R2184" s="200"/>
      <c r="S2184" s="200"/>
      <c r="T2184" s="201"/>
      <c r="U2184" s="341"/>
      <c r="V2184" s="341"/>
      <c r="AS2184" s="202" t="s">
        <v>170</v>
      </c>
      <c r="AT2184" s="202" t="s">
        <v>79</v>
      </c>
      <c r="AU2184" s="12" t="s">
        <v>79</v>
      </c>
      <c r="AV2184" s="12" t="s">
        <v>6</v>
      </c>
      <c r="AW2184" s="12" t="s">
        <v>77</v>
      </c>
      <c r="AX2184" s="202" t="s">
        <v>162</v>
      </c>
    </row>
    <row r="2185" spans="2:64" s="1" customFormat="1" ht="25.5" customHeight="1">
      <c r="B2185" s="174"/>
      <c r="C2185" s="331">
        <v>387</v>
      </c>
      <c r="D2185" s="331" t="s">
        <v>164</v>
      </c>
      <c r="E2185" s="332" t="s">
        <v>2465</v>
      </c>
      <c r="F2185" s="333" t="s">
        <v>2466</v>
      </c>
      <c r="G2185" s="334" t="s">
        <v>284</v>
      </c>
      <c r="H2185" s="335">
        <v>505.279</v>
      </c>
      <c r="I2185" s="180"/>
      <c r="J2185" s="181">
        <f>ROUND(I2185*H2185,2)</f>
        <v>0</v>
      </c>
      <c r="K2185" s="177" t="s">
        <v>5</v>
      </c>
      <c r="L2185" s="41"/>
      <c r="M2185" s="182" t="s">
        <v>5</v>
      </c>
      <c r="N2185" s="183" t="s">
        <v>40</v>
      </c>
      <c r="O2185" s="42"/>
      <c r="P2185" s="184">
        <f>O2185*H2185</f>
        <v>0</v>
      </c>
      <c r="Q2185" s="184">
        <v>3.6700000000000001E-3</v>
      </c>
      <c r="R2185" s="184">
        <f>Q2185*H2185</f>
        <v>1.8543739299999999</v>
      </c>
      <c r="S2185" s="184">
        <v>0</v>
      </c>
      <c r="T2185" s="185">
        <f>S2185*H2185</f>
        <v>0</v>
      </c>
      <c r="U2185" s="329"/>
      <c r="V2185" s="329"/>
      <c r="AQ2185" s="24" t="s">
        <v>270</v>
      </c>
      <c r="AS2185" s="24" t="s">
        <v>164</v>
      </c>
      <c r="AT2185" s="24" t="s">
        <v>79</v>
      </c>
      <c r="AX2185" s="24" t="s">
        <v>162</v>
      </c>
      <c r="BD2185" s="186">
        <f>IF(N2185="základní",J2185,0)</f>
        <v>0</v>
      </c>
      <c r="BE2185" s="186">
        <f>IF(N2185="snížená",J2185,0)</f>
        <v>0</v>
      </c>
      <c r="BF2185" s="186">
        <f>IF(N2185="zákl. přenesená",J2185,0)</f>
        <v>0</v>
      </c>
      <c r="BG2185" s="186">
        <f>IF(N2185="sníž. přenesená",J2185,0)</f>
        <v>0</v>
      </c>
      <c r="BH2185" s="186">
        <f>IF(N2185="nulová",J2185,0)</f>
        <v>0</v>
      </c>
      <c r="BI2185" s="24" t="s">
        <v>77</v>
      </c>
      <c r="BJ2185" s="186">
        <f>ROUND(I2185*H2185,2)</f>
        <v>0</v>
      </c>
      <c r="BK2185" s="24" t="s">
        <v>270</v>
      </c>
      <c r="BL2185" s="24" t="s">
        <v>2467</v>
      </c>
    </row>
    <row r="2186" spans="2:64" s="11" customFormat="1">
      <c r="B2186" s="187"/>
      <c r="C2186" s="336"/>
      <c r="D2186" s="337" t="s">
        <v>170</v>
      </c>
      <c r="E2186" s="338" t="s">
        <v>5</v>
      </c>
      <c r="F2186" s="339" t="s">
        <v>2468</v>
      </c>
      <c r="G2186" s="336"/>
      <c r="H2186" s="340" t="s">
        <v>5</v>
      </c>
      <c r="I2186" s="192"/>
      <c r="L2186" s="187"/>
      <c r="M2186" s="193"/>
      <c r="N2186" s="194"/>
      <c r="O2186" s="194"/>
      <c r="P2186" s="194"/>
      <c r="Q2186" s="194"/>
      <c r="R2186" s="194"/>
      <c r="S2186" s="194"/>
      <c r="T2186" s="195"/>
      <c r="U2186" s="336"/>
      <c r="V2186" s="336"/>
      <c r="AS2186" s="191" t="s">
        <v>170</v>
      </c>
      <c r="AT2186" s="191" t="s">
        <v>79</v>
      </c>
      <c r="AU2186" s="11" t="s">
        <v>77</v>
      </c>
      <c r="AV2186" s="11" t="s">
        <v>33</v>
      </c>
      <c r="AW2186" s="11" t="s">
        <v>69</v>
      </c>
      <c r="AX2186" s="191" t="s">
        <v>162</v>
      </c>
    </row>
    <row r="2187" spans="2:64" s="11" customFormat="1">
      <c r="B2187" s="187"/>
      <c r="C2187" s="336"/>
      <c r="D2187" s="337" t="s">
        <v>170</v>
      </c>
      <c r="E2187" s="338" t="s">
        <v>5</v>
      </c>
      <c r="F2187" s="339" t="s">
        <v>2443</v>
      </c>
      <c r="G2187" s="336"/>
      <c r="H2187" s="340" t="s">
        <v>5</v>
      </c>
      <c r="I2187" s="192"/>
      <c r="L2187" s="187"/>
      <c r="M2187" s="193"/>
      <c r="N2187" s="194"/>
      <c r="O2187" s="194"/>
      <c r="P2187" s="194"/>
      <c r="Q2187" s="194"/>
      <c r="R2187" s="194"/>
      <c r="S2187" s="194"/>
      <c r="T2187" s="195"/>
      <c r="U2187" s="336"/>
      <c r="V2187" s="336"/>
      <c r="AS2187" s="191" t="s">
        <v>170</v>
      </c>
      <c r="AT2187" s="191" t="s">
        <v>79</v>
      </c>
      <c r="AU2187" s="11" t="s">
        <v>77</v>
      </c>
      <c r="AV2187" s="11" t="s">
        <v>33</v>
      </c>
      <c r="AW2187" s="11" t="s">
        <v>69</v>
      </c>
      <c r="AX2187" s="191" t="s">
        <v>162</v>
      </c>
    </row>
    <row r="2188" spans="2:64" s="11" customFormat="1">
      <c r="B2188" s="187"/>
      <c r="C2188" s="336"/>
      <c r="D2188" s="337" t="s">
        <v>170</v>
      </c>
      <c r="E2188" s="338" t="s">
        <v>5</v>
      </c>
      <c r="F2188" s="339" t="s">
        <v>2469</v>
      </c>
      <c r="G2188" s="336"/>
      <c r="H2188" s="340" t="s">
        <v>5</v>
      </c>
      <c r="I2188" s="192"/>
      <c r="L2188" s="187"/>
      <c r="M2188" s="193"/>
      <c r="N2188" s="194"/>
      <c r="O2188" s="194"/>
      <c r="P2188" s="194"/>
      <c r="Q2188" s="194"/>
      <c r="R2188" s="194"/>
      <c r="S2188" s="194"/>
      <c r="T2188" s="195"/>
      <c r="U2188" s="336"/>
      <c r="V2188" s="336"/>
      <c r="AS2188" s="191" t="s">
        <v>170</v>
      </c>
      <c r="AT2188" s="191" t="s">
        <v>79</v>
      </c>
      <c r="AU2188" s="11" t="s">
        <v>77</v>
      </c>
      <c r="AV2188" s="11" t="s">
        <v>33</v>
      </c>
      <c r="AW2188" s="11" t="s">
        <v>69</v>
      </c>
      <c r="AX2188" s="191" t="s">
        <v>162</v>
      </c>
    </row>
    <row r="2189" spans="2:64" s="12" customFormat="1">
      <c r="B2189" s="196"/>
      <c r="C2189" s="341"/>
      <c r="D2189" s="337" t="s">
        <v>170</v>
      </c>
      <c r="E2189" s="347" t="s">
        <v>5</v>
      </c>
      <c r="F2189" s="348" t="s">
        <v>1941</v>
      </c>
      <c r="G2189" s="341"/>
      <c r="H2189" s="349">
        <v>51.57</v>
      </c>
      <c r="I2189" s="198"/>
      <c r="L2189" s="196"/>
      <c r="M2189" s="199"/>
      <c r="N2189" s="200"/>
      <c r="O2189" s="200"/>
      <c r="P2189" s="200"/>
      <c r="Q2189" s="200"/>
      <c r="R2189" s="200"/>
      <c r="S2189" s="200"/>
      <c r="T2189" s="201"/>
      <c r="U2189" s="341"/>
      <c r="V2189" s="341"/>
      <c r="AS2189" s="202" t="s">
        <v>170</v>
      </c>
      <c r="AT2189" s="202" t="s">
        <v>79</v>
      </c>
      <c r="AU2189" s="12" t="s">
        <v>79</v>
      </c>
      <c r="AV2189" s="12" t="s">
        <v>33</v>
      </c>
      <c r="AW2189" s="12" t="s">
        <v>69</v>
      </c>
      <c r="AX2189" s="202" t="s">
        <v>162</v>
      </c>
    </row>
    <row r="2190" spans="2:64" s="12" customFormat="1">
      <c r="B2190" s="196"/>
      <c r="C2190" s="341"/>
      <c r="D2190" s="337" t="s">
        <v>170</v>
      </c>
      <c r="E2190" s="347" t="s">
        <v>5</v>
      </c>
      <c r="F2190" s="348" t="s">
        <v>1940</v>
      </c>
      <c r="G2190" s="341"/>
      <c r="H2190" s="349">
        <v>27.64</v>
      </c>
      <c r="I2190" s="198"/>
      <c r="L2190" s="196"/>
      <c r="M2190" s="199"/>
      <c r="N2190" s="200"/>
      <c r="O2190" s="200"/>
      <c r="P2190" s="200"/>
      <c r="Q2190" s="200"/>
      <c r="R2190" s="200"/>
      <c r="S2190" s="200"/>
      <c r="T2190" s="201"/>
      <c r="U2190" s="341"/>
      <c r="V2190" s="341"/>
      <c r="AS2190" s="202" t="s">
        <v>170</v>
      </c>
      <c r="AT2190" s="202" t="s">
        <v>79</v>
      </c>
      <c r="AU2190" s="12" t="s">
        <v>79</v>
      </c>
      <c r="AV2190" s="12" t="s">
        <v>33</v>
      </c>
      <c r="AW2190" s="12" t="s">
        <v>69</v>
      </c>
      <c r="AX2190" s="202" t="s">
        <v>162</v>
      </c>
    </row>
    <row r="2191" spans="2:64" s="12" customFormat="1">
      <c r="B2191" s="196"/>
      <c r="C2191" s="341"/>
      <c r="D2191" s="337" t="s">
        <v>170</v>
      </c>
      <c r="E2191" s="347" t="s">
        <v>5</v>
      </c>
      <c r="F2191" s="348" t="s">
        <v>607</v>
      </c>
      <c r="G2191" s="341"/>
      <c r="H2191" s="349">
        <v>146.91999999999999</v>
      </c>
      <c r="I2191" s="198"/>
      <c r="L2191" s="196"/>
      <c r="M2191" s="199"/>
      <c r="N2191" s="200"/>
      <c r="O2191" s="200"/>
      <c r="P2191" s="200"/>
      <c r="Q2191" s="200"/>
      <c r="R2191" s="200"/>
      <c r="S2191" s="200"/>
      <c r="T2191" s="201"/>
      <c r="U2191" s="341"/>
      <c r="V2191" s="341"/>
      <c r="AS2191" s="202" t="s">
        <v>170</v>
      </c>
      <c r="AT2191" s="202" t="s">
        <v>79</v>
      </c>
      <c r="AU2191" s="12" t="s">
        <v>79</v>
      </c>
      <c r="AV2191" s="12" t="s">
        <v>33</v>
      </c>
      <c r="AW2191" s="12" t="s">
        <v>69</v>
      </c>
      <c r="AX2191" s="202" t="s">
        <v>162</v>
      </c>
    </row>
    <row r="2192" spans="2:64" s="12" customFormat="1">
      <c r="B2192" s="196"/>
      <c r="C2192" s="341"/>
      <c r="D2192" s="337" t="s">
        <v>170</v>
      </c>
      <c r="E2192" s="347" t="s">
        <v>5</v>
      </c>
      <c r="F2192" s="348" t="s">
        <v>608</v>
      </c>
      <c r="G2192" s="341"/>
      <c r="H2192" s="349">
        <v>18.41</v>
      </c>
      <c r="I2192" s="198"/>
      <c r="L2192" s="196"/>
      <c r="M2192" s="199"/>
      <c r="N2192" s="200"/>
      <c r="O2192" s="200"/>
      <c r="P2192" s="200"/>
      <c r="Q2192" s="200"/>
      <c r="R2192" s="200"/>
      <c r="S2192" s="200"/>
      <c r="T2192" s="201"/>
      <c r="U2192" s="341"/>
      <c r="V2192" s="341"/>
      <c r="AS2192" s="202" t="s">
        <v>170</v>
      </c>
      <c r="AT2192" s="202" t="s">
        <v>79</v>
      </c>
      <c r="AU2192" s="12" t="s">
        <v>79</v>
      </c>
      <c r="AV2192" s="12" t="s">
        <v>33</v>
      </c>
      <c r="AW2192" s="12" t="s">
        <v>69</v>
      </c>
      <c r="AX2192" s="202" t="s">
        <v>162</v>
      </c>
    </row>
    <row r="2193" spans="2:50" s="12" customFormat="1">
      <c r="B2193" s="196"/>
      <c r="C2193" s="341"/>
      <c r="D2193" s="337" t="s">
        <v>170</v>
      </c>
      <c r="E2193" s="347" t="s">
        <v>5</v>
      </c>
      <c r="F2193" s="348" t="s">
        <v>609</v>
      </c>
      <c r="G2193" s="341"/>
      <c r="H2193" s="349">
        <v>3</v>
      </c>
      <c r="I2193" s="198"/>
      <c r="L2193" s="196"/>
      <c r="M2193" s="199"/>
      <c r="N2193" s="200"/>
      <c r="O2193" s="200"/>
      <c r="P2193" s="200"/>
      <c r="Q2193" s="200"/>
      <c r="R2193" s="200"/>
      <c r="S2193" s="200"/>
      <c r="T2193" s="201"/>
      <c r="U2193" s="341"/>
      <c r="V2193" s="341"/>
      <c r="AS2193" s="202" t="s">
        <v>170</v>
      </c>
      <c r="AT2193" s="202" t="s">
        <v>79</v>
      </c>
      <c r="AU2193" s="12" t="s">
        <v>79</v>
      </c>
      <c r="AV2193" s="12" t="s">
        <v>33</v>
      </c>
      <c r="AW2193" s="12" t="s">
        <v>69</v>
      </c>
      <c r="AX2193" s="202" t="s">
        <v>162</v>
      </c>
    </row>
    <row r="2194" spans="2:50" s="12" customFormat="1">
      <c r="B2194" s="196"/>
      <c r="C2194" s="341"/>
      <c r="D2194" s="337" t="s">
        <v>170</v>
      </c>
      <c r="E2194" s="347" t="s">
        <v>5</v>
      </c>
      <c r="F2194" s="348" t="s">
        <v>1954</v>
      </c>
      <c r="G2194" s="341"/>
      <c r="H2194" s="349">
        <v>8.8800000000000008</v>
      </c>
      <c r="I2194" s="198"/>
      <c r="L2194" s="196"/>
      <c r="M2194" s="199"/>
      <c r="N2194" s="200"/>
      <c r="O2194" s="200"/>
      <c r="P2194" s="200"/>
      <c r="Q2194" s="200"/>
      <c r="R2194" s="200"/>
      <c r="S2194" s="200"/>
      <c r="T2194" s="201"/>
      <c r="U2194" s="341"/>
      <c r="V2194" s="341"/>
      <c r="AS2194" s="202" t="s">
        <v>170</v>
      </c>
      <c r="AT2194" s="202" t="s">
        <v>79</v>
      </c>
      <c r="AU2194" s="12" t="s">
        <v>79</v>
      </c>
      <c r="AV2194" s="12" t="s">
        <v>33</v>
      </c>
      <c r="AW2194" s="12" t="s">
        <v>69</v>
      </c>
      <c r="AX2194" s="202" t="s">
        <v>162</v>
      </c>
    </row>
    <row r="2195" spans="2:50" s="12" customFormat="1">
      <c r="B2195" s="196"/>
      <c r="C2195" s="341"/>
      <c r="D2195" s="337" t="s">
        <v>170</v>
      </c>
      <c r="E2195" s="347" t="s">
        <v>5</v>
      </c>
      <c r="F2195" s="348" t="s">
        <v>1943</v>
      </c>
      <c r="G2195" s="341"/>
      <c r="H2195" s="349">
        <v>24.31</v>
      </c>
      <c r="I2195" s="198"/>
      <c r="L2195" s="196"/>
      <c r="M2195" s="199"/>
      <c r="N2195" s="200"/>
      <c r="O2195" s="200"/>
      <c r="P2195" s="200"/>
      <c r="Q2195" s="200"/>
      <c r="R2195" s="200"/>
      <c r="S2195" s="200"/>
      <c r="T2195" s="201"/>
      <c r="U2195" s="341"/>
      <c r="V2195" s="341"/>
      <c r="AS2195" s="202" t="s">
        <v>170</v>
      </c>
      <c r="AT2195" s="202" t="s">
        <v>79</v>
      </c>
      <c r="AU2195" s="12" t="s">
        <v>79</v>
      </c>
      <c r="AV2195" s="12" t="s">
        <v>33</v>
      </c>
      <c r="AW2195" s="12" t="s">
        <v>69</v>
      </c>
      <c r="AX2195" s="202" t="s">
        <v>162</v>
      </c>
    </row>
    <row r="2196" spans="2:50" s="12" customFormat="1">
      <c r="B2196" s="196"/>
      <c r="C2196" s="341"/>
      <c r="D2196" s="337" t="s">
        <v>170</v>
      </c>
      <c r="E2196" s="347" t="s">
        <v>5</v>
      </c>
      <c r="F2196" s="348" t="s">
        <v>1944</v>
      </c>
      <c r="G2196" s="341"/>
      <c r="H2196" s="349">
        <v>14.17</v>
      </c>
      <c r="I2196" s="198"/>
      <c r="L2196" s="196"/>
      <c r="M2196" s="199"/>
      <c r="N2196" s="200"/>
      <c r="O2196" s="200"/>
      <c r="P2196" s="200"/>
      <c r="Q2196" s="200"/>
      <c r="R2196" s="200"/>
      <c r="S2196" s="200"/>
      <c r="T2196" s="201"/>
      <c r="U2196" s="341"/>
      <c r="V2196" s="341"/>
      <c r="AS2196" s="202" t="s">
        <v>170</v>
      </c>
      <c r="AT2196" s="202" t="s">
        <v>79</v>
      </c>
      <c r="AU2196" s="12" t="s">
        <v>79</v>
      </c>
      <c r="AV2196" s="12" t="s">
        <v>33</v>
      </c>
      <c r="AW2196" s="12" t="s">
        <v>69</v>
      </c>
      <c r="AX2196" s="202" t="s">
        <v>162</v>
      </c>
    </row>
    <row r="2197" spans="2:50" s="12" customFormat="1">
      <c r="B2197" s="196"/>
      <c r="C2197" s="341"/>
      <c r="D2197" s="337" t="s">
        <v>170</v>
      </c>
      <c r="E2197" s="347" t="s">
        <v>5</v>
      </c>
      <c r="F2197" s="348" t="s">
        <v>1898</v>
      </c>
      <c r="G2197" s="341"/>
      <c r="H2197" s="349">
        <v>10.51</v>
      </c>
      <c r="I2197" s="198"/>
      <c r="L2197" s="196"/>
      <c r="M2197" s="199"/>
      <c r="N2197" s="200"/>
      <c r="O2197" s="200"/>
      <c r="P2197" s="200"/>
      <c r="Q2197" s="200"/>
      <c r="R2197" s="200"/>
      <c r="S2197" s="200"/>
      <c r="T2197" s="201"/>
      <c r="U2197" s="341"/>
      <c r="V2197" s="341"/>
      <c r="AS2197" s="202" t="s">
        <v>170</v>
      </c>
      <c r="AT2197" s="202" t="s">
        <v>79</v>
      </c>
      <c r="AU2197" s="12" t="s">
        <v>79</v>
      </c>
      <c r="AV2197" s="12" t="s">
        <v>33</v>
      </c>
      <c r="AW2197" s="12" t="s">
        <v>69</v>
      </c>
      <c r="AX2197" s="202" t="s">
        <v>162</v>
      </c>
    </row>
    <row r="2198" spans="2:50" s="14" customFormat="1">
      <c r="B2198" s="214"/>
      <c r="C2198" s="355"/>
      <c r="D2198" s="337" t="s">
        <v>170</v>
      </c>
      <c r="E2198" s="356" t="s">
        <v>5</v>
      </c>
      <c r="F2198" s="357" t="s">
        <v>259</v>
      </c>
      <c r="G2198" s="355"/>
      <c r="H2198" s="358">
        <v>305.41000000000003</v>
      </c>
      <c r="I2198" s="216"/>
      <c r="L2198" s="214"/>
      <c r="M2198" s="217"/>
      <c r="N2198" s="218"/>
      <c r="O2198" s="218"/>
      <c r="P2198" s="218"/>
      <c r="Q2198" s="218"/>
      <c r="R2198" s="218"/>
      <c r="S2198" s="218"/>
      <c r="T2198" s="219"/>
      <c r="U2198" s="355"/>
      <c r="V2198" s="355"/>
      <c r="AS2198" s="215" t="s">
        <v>170</v>
      </c>
      <c r="AT2198" s="215" t="s">
        <v>79</v>
      </c>
      <c r="AU2198" s="14" t="s">
        <v>178</v>
      </c>
      <c r="AV2198" s="14" t="s">
        <v>33</v>
      </c>
      <c r="AW2198" s="14" t="s">
        <v>69</v>
      </c>
      <c r="AX2198" s="215" t="s">
        <v>162</v>
      </c>
    </row>
    <row r="2199" spans="2:50" s="11" customFormat="1">
      <c r="B2199" s="187"/>
      <c r="C2199" s="336"/>
      <c r="D2199" s="337" t="s">
        <v>170</v>
      </c>
      <c r="E2199" s="338" t="s">
        <v>5</v>
      </c>
      <c r="F2199" s="339" t="s">
        <v>2470</v>
      </c>
      <c r="G2199" s="336"/>
      <c r="H2199" s="340" t="s">
        <v>5</v>
      </c>
      <c r="I2199" s="192"/>
      <c r="L2199" s="187"/>
      <c r="M2199" s="193"/>
      <c r="N2199" s="194"/>
      <c r="O2199" s="194"/>
      <c r="P2199" s="194"/>
      <c r="Q2199" s="194"/>
      <c r="R2199" s="194"/>
      <c r="S2199" s="194"/>
      <c r="T2199" s="195"/>
      <c r="U2199" s="336"/>
      <c r="V2199" s="336"/>
      <c r="AS2199" s="191" t="s">
        <v>170</v>
      </c>
      <c r="AT2199" s="191" t="s">
        <v>79</v>
      </c>
      <c r="AU2199" s="11" t="s">
        <v>77</v>
      </c>
      <c r="AV2199" s="11" t="s">
        <v>33</v>
      </c>
      <c r="AW2199" s="11" t="s">
        <v>69</v>
      </c>
      <c r="AX2199" s="191" t="s">
        <v>162</v>
      </c>
    </row>
    <row r="2200" spans="2:50" s="11" customFormat="1">
      <c r="B2200" s="187"/>
      <c r="C2200" s="336"/>
      <c r="D2200" s="337" t="s">
        <v>170</v>
      </c>
      <c r="E2200" s="338" t="s">
        <v>5</v>
      </c>
      <c r="F2200" s="339" t="s">
        <v>2471</v>
      </c>
      <c r="G2200" s="336"/>
      <c r="H2200" s="340" t="s">
        <v>5</v>
      </c>
      <c r="I2200" s="192"/>
      <c r="L2200" s="187"/>
      <c r="M2200" s="193"/>
      <c r="N2200" s="194"/>
      <c r="O2200" s="194"/>
      <c r="P2200" s="194"/>
      <c r="Q2200" s="194"/>
      <c r="R2200" s="194"/>
      <c r="S2200" s="194"/>
      <c r="T2200" s="195"/>
      <c r="U2200" s="336"/>
      <c r="V2200" s="336"/>
      <c r="AS2200" s="191" t="s">
        <v>170</v>
      </c>
      <c r="AT2200" s="191" t="s">
        <v>79</v>
      </c>
      <c r="AU2200" s="11" t="s">
        <v>77</v>
      </c>
      <c r="AV2200" s="11" t="s">
        <v>33</v>
      </c>
      <c r="AW2200" s="11" t="s">
        <v>69</v>
      </c>
      <c r="AX2200" s="191" t="s">
        <v>162</v>
      </c>
    </row>
    <row r="2201" spans="2:50" s="12" customFormat="1">
      <c r="B2201" s="196"/>
      <c r="C2201" s="341"/>
      <c r="D2201" s="337" t="s">
        <v>170</v>
      </c>
      <c r="E2201" s="347" t="s">
        <v>5</v>
      </c>
      <c r="F2201" s="348" t="s">
        <v>1952</v>
      </c>
      <c r="G2201" s="341"/>
      <c r="H2201" s="349">
        <v>39.729999999999997</v>
      </c>
      <c r="I2201" s="198"/>
      <c r="L2201" s="196"/>
      <c r="M2201" s="199"/>
      <c r="N2201" s="200"/>
      <c r="O2201" s="200"/>
      <c r="P2201" s="200"/>
      <c r="Q2201" s="200"/>
      <c r="R2201" s="200"/>
      <c r="S2201" s="200"/>
      <c r="T2201" s="201"/>
      <c r="U2201" s="341"/>
      <c r="V2201" s="341"/>
      <c r="AS2201" s="202" t="s">
        <v>170</v>
      </c>
      <c r="AT2201" s="202" t="s">
        <v>79</v>
      </c>
      <c r="AU2201" s="12" t="s">
        <v>79</v>
      </c>
      <c r="AV2201" s="12" t="s">
        <v>33</v>
      </c>
      <c r="AW2201" s="12" t="s">
        <v>69</v>
      </c>
      <c r="AX2201" s="202" t="s">
        <v>162</v>
      </c>
    </row>
    <row r="2202" spans="2:50" s="12" customFormat="1">
      <c r="B2202" s="196"/>
      <c r="C2202" s="341"/>
      <c r="D2202" s="337" t="s">
        <v>170</v>
      </c>
      <c r="E2202" s="347" t="s">
        <v>5</v>
      </c>
      <c r="F2202" s="348" t="s">
        <v>2472</v>
      </c>
      <c r="G2202" s="341"/>
      <c r="H2202" s="349">
        <v>10.78</v>
      </c>
      <c r="I2202" s="198"/>
      <c r="L2202" s="196"/>
      <c r="M2202" s="199"/>
      <c r="N2202" s="200"/>
      <c r="O2202" s="200"/>
      <c r="P2202" s="200"/>
      <c r="Q2202" s="200"/>
      <c r="R2202" s="200"/>
      <c r="S2202" s="200"/>
      <c r="T2202" s="201"/>
      <c r="U2202" s="341"/>
      <c r="V2202" s="341"/>
      <c r="AS2202" s="202" t="s">
        <v>170</v>
      </c>
      <c r="AT2202" s="202" t="s">
        <v>79</v>
      </c>
      <c r="AU2202" s="12" t="s">
        <v>79</v>
      </c>
      <c r="AV2202" s="12" t="s">
        <v>33</v>
      </c>
      <c r="AW2202" s="12" t="s">
        <v>69</v>
      </c>
      <c r="AX2202" s="202" t="s">
        <v>162</v>
      </c>
    </row>
    <row r="2203" spans="2:50" s="12" customFormat="1">
      <c r="B2203" s="196"/>
      <c r="C2203" s="341"/>
      <c r="D2203" s="337" t="s">
        <v>170</v>
      </c>
      <c r="E2203" s="347" t="s">
        <v>5</v>
      </c>
      <c r="F2203" s="348" t="s">
        <v>1950</v>
      </c>
      <c r="G2203" s="341"/>
      <c r="H2203" s="349">
        <v>15.91</v>
      </c>
      <c r="I2203" s="198"/>
      <c r="L2203" s="196"/>
      <c r="M2203" s="199"/>
      <c r="N2203" s="200"/>
      <c r="O2203" s="200"/>
      <c r="P2203" s="200"/>
      <c r="Q2203" s="200"/>
      <c r="R2203" s="200"/>
      <c r="S2203" s="200"/>
      <c r="T2203" s="201"/>
      <c r="U2203" s="341"/>
      <c r="V2203" s="341"/>
      <c r="AS2203" s="202" t="s">
        <v>170</v>
      </c>
      <c r="AT2203" s="202" t="s">
        <v>79</v>
      </c>
      <c r="AU2203" s="12" t="s">
        <v>79</v>
      </c>
      <c r="AV2203" s="12" t="s">
        <v>33</v>
      </c>
      <c r="AW2203" s="12" t="s">
        <v>69</v>
      </c>
      <c r="AX2203" s="202" t="s">
        <v>162</v>
      </c>
    </row>
    <row r="2204" spans="2:50" s="12" customFormat="1">
      <c r="B2204" s="196"/>
      <c r="C2204" s="341"/>
      <c r="D2204" s="337" t="s">
        <v>170</v>
      </c>
      <c r="E2204" s="347" t="s">
        <v>5</v>
      </c>
      <c r="F2204" s="348" t="s">
        <v>1951</v>
      </c>
      <c r="G2204" s="341"/>
      <c r="H2204" s="349">
        <v>25.07</v>
      </c>
      <c r="I2204" s="198"/>
      <c r="L2204" s="196"/>
      <c r="M2204" s="199"/>
      <c r="N2204" s="200"/>
      <c r="O2204" s="200"/>
      <c r="P2204" s="200"/>
      <c r="Q2204" s="200"/>
      <c r="R2204" s="200"/>
      <c r="S2204" s="200"/>
      <c r="T2204" s="201"/>
      <c r="U2204" s="341"/>
      <c r="V2204" s="341"/>
      <c r="AS2204" s="202" t="s">
        <v>170</v>
      </c>
      <c r="AT2204" s="202" t="s">
        <v>79</v>
      </c>
      <c r="AU2204" s="12" t="s">
        <v>79</v>
      </c>
      <c r="AV2204" s="12" t="s">
        <v>33</v>
      </c>
      <c r="AW2204" s="12" t="s">
        <v>69</v>
      </c>
      <c r="AX2204" s="202" t="s">
        <v>162</v>
      </c>
    </row>
    <row r="2205" spans="2:50" s="12" customFormat="1">
      <c r="B2205" s="196"/>
      <c r="C2205" s="341"/>
      <c r="D2205" s="337" t="s">
        <v>170</v>
      </c>
      <c r="E2205" s="347" t="s">
        <v>5</v>
      </c>
      <c r="F2205" s="348" t="s">
        <v>1953</v>
      </c>
      <c r="G2205" s="341"/>
      <c r="H2205" s="349">
        <v>43.19</v>
      </c>
      <c r="I2205" s="198"/>
      <c r="L2205" s="196"/>
      <c r="M2205" s="199"/>
      <c r="N2205" s="200"/>
      <c r="O2205" s="200"/>
      <c r="P2205" s="200"/>
      <c r="Q2205" s="200"/>
      <c r="R2205" s="200"/>
      <c r="S2205" s="200"/>
      <c r="T2205" s="201"/>
      <c r="U2205" s="341"/>
      <c r="V2205" s="341"/>
      <c r="AS2205" s="202" t="s">
        <v>170</v>
      </c>
      <c r="AT2205" s="202" t="s">
        <v>79</v>
      </c>
      <c r="AU2205" s="12" t="s">
        <v>79</v>
      </c>
      <c r="AV2205" s="12" t="s">
        <v>33</v>
      </c>
      <c r="AW2205" s="12" t="s">
        <v>69</v>
      </c>
      <c r="AX2205" s="202" t="s">
        <v>162</v>
      </c>
    </row>
    <row r="2206" spans="2:50" s="12" customFormat="1">
      <c r="B2206" s="196"/>
      <c r="C2206" s="341"/>
      <c r="D2206" s="337" t="s">
        <v>170</v>
      </c>
      <c r="E2206" s="347" t="s">
        <v>5</v>
      </c>
      <c r="F2206" s="348" t="s">
        <v>1897</v>
      </c>
      <c r="G2206" s="341"/>
      <c r="H2206" s="349">
        <v>7.47</v>
      </c>
      <c r="I2206" s="198"/>
      <c r="L2206" s="196"/>
      <c r="M2206" s="199"/>
      <c r="N2206" s="200"/>
      <c r="O2206" s="200"/>
      <c r="P2206" s="200"/>
      <c r="Q2206" s="200"/>
      <c r="R2206" s="200"/>
      <c r="S2206" s="200"/>
      <c r="T2206" s="201"/>
      <c r="U2206" s="341"/>
      <c r="V2206" s="341"/>
      <c r="AS2206" s="202" t="s">
        <v>170</v>
      </c>
      <c r="AT2206" s="202" t="s">
        <v>79</v>
      </c>
      <c r="AU2206" s="12" t="s">
        <v>79</v>
      </c>
      <c r="AV2206" s="12" t="s">
        <v>33</v>
      </c>
      <c r="AW2206" s="12" t="s">
        <v>69</v>
      </c>
      <c r="AX2206" s="202" t="s">
        <v>162</v>
      </c>
    </row>
    <row r="2207" spans="2:50" s="12" customFormat="1">
      <c r="B2207" s="196"/>
      <c r="C2207" s="341"/>
      <c r="D2207" s="337" t="s">
        <v>170</v>
      </c>
      <c r="E2207" s="347" t="s">
        <v>5</v>
      </c>
      <c r="F2207" s="348" t="s">
        <v>1942</v>
      </c>
      <c r="G2207" s="341"/>
      <c r="H2207" s="349">
        <v>7.51</v>
      </c>
      <c r="I2207" s="198"/>
      <c r="L2207" s="196"/>
      <c r="M2207" s="199"/>
      <c r="N2207" s="200"/>
      <c r="O2207" s="200"/>
      <c r="P2207" s="200"/>
      <c r="Q2207" s="200"/>
      <c r="R2207" s="200"/>
      <c r="S2207" s="200"/>
      <c r="T2207" s="201"/>
      <c r="U2207" s="341"/>
      <c r="V2207" s="341"/>
      <c r="AS2207" s="202" t="s">
        <v>170</v>
      </c>
      <c r="AT2207" s="202" t="s">
        <v>79</v>
      </c>
      <c r="AU2207" s="12" t="s">
        <v>79</v>
      </c>
      <c r="AV2207" s="12" t="s">
        <v>33</v>
      </c>
      <c r="AW2207" s="12" t="s">
        <v>69</v>
      </c>
      <c r="AX2207" s="202" t="s">
        <v>162</v>
      </c>
    </row>
    <row r="2208" spans="2:50" s="12" customFormat="1">
      <c r="B2208" s="196"/>
      <c r="C2208" s="341"/>
      <c r="D2208" s="337" t="s">
        <v>170</v>
      </c>
      <c r="E2208" s="347" t="s">
        <v>5</v>
      </c>
      <c r="F2208" s="348" t="s">
        <v>2473</v>
      </c>
      <c r="G2208" s="341"/>
      <c r="H2208" s="349">
        <v>5.758</v>
      </c>
      <c r="I2208" s="198"/>
      <c r="L2208" s="196"/>
      <c r="M2208" s="199"/>
      <c r="N2208" s="200"/>
      <c r="O2208" s="200"/>
      <c r="P2208" s="200"/>
      <c r="Q2208" s="200"/>
      <c r="R2208" s="200"/>
      <c r="S2208" s="200"/>
      <c r="T2208" s="201"/>
      <c r="U2208" s="341"/>
      <c r="V2208" s="341"/>
      <c r="AS2208" s="202" t="s">
        <v>170</v>
      </c>
      <c r="AT2208" s="202" t="s">
        <v>79</v>
      </c>
      <c r="AU2208" s="12" t="s">
        <v>79</v>
      </c>
      <c r="AV2208" s="12" t="s">
        <v>33</v>
      </c>
      <c r="AW2208" s="12" t="s">
        <v>69</v>
      </c>
      <c r="AX2208" s="202" t="s">
        <v>162</v>
      </c>
    </row>
    <row r="2209" spans="2:50" s="12" customFormat="1">
      <c r="B2209" s="196"/>
      <c r="C2209" s="341"/>
      <c r="D2209" s="337" t="s">
        <v>170</v>
      </c>
      <c r="E2209" s="347" t="s">
        <v>5</v>
      </c>
      <c r="F2209" s="348" t="s">
        <v>2474</v>
      </c>
      <c r="G2209" s="341"/>
      <c r="H2209" s="349">
        <v>16.190000000000001</v>
      </c>
      <c r="I2209" s="198"/>
      <c r="L2209" s="196"/>
      <c r="M2209" s="199"/>
      <c r="N2209" s="200"/>
      <c r="O2209" s="200"/>
      <c r="P2209" s="200"/>
      <c r="Q2209" s="200"/>
      <c r="R2209" s="200"/>
      <c r="S2209" s="200"/>
      <c r="T2209" s="201"/>
      <c r="U2209" s="341"/>
      <c r="V2209" s="341"/>
      <c r="AS2209" s="202" t="s">
        <v>170</v>
      </c>
      <c r="AT2209" s="202" t="s">
        <v>79</v>
      </c>
      <c r="AU2209" s="12" t="s">
        <v>79</v>
      </c>
      <c r="AV2209" s="12" t="s">
        <v>33</v>
      </c>
      <c r="AW2209" s="12" t="s">
        <v>69</v>
      </c>
      <c r="AX2209" s="202" t="s">
        <v>162</v>
      </c>
    </row>
    <row r="2210" spans="2:50" s="11" customFormat="1">
      <c r="B2210" s="187"/>
      <c r="C2210" s="336"/>
      <c r="D2210" s="337" t="s">
        <v>170</v>
      </c>
      <c r="E2210" s="338" t="s">
        <v>5</v>
      </c>
      <c r="F2210" s="339" t="s">
        <v>2475</v>
      </c>
      <c r="G2210" s="336"/>
      <c r="H2210" s="340" t="s">
        <v>5</v>
      </c>
      <c r="I2210" s="192"/>
      <c r="L2210" s="187"/>
      <c r="M2210" s="193"/>
      <c r="N2210" s="194"/>
      <c r="O2210" s="194"/>
      <c r="P2210" s="194"/>
      <c r="Q2210" s="194"/>
      <c r="R2210" s="194"/>
      <c r="S2210" s="194"/>
      <c r="T2210" s="195"/>
      <c r="U2210" s="336"/>
      <c r="V2210" s="336"/>
      <c r="AS2210" s="191" t="s">
        <v>170</v>
      </c>
      <c r="AT2210" s="191" t="s">
        <v>79</v>
      </c>
      <c r="AU2210" s="11" t="s">
        <v>77</v>
      </c>
      <c r="AV2210" s="11" t="s">
        <v>33</v>
      </c>
      <c r="AW2210" s="11" t="s">
        <v>69</v>
      </c>
      <c r="AX2210" s="191" t="s">
        <v>162</v>
      </c>
    </row>
    <row r="2211" spans="2:50" s="12" customFormat="1">
      <c r="B2211" s="196"/>
      <c r="C2211" s="341"/>
      <c r="D2211" s="337" t="s">
        <v>170</v>
      </c>
      <c r="E2211" s="347" t="s">
        <v>5</v>
      </c>
      <c r="F2211" s="348" t="s">
        <v>1808</v>
      </c>
      <c r="G2211" s="341"/>
      <c r="H2211" s="349">
        <v>0</v>
      </c>
      <c r="I2211" s="198"/>
      <c r="L2211" s="196"/>
      <c r="M2211" s="199"/>
      <c r="N2211" s="200"/>
      <c r="O2211" s="200"/>
      <c r="P2211" s="200"/>
      <c r="Q2211" s="200"/>
      <c r="R2211" s="200"/>
      <c r="S2211" s="200"/>
      <c r="T2211" s="201"/>
      <c r="U2211" s="341"/>
      <c r="V2211" s="341"/>
      <c r="AS2211" s="202" t="s">
        <v>170</v>
      </c>
      <c r="AT2211" s="202" t="s">
        <v>79</v>
      </c>
      <c r="AU2211" s="12" t="s">
        <v>79</v>
      </c>
      <c r="AV2211" s="12" t="s">
        <v>33</v>
      </c>
      <c r="AW2211" s="12" t="s">
        <v>69</v>
      </c>
      <c r="AX2211" s="202" t="s">
        <v>162</v>
      </c>
    </row>
    <row r="2212" spans="2:50" s="12" customFormat="1">
      <c r="B2212" s="196"/>
      <c r="C2212" s="341"/>
      <c r="D2212" s="337" t="s">
        <v>170</v>
      </c>
      <c r="E2212" s="347" t="s">
        <v>5</v>
      </c>
      <c r="F2212" s="348" t="s">
        <v>2476</v>
      </c>
      <c r="G2212" s="341"/>
      <c r="H2212" s="349">
        <v>0.80800000000000005</v>
      </c>
      <c r="I2212" s="198"/>
      <c r="L2212" s="196"/>
      <c r="M2212" s="199"/>
      <c r="N2212" s="200"/>
      <c r="O2212" s="200"/>
      <c r="P2212" s="200"/>
      <c r="Q2212" s="200"/>
      <c r="R2212" s="200"/>
      <c r="S2212" s="200"/>
      <c r="T2212" s="201"/>
      <c r="U2212" s="341"/>
      <c r="V2212" s="341"/>
      <c r="AS2212" s="202" t="s">
        <v>170</v>
      </c>
      <c r="AT2212" s="202" t="s">
        <v>79</v>
      </c>
      <c r="AU2212" s="12" t="s">
        <v>79</v>
      </c>
      <c r="AV2212" s="12" t="s">
        <v>33</v>
      </c>
      <c r="AW2212" s="12" t="s">
        <v>69</v>
      </c>
      <c r="AX2212" s="202" t="s">
        <v>162</v>
      </c>
    </row>
    <row r="2213" spans="2:50" s="12" customFormat="1">
      <c r="B2213" s="196"/>
      <c r="C2213" s="341"/>
      <c r="D2213" s="337" t="s">
        <v>170</v>
      </c>
      <c r="E2213" s="347" t="s">
        <v>5</v>
      </c>
      <c r="F2213" s="348" t="s">
        <v>1815</v>
      </c>
      <c r="G2213" s="341"/>
      <c r="H2213" s="349">
        <v>2.08</v>
      </c>
      <c r="I2213" s="198"/>
      <c r="L2213" s="196"/>
      <c r="M2213" s="199"/>
      <c r="N2213" s="200"/>
      <c r="O2213" s="200"/>
      <c r="P2213" s="200"/>
      <c r="Q2213" s="200"/>
      <c r="R2213" s="200"/>
      <c r="S2213" s="200"/>
      <c r="T2213" s="201"/>
      <c r="U2213" s="341"/>
      <c r="V2213" s="341"/>
      <c r="AS2213" s="202" t="s">
        <v>170</v>
      </c>
      <c r="AT2213" s="202" t="s">
        <v>79</v>
      </c>
      <c r="AU2213" s="12" t="s">
        <v>79</v>
      </c>
      <c r="AV2213" s="12" t="s">
        <v>33</v>
      </c>
      <c r="AW2213" s="12" t="s">
        <v>69</v>
      </c>
      <c r="AX2213" s="202" t="s">
        <v>162</v>
      </c>
    </row>
    <row r="2214" spans="2:50" s="12" customFormat="1">
      <c r="B2214" s="196"/>
      <c r="C2214" s="341"/>
      <c r="D2214" s="337" t="s">
        <v>170</v>
      </c>
      <c r="E2214" s="347" t="s">
        <v>5</v>
      </c>
      <c r="F2214" s="348" t="s">
        <v>1816</v>
      </c>
      <c r="G2214" s="341"/>
      <c r="H2214" s="349">
        <v>1.85</v>
      </c>
      <c r="I2214" s="198"/>
      <c r="L2214" s="196"/>
      <c r="M2214" s="199"/>
      <c r="N2214" s="200"/>
      <c r="O2214" s="200"/>
      <c r="P2214" s="200"/>
      <c r="Q2214" s="200"/>
      <c r="R2214" s="200"/>
      <c r="S2214" s="200"/>
      <c r="T2214" s="201"/>
      <c r="U2214" s="341"/>
      <c r="V2214" s="341"/>
      <c r="AS2214" s="202" t="s">
        <v>170</v>
      </c>
      <c r="AT2214" s="202" t="s">
        <v>79</v>
      </c>
      <c r="AU2214" s="12" t="s">
        <v>79</v>
      </c>
      <c r="AV2214" s="12" t="s">
        <v>33</v>
      </c>
      <c r="AW2214" s="12" t="s">
        <v>69</v>
      </c>
      <c r="AX2214" s="202" t="s">
        <v>162</v>
      </c>
    </row>
    <row r="2215" spans="2:50" s="12" customFormat="1">
      <c r="B2215" s="196"/>
      <c r="C2215" s="341"/>
      <c r="D2215" s="337" t="s">
        <v>170</v>
      </c>
      <c r="E2215" s="347" t="s">
        <v>5</v>
      </c>
      <c r="F2215" s="348" t="s">
        <v>1821</v>
      </c>
      <c r="G2215" s="341"/>
      <c r="H2215" s="349">
        <v>0</v>
      </c>
      <c r="I2215" s="198"/>
      <c r="L2215" s="196"/>
      <c r="M2215" s="199"/>
      <c r="N2215" s="200"/>
      <c r="O2215" s="200"/>
      <c r="P2215" s="200"/>
      <c r="Q2215" s="200"/>
      <c r="R2215" s="200"/>
      <c r="S2215" s="200"/>
      <c r="T2215" s="201"/>
      <c r="U2215" s="341"/>
      <c r="V2215" s="341"/>
      <c r="AS2215" s="202" t="s">
        <v>170</v>
      </c>
      <c r="AT2215" s="202" t="s">
        <v>79</v>
      </c>
      <c r="AU2215" s="12" t="s">
        <v>79</v>
      </c>
      <c r="AV2215" s="12" t="s">
        <v>33</v>
      </c>
      <c r="AW2215" s="12" t="s">
        <v>69</v>
      </c>
      <c r="AX2215" s="202" t="s">
        <v>162</v>
      </c>
    </row>
    <row r="2216" spans="2:50" s="12" customFormat="1">
      <c r="B2216" s="196"/>
      <c r="C2216" s="341"/>
      <c r="D2216" s="337" t="s">
        <v>170</v>
      </c>
      <c r="E2216" s="347" t="s">
        <v>5</v>
      </c>
      <c r="F2216" s="348" t="s">
        <v>2477</v>
      </c>
      <c r="G2216" s="341"/>
      <c r="H2216" s="349">
        <v>0</v>
      </c>
      <c r="I2216" s="198"/>
      <c r="L2216" s="196"/>
      <c r="M2216" s="199"/>
      <c r="N2216" s="200"/>
      <c r="O2216" s="200"/>
      <c r="P2216" s="200"/>
      <c r="Q2216" s="200"/>
      <c r="R2216" s="200"/>
      <c r="S2216" s="200"/>
      <c r="T2216" s="201"/>
      <c r="U2216" s="341"/>
      <c r="V2216" s="341"/>
      <c r="AS2216" s="202" t="s">
        <v>170</v>
      </c>
      <c r="AT2216" s="202" t="s">
        <v>79</v>
      </c>
      <c r="AU2216" s="12" t="s">
        <v>79</v>
      </c>
      <c r="AV2216" s="12" t="s">
        <v>33</v>
      </c>
      <c r="AW2216" s="12" t="s">
        <v>69</v>
      </c>
      <c r="AX2216" s="202" t="s">
        <v>162</v>
      </c>
    </row>
    <row r="2217" spans="2:50" s="12" customFormat="1">
      <c r="B2217" s="196"/>
      <c r="C2217" s="341"/>
      <c r="D2217" s="337" t="s">
        <v>170</v>
      </c>
      <c r="E2217" s="347" t="s">
        <v>5</v>
      </c>
      <c r="F2217" s="348" t="s">
        <v>1820</v>
      </c>
      <c r="G2217" s="341"/>
      <c r="H2217" s="349">
        <v>0</v>
      </c>
      <c r="I2217" s="198"/>
      <c r="L2217" s="196"/>
      <c r="M2217" s="199"/>
      <c r="N2217" s="200"/>
      <c r="O2217" s="200"/>
      <c r="P2217" s="200"/>
      <c r="Q2217" s="200"/>
      <c r="R2217" s="200"/>
      <c r="S2217" s="200"/>
      <c r="T2217" s="201"/>
      <c r="U2217" s="341"/>
      <c r="V2217" s="341"/>
      <c r="AS2217" s="202" t="s">
        <v>170</v>
      </c>
      <c r="AT2217" s="202" t="s">
        <v>79</v>
      </c>
      <c r="AU2217" s="12" t="s">
        <v>79</v>
      </c>
      <c r="AV2217" s="12" t="s">
        <v>33</v>
      </c>
      <c r="AW2217" s="12" t="s">
        <v>69</v>
      </c>
      <c r="AX2217" s="202" t="s">
        <v>162</v>
      </c>
    </row>
    <row r="2218" spans="2:50" s="12" customFormat="1">
      <c r="B2218" s="196"/>
      <c r="C2218" s="341"/>
      <c r="D2218" s="337" t="s">
        <v>170</v>
      </c>
      <c r="E2218" s="347" t="s">
        <v>5</v>
      </c>
      <c r="F2218" s="348" t="s">
        <v>1819</v>
      </c>
      <c r="G2218" s="341"/>
      <c r="H2218" s="349">
        <v>0</v>
      </c>
      <c r="I2218" s="198"/>
      <c r="L2218" s="196"/>
      <c r="M2218" s="199"/>
      <c r="N2218" s="200"/>
      <c r="O2218" s="200"/>
      <c r="P2218" s="200"/>
      <c r="Q2218" s="200"/>
      <c r="R2218" s="200"/>
      <c r="S2218" s="200"/>
      <c r="T2218" s="201"/>
      <c r="U2218" s="341"/>
      <c r="V2218" s="341"/>
      <c r="AS2218" s="202" t="s">
        <v>170</v>
      </c>
      <c r="AT2218" s="202" t="s">
        <v>79</v>
      </c>
      <c r="AU2218" s="12" t="s">
        <v>79</v>
      </c>
      <c r="AV2218" s="12" t="s">
        <v>33</v>
      </c>
      <c r="AW2218" s="12" t="s">
        <v>69</v>
      </c>
      <c r="AX2218" s="202" t="s">
        <v>162</v>
      </c>
    </row>
    <row r="2219" spans="2:50" s="12" customFormat="1">
      <c r="B2219" s="196"/>
      <c r="C2219" s="341"/>
      <c r="D2219" s="337" t="s">
        <v>170</v>
      </c>
      <c r="E2219" s="347" t="s">
        <v>5</v>
      </c>
      <c r="F2219" s="348" t="s">
        <v>1817</v>
      </c>
      <c r="G2219" s="341"/>
      <c r="H2219" s="349">
        <v>4.05</v>
      </c>
      <c r="I2219" s="198"/>
      <c r="L2219" s="196"/>
      <c r="M2219" s="199"/>
      <c r="N2219" s="200"/>
      <c r="O2219" s="200"/>
      <c r="P2219" s="200"/>
      <c r="Q2219" s="200"/>
      <c r="R2219" s="200"/>
      <c r="S2219" s="200"/>
      <c r="T2219" s="201"/>
      <c r="U2219" s="341"/>
      <c r="V2219" s="341"/>
      <c r="AS2219" s="202" t="s">
        <v>170</v>
      </c>
      <c r="AT2219" s="202" t="s">
        <v>79</v>
      </c>
      <c r="AU2219" s="12" t="s">
        <v>79</v>
      </c>
      <c r="AV2219" s="12" t="s">
        <v>33</v>
      </c>
      <c r="AW2219" s="12" t="s">
        <v>69</v>
      </c>
      <c r="AX2219" s="202" t="s">
        <v>162</v>
      </c>
    </row>
    <row r="2220" spans="2:50" s="12" customFormat="1">
      <c r="B2220" s="196"/>
      <c r="C2220" s="341"/>
      <c r="D2220" s="337" t="s">
        <v>170</v>
      </c>
      <c r="E2220" s="347" t="s">
        <v>5</v>
      </c>
      <c r="F2220" s="348" t="s">
        <v>1813</v>
      </c>
      <c r="G2220" s="341"/>
      <c r="H2220" s="349">
        <v>0</v>
      </c>
      <c r="I2220" s="198"/>
      <c r="L2220" s="196"/>
      <c r="M2220" s="199"/>
      <c r="N2220" s="200"/>
      <c r="O2220" s="200"/>
      <c r="P2220" s="200"/>
      <c r="Q2220" s="200"/>
      <c r="R2220" s="200"/>
      <c r="S2220" s="200"/>
      <c r="T2220" s="201"/>
      <c r="U2220" s="341"/>
      <c r="V2220" s="341"/>
      <c r="AS2220" s="202" t="s">
        <v>170</v>
      </c>
      <c r="AT2220" s="202" t="s">
        <v>79</v>
      </c>
      <c r="AU2220" s="12" t="s">
        <v>79</v>
      </c>
      <c r="AV2220" s="12" t="s">
        <v>33</v>
      </c>
      <c r="AW2220" s="12" t="s">
        <v>69</v>
      </c>
      <c r="AX2220" s="202" t="s">
        <v>162</v>
      </c>
    </row>
    <row r="2221" spans="2:50" s="12" customFormat="1">
      <c r="B2221" s="196"/>
      <c r="C2221" s="341"/>
      <c r="D2221" s="337" t="s">
        <v>170</v>
      </c>
      <c r="E2221" s="347" t="s">
        <v>5</v>
      </c>
      <c r="F2221" s="348" t="s">
        <v>1812</v>
      </c>
      <c r="G2221" s="341"/>
      <c r="H2221" s="349">
        <v>0</v>
      </c>
      <c r="I2221" s="198"/>
      <c r="L2221" s="196"/>
      <c r="M2221" s="199"/>
      <c r="N2221" s="200"/>
      <c r="O2221" s="200"/>
      <c r="P2221" s="200"/>
      <c r="Q2221" s="200"/>
      <c r="R2221" s="200"/>
      <c r="S2221" s="200"/>
      <c r="T2221" s="201"/>
      <c r="U2221" s="341"/>
      <c r="V2221" s="341"/>
      <c r="AS2221" s="202" t="s">
        <v>170</v>
      </c>
      <c r="AT2221" s="202" t="s">
        <v>79</v>
      </c>
      <c r="AU2221" s="12" t="s">
        <v>79</v>
      </c>
      <c r="AV2221" s="12" t="s">
        <v>33</v>
      </c>
      <c r="AW2221" s="12" t="s">
        <v>69</v>
      </c>
      <c r="AX2221" s="202" t="s">
        <v>162</v>
      </c>
    </row>
    <row r="2222" spans="2:50" s="12" customFormat="1">
      <c r="B2222" s="196"/>
      <c r="C2222" s="341"/>
      <c r="D2222" s="337" t="s">
        <v>170</v>
      </c>
      <c r="E2222" s="347" t="s">
        <v>5</v>
      </c>
      <c r="F2222" s="348" t="s">
        <v>1811</v>
      </c>
      <c r="G2222" s="341"/>
      <c r="H2222" s="349">
        <v>0</v>
      </c>
      <c r="I2222" s="198"/>
      <c r="L2222" s="196"/>
      <c r="M2222" s="199"/>
      <c r="N2222" s="200"/>
      <c r="O2222" s="200"/>
      <c r="P2222" s="200"/>
      <c r="Q2222" s="200"/>
      <c r="R2222" s="200"/>
      <c r="S2222" s="200"/>
      <c r="T2222" s="201"/>
      <c r="U2222" s="341"/>
      <c r="V2222" s="341"/>
      <c r="AS2222" s="202" t="s">
        <v>170</v>
      </c>
      <c r="AT2222" s="202" t="s">
        <v>79</v>
      </c>
      <c r="AU2222" s="12" t="s">
        <v>79</v>
      </c>
      <c r="AV2222" s="12" t="s">
        <v>33</v>
      </c>
      <c r="AW2222" s="12" t="s">
        <v>69</v>
      </c>
      <c r="AX2222" s="202" t="s">
        <v>162</v>
      </c>
    </row>
    <row r="2223" spans="2:50" s="12" customFormat="1">
      <c r="B2223" s="196"/>
      <c r="C2223" s="341"/>
      <c r="D2223" s="337" t="s">
        <v>170</v>
      </c>
      <c r="E2223" s="347" t="s">
        <v>5</v>
      </c>
      <c r="F2223" s="348" t="s">
        <v>1809</v>
      </c>
      <c r="G2223" s="341"/>
      <c r="H2223" s="349">
        <v>0</v>
      </c>
      <c r="I2223" s="198"/>
      <c r="L2223" s="196"/>
      <c r="M2223" s="199"/>
      <c r="N2223" s="200"/>
      <c r="O2223" s="200"/>
      <c r="P2223" s="200"/>
      <c r="Q2223" s="200"/>
      <c r="R2223" s="200"/>
      <c r="S2223" s="200"/>
      <c r="T2223" s="201"/>
      <c r="U2223" s="341"/>
      <c r="V2223" s="341"/>
      <c r="AS2223" s="202" t="s">
        <v>170</v>
      </c>
      <c r="AT2223" s="202" t="s">
        <v>79</v>
      </c>
      <c r="AU2223" s="12" t="s">
        <v>79</v>
      </c>
      <c r="AV2223" s="12" t="s">
        <v>33</v>
      </c>
      <c r="AW2223" s="12" t="s">
        <v>69</v>
      </c>
      <c r="AX2223" s="202" t="s">
        <v>162</v>
      </c>
    </row>
    <row r="2224" spans="2:50" s="12" customFormat="1">
      <c r="B2224" s="196"/>
      <c r="C2224" s="341"/>
      <c r="D2224" s="337" t="s">
        <v>170</v>
      </c>
      <c r="E2224" s="347" t="s">
        <v>5</v>
      </c>
      <c r="F2224" s="348" t="s">
        <v>1810</v>
      </c>
      <c r="G2224" s="341"/>
      <c r="H2224" s="349">
        <v>0</v>
      </c>
      <c r="I2224" s="198"/>
      <c r="L2224" s="196"/>
      <c r="M2224" s="199"/>
      <c r="N2224" s="200"/>
      <c r="O2224" s="200"/>
      <c r="P2224" s="200"/>
      <c r="Q2224" s="200"/>
      <c r="R2224" s="200"/>
      <c r="S2224" s="200"/>
      <c r="T2224" s="201"/>
      <c r="U2224" s="341"/>
      <c r="V2224" s="341"/>
      <c r="AS2224" s="202" t="s">
        <v>170</v>
      </c>
      <c r="AT2224" s="202" t="s">
        <v>79</v>
      </c>
      <c r="AU2224" s="12" t="s">
        <v>79</v>
      </c>
      <c r="AV2224" s="12" t="s">
        <v>33</v>
      </c>
      <c r="AW2224" s="12" t="s">
        <v>69</v>
      </c>
      <c r="AX2224" s="202" t="s">
        <v>162</v>
      </c>
    </row>
    <row r="2225" spans="1:64" s="12" customFormat="1">
      <c r="B2225" s="196"/>
      <c r="C2225" s="341"/>
      <c r="D2225" s="337" t="s">
        <v>170</v>
      </c>
      <c r="E2225" s="347" t="s">
        <v>5</v>
      </c>
      <c r="F2225" s="348" t="s">
        <v>1807</v>
      </c>
      <c r="G2225" s="341"/>
      <c r="H2225" s="349">
        <v>1.99</v>
      </c>
      <c r="I2225" s="198"/>
      <c r="L2225" s="196"/>
      <c r="M2225" s="199"/>
      <c r="N2225" s="200"/>
      <c r="O2225" s="200"/>
      <c r="P2225" s="200"/>
      <c r="Q2225" s="200"/>
      <c r="R2225" s="200"/>
      <c r="S2225" s="200"/>
      <c r="T2225" s="201"/>
      <c r="U2225" s="341"/>
      <c r="V2225" s="341"/>
      <c r="AS2225" s="202" t="s">
        <v>170</v>
      </c>
      <c r="AT2225" s="202" t="s">
        <v>79</v>
      </c>
      <c r="AU2225" s="12" t="s">
        <v>79</v>
      </c>
      <c r="AV2225" s="12" t="s">
        <v>33</v>
      </c>
      <c r="AW2225" s="12" t="s">
        <v>69</v>
      </c>
      <c r="AX2225" s="202" t="s">
        <v>162</v>
      </c>
    </row>
    <row r="2226" spans="1:64" s="12" customFormat="1">
      <c r="B2226" s="196"/>
      <c r="C2226" s="341"/>
      <c r="D2226" s="337" t="s">
        <v>170</v>
      </c>
      <c r="E2226" s="347" t="s">
        <v>5</v>
      </c>
      <c r="F2226" s="348" t="s">
        <v>1806</v>
      </c>
      <c r="G2226" s="341"/>
      <c r="H2226" s="349">
        <v>1.79</v>
      </c>
      <c r="I2226" s="198"/>
      <c r="L2226" s="196"/>
      <c r="M2226" s="199"/>
      <c r="N2226" s="200"/>
      <c r="O2226" s="200"/>
      <c r="P2226" s="200"/>
      <c r="Q2226" s="200"/>
      <c r="R2226" s="200"/>
      <c r="S2226" s="200"/>
      <c r="T2226" s="201"/>
      <c r="U2226" s="341"/>
      <c r="V2226" s="341"/>
      <c r="AS2226" s="202" t="s">
        <v>170</v>
      </c>
      <c r="AT2226" s="202" t="s">
        <v>79</v>
      </c>
      <c r="AU2226" s="12" t="s">
        <v>79</v>
      </c>
      <c r="AV2226" s="12" t="s">
        <v>33</v>
      </c>
      <c r="AW2226" s="12" t="s">
        <v>69</v>
      </c>
      <c r="AX2226" s="202" t="s">
        <v>162</v>
      </c>
    </row>
    <row r="2227" spans="1:64" s="12" customFormat="1">
      <c r="B2227" s="196"/>
      <c r="C2227" s="341"/>
      <c r="D2227" s="337" t="s">
        <v>170</v>
      </c>
      <c r="E2227" s="347" t="s">
        <v>5</v>
      </c>
      <c r="F2227" s="348" t="s">
        <v>1939</v>
      </c>
      <c r="G2227" s="341"/>
      <c r="H2227" s="349">
        <v>6.25</v>
      </c>
      <c r="I2227" s="198"/>
      <c r="L2227" s="196"/>
      <c r="M2227" s="199"/>
      <c r="N2227" s="200"/>
      <c r="O2227" s="200"/>
      <c r="P2227" s="200"/>
      <c r="Q2227" s="200"/>
      <c r="R2227" s="200"/>
      <c r="S2227" s="200"/>
      <c r="T2227" s="201"/>
      <c r="U2227" s="341"/>
      <c r="V2227" s="341"/>
      <c r="AS2227" s="202" t="s">
        <v>170</v>
      </c>
      <c r="AT2227" s="202" t="s">
        <v>79</v>
      </c>
      <c r="AU2227" s="12" t="s">
        <v>79</v>
      </c>
      <c r="AV2227" s="12" t="s">
        <v>33</v>
      </c>
      <c r="AW2227" s="12" t="s">
        <v>69</v>
      </c>
      <c r="AX2227" s="202" t="s">
        <v>162</v>
      </c>
    </row>
    <row r="2228" spans="1:64" s="12" customFormat="1">
      <c r="B2228" s="196"/>
      <c r="C2228" s="341"/>
      <c r="D2228" s="337" t="s">
        <v>170</v>
      </c>
      <c r="E2228" s="347" t="s">
        <v>5</v>
      </c>
      <c r="F2228" s="348" t="s">
        <v>1801</v>
      </c>
      <c r="G2228" s="341"/>
      <c r="H2228" s="349">
        <v>1.79</v>
      </c>
      <c r="I2228" s="198"/>
      <c r="L2228" s="196"/>
      <c r="M2228" s="199"/>
      <c r="N2228" s="200"/>
      <c r="O2228" s="200"/>
      <c r="P2228" s="200"/>
      <c r="Q2228" s="200"/>
      <c r="R2228" s="200"/>
      <c r="S2228" s="200"/>
      <c r="T2228" s="201"/>
      <c r="U2228" s="341"/>
      <c r="V2228" s="341"/>
      <c r="AS2228" s="202" t="s">
        <v>170</v>
      </c>
      <c r="AT2228" s="202" t="s">
        <v>79</v>
      </c>
      <c r="AU2228" s="12" t="s">
        <v>79</v>
      </c>
      <c r="AV2228" s="12" t="s">
        <v>33</v>
      </c>
      <c r="AW2228" s="12" t="s">
        <v>69</v>
      </c>
      <c r="AX2228" s="202" t="s">
        <v>162</v>
      </c>
    </row>
    <row r="2229" spans="1:64" s="12" customFormat="1">
      <c r="B2229" s="196"/>
      <c r="C2229" s="341"/>
      <c r="D2229" s="337" t="s">
        <v>170</v>
      </c>
      <c r="E2229" s="347" t="s">
        <v>5</v>
      </c>
      <c r="F2229" s="348" t="s">
        <v>1802</v>
      </c>
      <c r="G2229" s="341"/>
      <c r="H2229" s="349">
        <v>6.32</v>
      </c>
      <c r="I2229" s="198"/>
      <c r="L2229" s="196"/>
      <c r="M2229" s="199"/>
      <c r="N2229" s="200"/>
      <c r="O2229" s="200"/>
      <c r="P2229" s="200"/>
      <c r="Q2229" s="200"/>
      <c r="R2229" s="200"/>
      <c r="S2229" s="200"/>
      <c r="T2229" s="201"/>
      <c r="U2229" s="341"/>
      <c r="V2229" s="341"/>
      <c r="AS2229" s="202" t="s">
        <v>170</v>
      </c>
      <c r="AT2229" s="202" t="s">
        <v>79</v>
      </c>
      <c r="AU2229" s="12" t="s">
        <v>79</v>
      </c>
      <c r="AV2229" s="12" t="s">
        <v>33</v>
      </c>
      <c r="AW2229" s="12" t="s">
        <v>69</v>
      </c>
      <c r="AX2229" s="202" t="s">
        <v>162</v>
      </c>
    </row>
    <row r="2230" spans="1:64" s="12" customFormat="1">
      <c r="B2230" s="196"/>
      <c r="C2230" s="341"/>
      <c r="D2230" s="337" t="s">
        <v>170</v>
      </c>
      <c r="E2230" s="347" t="s">
        <v>5</v>
      </c>
      <c r="F2230" s="348" t="s">
        <v>2478</v>
      </c>
      <c r="G2230" s="341"/>
      <c r="H2230" s="349">
        <v>1.333</v>
      </c>
      <c r="I2230" s="198"/>
      <c r="L2230" s="196"/>
      <c r="M2230" s="199"/>
      <c r="N2230" s="200"/>
      <c r="O2230" s="200"/>
      <c r="P2230" s="200"/>
      <c r="Q2230" s="200"/>
      <c r="R2230" s="200"/>
      <c r="S2230" s="200"/>
      <c r="T2230" s="201"/>
      <c r="U2230" s="341"/>
      <c r="V2230" s="341"/>
      <c r="AS2230" s="202" t="s">
        <v>170</v>
      </c>
      <c r="AT2230" s="202" t="s">
        <v>79</v>
      </c>
      <c r="AU2230" s="12" t="s">
        <v>79</v>
      </c>
      <c r="AV2230" s="12" t="s">
        <v>33</v>
      </c>
      <c r="AW2230" s="12" t="s">
        <v>69</v>
      </c>
      <c r="AX2230" s="202" t="s">
        <v>162</v>
      </c>
    </row>
    <row r="2231" spans="1:64" s="14" customFormat="1">
      <c r="B2231" s="214"/>
      <c r="C2231" s="355"/>
      <c r="D2231" s="337" t="s">
        <v>170</v>
      </c>
      <c r="E2231" s="356" t="s">
        <v>5</v>
      </c>
      <c r="F2231" s="357" t="s">
        <v>259</v>
      </c>
      <c r="G2231" s="355"/>
      <c r="H2231" s="358">
        <f>SUM(H2201:H2230)</f>
        <v>199.869</v>
      </c>
      <c r="I2231" s="216"/>
      <c r="L2231" s="214"/>
      <c r="M2231" s="217"/>
      <c r="N2231" s="218"/>
      <c r="O2231" s="218"/>
      <c r="P2231" s="218"/>
      <c r="Q2231" s="218"/>
      <c r="R2231" s="218"/>
      <c r="S2231" s="218"/>
      <c r="T2231" s="219"/>
      <c r="U2231" s="355"/>
      <c r="V2231" s="355"/>
      <c r="AS2231" s="215" t="s">
        <v>170</v>
      </c>
      <c r="AT2231" s="215" t="s">
        <v>79</v>
      </c>
      <c r="AU2231" s="14" t="s">
        <v>178</v>
      </c>
      <c r="AV2231" s="14" t="s">
        <v>33</v>
      </c>
      <c r="AW2231" s="14" t="s">
        <v>69</v>
      </c>
      <c r="AX2231" s="215" t="s">
        <v>162</v>
      </c>
    </row>
    <row r="2232" spans="1:64" s="13" customFormat="1">
      <c r="B2232" s="208"/>
      <c r="C2232" s="350"/>
      <c r="D2232" s="342" t="s">
        <v>170</v>
      </c>
      <c r="E2232" s="351" t="s">
        <v>5</v>
      </c>
      <c r="F2232" s="352" t="s">
        <v>192</v>
      </c>
      <c r="G2232" s="350"/>
      <c r="H2232" s="353">
        <f>H2231+H2198</f>
        <v>505.279</v>
      </c>
      <c r="I2232" s="209"/>
      <c r="L2232" s="208"/>
      <c r="M2232" s="210"/>
      <c r="N2232" s="211"/>
      <c r="O2232" s="211"/>
      <c r="P2232" s="211"/>
      <c r="Q2232" s="211"/>
      <c r="R2232" s="211"/>
      <c r="S2232" s="211"/>
      <c r="T2232" s="212"/>
      <c r="U2232" s="350"/>
      <c r="V2232" s="350"/>
      <c r="AS2232" s="213" t="s">
        <v>170</v>
      </c>
      <c r="AT2232" s="213" t="s">
        <v>79</v>
      </c>
      <c r="AU2232" s="13" t="s">
        <v>168</v>
      </c>
      <c r="AV2232" s="13" t="s">
        <v>33</v>
      </c>
      <c r="AW2232" s="13" t="s">
        <v>77</v>
      </c>
      <c r="AX2232" s="213" t="s">
        <v>162</v>
      </c>
    </row>
    <row r="2233" spans="1:64" s="1" customFormat="1" ht="16.5" customHeight="1">
      <c r="B2233" s="174"/>
      <c r="C2233" s="359">
        <v>388</v>
      </c>
      <c r="D2233" s="359" t="s">
        <v>262</v>
      </c>
      <c r="E2233" s="360" t="s">
        <v>2480</v>
      </c>
      <c r="F2233" s="361" t="s">
        <v>2481</v>
      </c>
      <c r="G2233" s="362" t="s">
        <v>284</v>
      </c>
      <c r="H2233" s="363">
        <v>307.39800000000002</v>
      </c>
      <c r="I2233" s="225"/>
      <c r="J2233" s="226">
        <f>ROUND(I2233*H2233,2)</f>
        <v>0</v>
      </c>
      <c r="K2233" s="222" t="s">
        <v>5</v>
      </c>
      <c r="L2233" s="227"/>
      <c r="M2233" s="228" t="s">
        <v>5</v>
      </c>
      <c r="N2233" s="229" t="s">
        <v>40</v>
      </c>
      <c r="O2233" s="42"/>
      <c r="P2233" s="184">
        <f>O2233*H2233</f>
        <v>0</v>
      </c>
      <c r="Q2233" s="184">
        <v>1.8200000000000001E-2</v>
      </c>
      <c r="R2233" s="184">
        <f>Q2233*H2233</f>
        <v>5.5946436000000004</v>
      </c>
      <c r="S2233" s="184">
        <v>0</v>
      </c>
      <c r="T2233" s="185">
        <f>S2233*H2233</f>
        <v>0</v>
      </c>
      <c r="U2233" s="329"/>
      <c r="V2233" s="329"/>
      <c r="AQ2233" s="24" t="s">
        <v>365</v>
      </c>
      <c r="AS2233" s="24" t="s">
        <v>262</v>
      </c>
      <c r="AT2233" s="24" t="s">
        <v>79</v>
      </c>
      <c r="AX2233" s="24" t="s">
        <v>162</v>
      </c>
      <c r="BD2233" s="186">
        <f>IF(N2233="základní",J2233,0)</f>
        <v>0</v>
      </c>
      <c r="BE2233" s="186">
        <f>IF(N2233="snížená",J2233,0)</f>
        <v>0</v>
      </c>
      <c r="BF2233" s="186">
        <f>IF(N2233="zákl. přenesená",J2233,0)</f>
        <v>0</v>
      </c>
      <c r="BG2233" s="186">
        <f>IF(N2233="sníž. přenesená",J2233,0)</f>
        <v>0</v>
      </c>
      <c r="BH2233" s="186">
        <f>IF(N2233="nulová",J2233,0)</f>
        <v>0</v>
      </c>
      <c r="BI2233" s="24" t="s">
        <v>77</v>
      </c>
      <c r="BJ2233" s="186">
        <f>ROUND(I2233*H2233,2)</f>
        <v>0</v>
      </c>
      <c r="BK2233" s="24" t="s">
        <v>270</v>
      </c>
      <c r="BL2233" s="24" t="s">
        <v>2482</v>
      </c>
    </row>
    <row r="2234" spans="1:64" s="1" customFormat="1" ht="114">
      <c r="B2234" s="41"/>
      <c r="C2234" s="329"/>
      <c r="D2234" s="337" t="s">
        <v>182</v>
      </c>
      <c r="E2234" s="329"/>
      <c r="F2234" s="346" t="s">
        <v>4870</v>
      </c>
      <c r="G2234" s="329"/>
      <c r="H2234" s="329"/>
      <c r="I2234" s="204"/>
      <c r="L2234" s="41"/>
      <c r="M2234" s="205"/>
      <c r="N2234" s="42"/>
      <c r="O2234" s="42"/>
      <c r="P2234" s="42"/>
      <c r="Q2234" s="42"/>
      <c r="R2234" s="42"/>
      <c r="S2234" s="42"/>
      <c r="T2234" s="70"/>
      <c r="U2234" s="329"/>
      <c r="V2234" s="329"/>
      <c r="AS2234" s="24" t="s">
        <v>182</v>
      </c>
      <c r="AT2234" s="24" t="s">
        <v>79</v>
      </c>
    </row>
    <row r="2235" spans="1:64" s="12" customFormat="1">
      <c r="B2235" s="196"/>
      <c r="C2235" s="341"/>
      <c r="D2235" s="342" t="s">
        <v>170</v>
      </c>
      <c r="E2235" s="341"/>
      <c r="F2235" s="344" t="s">
        <v>2483</v>
      </c>
      <c r="G2235" s="341"/>
      <c r="H2235" s="345">
        <v>307.39800000000002</v>
      </c>
      <c r="I2235" s="198"/>
      <c r="L2235" s="196"/>
      <c r="M2235" s="199"/>
      <c r="N2235" s="200"/>
      <c r="O2235" s="200"/>
      <c r="P2235" s="200"/>
      <c r="Q2235" s="200"/>
      <c r="R2235" s="200"/>
      <c r="S2235" s="200"/>
      <c r="T2235" s="201"/>
      <c r="U2235" s="341"/>
      <c r="V2235" s="341"/>
      <c r="AS2235" s="202" t="s">
        <v>170</v>
      </c>
      <c r="AT2235" s="202" t="s">
        <v>79</v>
      </c>
      <c r="AU2235" s="12" t="s">
        <v>79</v>
      </c>
      <c r="AV2235" s="12" t="s">
        <v>6</v>
      </c>
      <c r="AW2235" s="12" t="s">
        <v>77</v>
      </c>
      <c r="AX2235" s="202" t="s">
        <v>162</v>
      </c>
    </row>
    <row r="2236" spans="1:64" s="1" customFormat="1" ht="16.5" customHeight="1">
      <c r="B2236" s="174"/>
      <c r="C2236" s="400">
        <v>389</v>
      </c>
      <c r="D2236" s="400" t="s">
        <v>262</v>
      </c>
      <c r="E2236" s="401" t="s">
        <v>2484</v>
      </c>
      <c r="F2236" s="402" t="s">
        <v>2485</v>
      </c>
      <c r="G2236" s="403" t="s">
        <v>284</v>
      </c>
      <c r="H2236" s="404">
        <v>219.85599999999999</v>
      </c>
      <c r="I2236" s="225"/>
      <c r="J2236" s="226">
        <f>ROUND(I2236*H2236,2)</f>
        <v>0</v>
      </c>
      <c r="K2236" s="222" t="s">
        <v>5</v>
      </c>
      <c r="L2236" s="227"/>
      <c r="M2236" s="228" t="s">
        <v>5</v>
      </c>
      <c r="N2236" s="229" t="s">
        <v>40</v>
      </c>
      <c r="O2236" s="42"/>
      <c r="P2236" s="184">
        <f>O2236*H2236</f>
        <v>0</v>
      </c>
      <c r="Q2236" s="184">
        <v>1.8200000000000001E-2</v>
      </c>
      <c r="R2236" s="184">
        <f>Q2236*H2236</f>
        <v>4.0013791999999997</v>
      </c>
      <c r="S2236" s="184">
        <v>0</v>
      </c>
      <c r="T2236" s="185">
        <f>S2236*H2236</f>
        <v>0</v>
      </c>
      <c r="U2236" s="329"/>
      <c r="V2236" s="329"/>
      <c r="AQ2236" s="24" t="s">
        <v>365</v>
      </c>
      <c r="AS2236" s="24" t="s">
        <v>262</v>
      </c>
      <c r="AT2236" s="24" t="s">
        <v>79</v>
      </c>
      <c r="AX2236" s="24" t="s">
        <v>162</v>
      </c>
      <c r="BD2236" s="186">
        <f>IF(N2236="základní",J2236,0)</f>
        <v>0</v>
      </c>
      <c r="BE2236" s="186">
        <f>IF(N2236="snížená",J2236,0)</f>
        <v>0</v>
      </c>
      <c r="BF2236" s="186">
        <f>IF(N2236="zákl. přenesená",J2236,0)</f>
        <v>0</v>
      </c>
      <c r="BG2236" s="186">
        <f>IF(N2236="sníž. přenesená",J2236,0)</f>
        <v>0</v>
      </c>
      <c r="BH2236" s="186">
        <f>IF(N2236="nulová",J2236,0)</f>
        <v>0</v>
      </c>
      <c r="BI2236" s="24" t="s">
        <v>77</v>
      </c>
      <c r="BJ2236" s="186">
        <f>ROUND(I2236*H2236,2)</f>
        <v>0</v>
      </c>
      <c r="BK2236" s="24" t="s">
        <v>270</v>
      </c>
      <c r="BL2236" s="24" t="s">
        <v>2486</v>
      </c>
    </row>
    <row r="2237" spans="1:64" s="1" customFormat="1" ht="114">
      <c r="B2237" s="41"/>
      <c r="C2237" s="329"/>
      <c r="D2237" s="337" t="s">
        <v>182</v>
      </c>
      <c r="E2237" s="329"/>
      <c r="F2237" s="346" t="s">
        <v>4871</v>
      </c>
      <c r="G2237" s="329"/>
      <c r="H2237" s="329"/>
      <c r="I2237" s="204"/>
      <c r="L2237" s="41"/>
      <c r="M2237" s="205"/>
      <c r="N2237" s="42"/>
      <c r="O2237" s="42"/>
      <c r="P2237" s="42"/>
      <c r="Q2237" s="42"/>
      <c r="R2237" s="42"/>
      <c r="S2237" s="42"/>
      <c r="T2237" s="70"/>
      <c r="U2237" s="329"/>
      <c r="V2237" s="329"/>
      <c r="AS2237" s="24" t="s">
        <v>182</v>
      </c>
      <c r="AT2237" s="24" t="s">
        <v>79</v>
      </c>
    </row>
    <row r="2238" spans="1:64" s="12" customFormat="1">
      <c r="B2238" s="196"/>
      <c r="C2238" s="341"/>
      <c r="D2238" s="342" t="s">
        <v>170</v>
      </c>
      <c r="E2238" s="341"/>
      <c r="F2238" s="344" t="s">
        <v>4851</v>
      </c>
      <c r="G2238" s="341"/>
      <c r="H2238" s="345">
        <v>219.85599999999999</v>
      </c>
      <c r="I2238" s="198"/>
      <c r="L2238" s="196"/>
      <c r="M2238" s="199"/>
      <c r="N2238" s="200"/>
      <c r="O2238" s="200"/>
      <c r="P2238" s="200"/>
      <c r="Q2238" s="200"/>
      <c r="R2238" s="200"/>
      <c r="S2238" s="200"/>
      <c r="T2238" s="201"/>
      <c r="U2238" s="341"/>
      <c r="V2238" s="341"/>
      <c r="AS2238" s="202" t="s">
        <v>170</v>
      </c>
      <c r="AT2238" s="202" t="s">
        <v>79</v>
      </c>
      <c r="AU2238" s="12" t="s">
        <v>79</v>
      </c>
      <c r="AV2238" s="12" t="s">
        <v>6</v>
      </c>
      <c r="AW2238" s="12" t="s">
        <v>77</v>
      </c>
      <c r="AX2238" s="202" t="s">
        <v>162</v>
      </c>
    </row>
    <row r="2239" spans="1:64" s="1" customFormat="1" ht="16.5" customHeight="1">
      <c r="A2239" s="405"/>
      <c r="B2239" s="394"/>
      <c r="C2239" s="389">
        <v>390</v>
      </c>
      <c r="D2239" s="389" t="s">
        <v>164</v>
      </c>
      <c r="E2239" s="390" t="s">
        <v>2488</v>
      </c>
      <c r="F2239" s="391" t="s">
        <v>2489</v>
      </c>
      <c r="G2239" s="392" t="s">
        <v>284</v>
      </c>
      <c r="H2239" s="393">
        <v>505.279</v>
      </c>
      <c r="I2239" s="180"/>
      <c r="J2239" s="181">
        <f>ROUND(I2239*H2239,2)</f>
        <v>0</v>
      </c>
      <c r="K2239" s="177" t="s">
        <v>5</v>
      </c>
      <c r="L2239" s="41"/>
      <c r="M2239" s="182" t="s">
        <v>5</v>
      </c>
      <c r="N2239" s="183" t="s">
        <v>40</v>
      </c>
      <c r="O2239" s="42"/>
      <c r="P2239" s="184">
        <f>O2239*H2239</f>
        <v>0</v>
      </c>
      <c r="Q2239" s="184">
        <v>2.9999999999999997E-4</v>
      </c>
      <c r="R2239" s="184">
        <f>Q2239*H2239</f>
        <v>0.15158369999999999</v>
      </c>
      <c r="S2239" s="184">
        <v>0</v>
      </c>
      <c r="T2239" s="185">
        <f>S2239*H2239</f>
        <v>0</v>
      </c>
      <c r="U2239" s="329"/>
      <c r="V2239" s="329"/>
      <c r="AQ2239" s="24" t="s">
        <v>270</v>
      </c>
      <c r="AS2239" s="24" t="s">
        <v>164</v>
      </c>
      <c r="AT2239" s="24" t="s">
        <v>79</v>
      </c>
      <c r="AX2239" s="24" t="s">
        <v>162</v>
      </c>
      <c r="BD2239" s="186">
        <f>IF(N2239="základní",J2239,0)</f>
        <v>0</v>
      </c>
      <c r="BE2239" s="186">
        <f>IF(N2239="snížená",J2239,0)</f>
        <v>0</v>
      </c>
      <c r="BF2239" s="186">
        <f>IF(N2239="zákl. přenesená",J2239,0)</f>
        <v>0</v>
      </c>
      <c r="BG2239" s="186">
        <f>IF(N2239="sníž. přenesená",J2239,0)</f>
        <v>0</v>
      </c>
      <c r="BH2239" s="186">
        <f>IF(N2239="nulová",J2239,0)</f>
        <v>0</v>
      </c>
      <c r="BI2239" s="24" t="s">
        <v>77</v>
      </c>
      <c r="BJ2239" s="186">
        <f>ROUND(I2239*H2239,2)</f>
        <v>0</v>
      </c>
      <c r="BK2239" s="24" t="s">
        <v>270</v>
      </c>
      <c r="BL2239" s="24" t="s">
        <v>2490</v>
      </c>
    </row>
    <row r="2240" spans="1:64" s="1" customFormat="1" ht="16.5" customHeight="1">
      <c r="A2240" s="405"/>
      <c r="B2240" s="394"/>
      <c r="C2240" s="389">
        <v>391</v>
      </c>
      <c r="D2240" s="389" t="s">
        <v>164</v>
      </c>
      <c r="E2240" s="390" t="s">
        <v>2491</v>
      </c>
      <c r="F2240" s="391" t="s">
        <v>2492</v>
      </c>
      <c r="G2240" s="392" t="s">
        <v>746</v>
      </c>
      <c r="H2240" s="393">
        <v>18.3</v>
      </c>
      <c r="I2240" s="180"/>
      <c r="J2240" s="181">
        <f>ROUND(I2240*H2240,2)</f>
        <v>0</v>
      </c>
      <c r="K2240" s="177" t="s">
        <v>5</v>
      </c>
      <c r="L2240" s="41"/>
      <c r="M2240" s="182" t="s">
        <v>5</v>
      </c>
      <c r="N2240" s="183" t="s">
        <v>40</v>
      </c>
      <c r="O2240" s="42"/>
      <c r="P2240" s="184">
        <f>O2240*H2240</f>
        <v>0</v>
      </c>
      <c r="Q2240" s="184">
        <v>0</v>
      </c>
      <c r="R2240" s="184">
        <f>Q2240*H2240</f>
        <v>0</v>
      </c>
      <c r="S2240" s="184">
        <v>0</v>
      </c>
      <c r="T2240" s="185">
        <f>S2240*H2240</f>
        <v>0</v>
      </c>
      <c r="U2240" s="329"/>
      <c r="V2240" s="329"/>
      <c r="AQ2240" s="24" t="s">
        <v>270</v>
      </c>
      <c r="AS2240" s="24" t="s">
        <v>164</v>
      </c>
      <c r="AT2240" s="24" t="s">
        <v>79</v>
      </c>
      <c r="AX2240" s="24" t="s">
        <v>162</v>
      </c>
      <c r="BD2240" s="186">
        <f>IF(N2240="základní",J2240,0)</f>
        <v>0</v>
      </c>
      <c r="BE2240" s="186">
        <f>IF(N2240="snížená",J2240,0)</f>
        <v>0</v>
      </c>
      <c r="BF2240" s="186">
        <f>IF(N2240="zákl. přenesená",J2240,0)</f>
        <v>0</v>
      </c>
      <c r="BG2240" s="186">
        <f>IF(N2240="sníž. přenesená",J2240,0)</f>
        <v>0</v>
      </c>
      <c r="BH2240" s="186">
        <f>IF(N2240="nulová",J2240,0)</f>
        <v>0</v>
      </c>
      <c r="BI2240" s="24" t="s">
        <v>77</v>
      </c>
      <c r="BJ2240" s="186">
        <f>ROUND(I2240*H2240,2)</f>
        <v>0</v>
      </c>
      <c r="BK2240" s="24" t="s">
        <v>270</v>
      </c>
      <c r="BL2240" s="24" t="s">
        <v>2493</v>
      </c>
    </row>
    <row r="2241" spans="2:64" s="1" customFormat="1" ht="47.5">
      <c r="B2241" s="41"/>
      <c r="C2241" s="329"/>
      <c r="D2241" s="337" t="s">
        <v>182</v>
      </c>
      <c r="E2241" s="329"/>
      <c r="F2241" s="346" t="s">
        <v>4872</v>
      </c>
      <c r="G2241" s="329"/>
      <c r="H2241" s="329"/>
      <c r="I2241" s="204"/>
      <c r="L2241" s="41"/>
      <c r="M2241" s="205"/>
      <c r="N2241" s="42"/>
      <c r="O2241" s="42"/>
      <c r="P2241" s="42"/>
      <c r="Q2241" s="42"/>
      <c r="R2241" s="42"/>
      <c r="S2241" s="42"/>
      <c r="T2241" s="70"/>
      <c r="U2241" s="329"/>
      <c r="V2241" s="329"/>
      <c r="AS2241" s="24" t="s">
        <v>182</v>
      </c>
      <c r="AT2241" s="24" t="s">
        <v>79</v>
      </c>
    </row>
    <row r="2242" spans="2:64" s="12" customFormat="1">
      <c r="B2242" s="196"/>
      <c r="C2242" s="341"/>
      <c r="D2242" s="342" t="s">
        <v>170</v>
      </c>
      <c r="E2242" s="343" t="s">
        <v>5</v>
      </c>
      <c r="F2242" s="344" t="s">
        <v>4766</v>
      </c>
      <c r="G2242" s="341"/>
      <c r="H2242" s="345">
        <v>18.3</v>
      </c>
      <c r="I2242" s="198"/>
      <c r="L2242" s="196"/>
      <c r="M2242" s="199"/>
      <c r="N2242" s="200"/>
      <c r="O2242" s="200"/>
      <c r="P2242" s="200"/>
      <c r="Q2242" s="200"/>
      <c r="R2242" s="200"/>
      <c r="S2242" s="200"/>
      <c r="T2242" s="201"/>
      <c r="U2242" s="341"/>
      <c r="V2242" s="341"/>
      <c r="AS2242" s="202" t="s">
        <v>170</v>
      </c>
      <c r="AT2242" s="202" t="s">
        <v>79</v>
      </c>
      <c r="AU2242" s="12" t="s">
        <v>79</v>
      </c>
      <c r="AV2242" s="12" t="s">
        <v>33</v>
      </c>
      <c r="AW2242" s="12" t="s">
        <v>77</v>
      </c>
      <c r="AX2242" s="202" t="s">
        <v>162</v>
      </c>
    </row>
    <row r="2243" spans="2:64" s="1" customFormat="1" ht="16.5" customHeight="1">
      <c r="B2243" s="174"/>
      <c r="C2243" s="331">
        <v>392</v>
      </c>
      <c r="D2243" s="331" t="s">
        <v>164</v>
      </c>
      <c r="E2243" s="332" t="s">
        <v>2495</v>
      </c>
      <c r="F2243" s="333" t="s">
        <v>2492</v>
      </c>
      <c r="G2243" s="334" t="s">
        <v>746</v>
      </c>
      <c r="H2243" s="335">
        <v>20</v>
      </c>
      <c r="I2243" s="180"/>
      <c r="J2243" s="181">
        <f>ROUND(I2243*H2243,2)</f>
        <v>0</v>
      </c>
      <c r="K2243" s="177" t="s">
        <v>5</v>
      </c>
      <c r="L2243" s="41"/>
      <c r="M2243" s="182" t="s">
        <v>5</v>
      </c>
      <c r="N2243" s="183" t="s">
        <v>40</v>
      </c>
      <c r="O2243" s="42"/>
      <c r="P2243" s="184">
        <f>O2243*H2243</f>
        <v>0</v>
      </c>
      <c r="Q2243" s="184">
        <v>0</v>
      </c>
      <c r="R2243" s="184">
        <f>Q2243*H2243</f>
        <v>0</v>
      </c>
      <c r="S2243" s="184">
        <v>0</v>
      </c>
      <c r="T2243" s="185">
        <f>S2243*H2243</f>
        <v>0</v>
      </c>
      <c r="U2243" s="329"/>
      <c r="V2243" s="329"/>
      <c r="AQ2243" s="24" t="s">
        <v>270</v>
      </c>
      <c r="AS2243" s="24" t="s">
        <v>164</v>
      </c>
      <c r="AT2243" s="24" t="s">
        <v>79</v>
      </c>
      <c r="AX2243" s="24" t="s">
        <v>162</v>
      </c>
      <c r="BD2243" s="186">
        <f>IF(N2243="základní",J2243,0)</f>
        <v>0</v>
      </c>
      <c r="BE2243" s="186">
        <f>IF(N2243="snížená",J2243,0)</f>
        <v>0</v>
      </c>
      <c r="BF2243" s="186">
        <f>IF(N2243="zákl. přenesená",J2243,0)</f>
        <v>0</v>
      </c>
      <c r="BG2243" s="186">
        <f>IF(N2243="sníž. přenesená",J2243,0)</f>
        <v>0</v>
      </c>
      <c r="BH2243" s="186">
        <f>IF(N2243="nulová",J2243,0)</f>
        <v>0</v>
      </c>
      <c r="BI2243" s="24" t="s">
        <v>77</v>
      </c>
      <c r="BJ2243" s="186">
        <f>ROUND(I2243*H2243,2)</f>
        <v>0</v>
      </c>
      <c r="BK2243" s="24" t="s">
        <v>270</v>
      </c>
      <c r="BL2243" s="24" t="s">
        <v>2496</v>
      </c>
    </row>
    <row r="2244" spans="2:64" s="1" customFormat="1" ht="38">
      <c r="B2244" s="41"/>
      <c r="C2244" s="329"/>
      <c r="D2244" s="337" t="s">
        <v>182</v>
      </c>
      <c r="E2244" s="329"/>
      <c r="F2244" s="346" t="s">
        <v>4873</v>
      </c>
      <c r="G2244" s="329"/>
      <c r="H2244" s="329"/>
      <c r="I2244" s="204"/>
      <c r="L2244" s="41"/>
      <c r="M2244" s="205"/>
      <c r="N2244" s="42"/>
      <c r="O2244" s="42"/>
      <c r="P2244" s="42"/>
      <c r="Q2244" s="42"/>
      <c r="R2244" s="42"/>
      <c r="S2244" s="42"/>
      <c r="T2244" s="70"/>
      <c r="U2244" s="329"/>
      <c r="V2244" s="329"/>
      <c r="AS2244" s="24" t="s">
        <v>182</v>
      </c>
      <c r="AT2244" s="24" t="s">
        <v>79</v>
      </c>
    </row>
    <row r="2245" spans="2:64" s="12" customFormat="1">
      <c r="B2245" s="196"/>
      <c r="C2245" s="341"/>
      <c r="D2245" s="342" t="s">
        <v>170</v>
      </c>
      <c r="E2245" s="343" t="s">
        <v>5</v>
      </c>
      <c r="F2245" s="344" t="s">
        <v>4767</v>
      </c>
      <c r="G2245" s="341"/>
      <c r="H2245" s="345">
        <v>20</v>
      </c>
      <c r="I2245" s="198"/>
      <c r="L2245" s="196"/>
      <c r="M2245" s="199"/>
      <c r="N2245" s="200"/>
      <c r="O2245" s="200"/>
      <c r="P2245" s="200"/>
      <c r="Q2245" s="200"/>
      <c r="R2245" s="200"/>
      <c r="S2245" s="200"/>
      <c r="T2245" s="201"/>
      <c r="U2245" s="341"/>
      <c r="V2245" s="341"/>
      <c r="AS2245" s="202" t="s">
        <v>170</v>
      </c>
      <c r="AT2245" s="202" t="s">
        <v>79</v>
      </c>
      <c r="AU2245" s="12" t="s">
        <v>79</v>
      </c>
      <c r="AV2245" s="12" t="s">
        <v>33</v>
      </c>
      <c r="AW2245" s="12" t="s">
        <v>77</v>
      </c>
      <c r="AX2245" s="202" t="s">
        <v>162</v>
      </c>
    </row>
    <row r="2246" spans="2:64" s="1" customFormat="1" ht="16.5" customHeight="1">
      <c r="B2246" s="174"/>
      <c r="C2246" s="389">
        <v>393</v>
      </c>
      <c r="D2246" s="389" t="s">
        <v>164</v>
      </c>
      <c r="E2246" s="390" t="s">
        <v>2497</v>
      </c>
      <c r="F2246" s="391" t="s">
        <v>2492</v>
      </c>
      <c r="G2246" s="392" t="s">
        <v>746</v>
      </c>
      <c r="H2246" s="393">
        <v>12.8</v>
      </c>
      <c r="I2246" s="180"/>
      <c r="J2246" s="181">
        <f>ROUND(I2246*H2246,2)</f>
        <v>0</v>
      </c>
      <c r="K2246" s="177" t="s">
        <v>5</v>
      </c>
      <c r="L2246" s="41"/>
      <c r="M2246" s="182" t="s">
        <v>5</v>
      </c>
      <c r="N2246" s="183" t="s">
        <v>40</v>
      </c>
      <c r="O2246" s="42"/>
      <c r="P2246" s="184">
        <f>O2246*H2246</f>
        <v>0</v>
      </c>
      <c r="Q2246" s="184">
        <v>0</v>
      </c>
      <c r="R2246" s="184">
        <f>Q2246*H2246</f>
        <v>0</v>
      </c>
      <c r="S2246" s="184">
        <v>0</v>
      </c>
      <c r="T2246" s="185">
        <f>S2246*H2246</f>
        <v>0</v>
      </c>
      <c r="U2246" s="329"/>
      <c r="V2246" s="329"/>
      <c r="AQ2246" s="24" t="s">
        <v>270</v>
      </c>
      <c r="AS2246" s="24" t="s">
        <v>164</v>
      </c>
      <c r="AT2246" s="24" t="s">
        <v>79</v>
      </c>
      <c r="AX2246" s="24" t="s">
        <v>162</v>
      </c>
      <c r="BD2246" s="186">
        <f>IF(N2246="základní",J2246,0)</f>
        <v>0</v>
      </c>
      <c r="BE2246" s="186">
        <f>IF(N2246="snížená",J2246,0)</f>
        <v>0</v>
      </c>
      <c r="BF2246" s="186">
        <f>IF(N2246="zákl. přenesená",J2246,0)</f>
        <v>0</v>
      </c>
      <c r="BG2246" s="186">
        <f>IF(N2246="sníž. přenesená",J2246,0)</f>
        <v>0</v>
      </c>
      <c r="BH2246" s="186">
        <f>IF(N2246="nulová",J2246,0)</f>
        <v>0</v>
      </c>
      <c r="BI2246" s="24" t="s">
        <v>77</v>
      </c>
      <c r="BJ2246" s="186">
        <f>ROUND(I2246*H2246,2)</f>
        <v>0</v>
      </c>
      <c r="BK2246" s="24" t="s">
        <v>270</v>
      </c>
      <c r="BL2246" s="24" t="s">
        <v>2498</v>
      </c>
    </row>
    <row r="2247" spans="2:64" s="1" customFormat="1" ht="47.5">
      <c r="B2247" s="41"/>
      <c r="C2247" s="329"/>
      <c r="D2247" s="337" t="s">
        <v>182</v>
      </c>
      <c r="E2247" s="329"/>
      <c r="F2247" s="346" t="s">
        <v>4874</v>
      </c>
      <c r="G2247" s="329"/>
      <c r="H2247" s="329"/>
      <c r="I2247" s="204"/>
      <c r="L2247" s="41"/>
      <c r="M2247" s="205"/>
      <c r="N2247" s="42"/>
      <c r="O2247" s="42"/>
      <c r="P2247" s="42"/>
      <c r="Q2247" s="42"/>
      <c r="R2247" s="42"/>
      <c r="S2247" s="42"/>
      <c r="T2247" s="70"/>
      <c r="U2247" s="329"/>
      <c r="V2247" s="329"/>
      <c r="AS2247" s="24" t="s">
        <v>182</v>
      </c>
      <c r="AT2247" s="24" t="s">
        <v>79</v>
      </c>
    </row>
    <row r="2248" spans="2:64" s="12" customFormat="1">
      <c r="B2248" s="196"/>
      <c r="C2248" s="341"/>
      <c r="D2248" s="342" t="s">
        <v>170</v>
      </c>
      <c r="E2248" s="343" t="s">
        <v>5</v>
      </c>
      <c r="F2248" s="344" t="s">
        <v>4768</v>
      </c>
      <c r="G2248" s="341"/>
      <c r="H2248" s="345">
        <v>12.8</v>
      </c>
      <c r="I2248" s="198"/>
      <c r="L2248" s="196"/>
      <c r="M2248" s="199"/>
      <c r="N2248" s="200"/>
      <c r="O2248" s="200"/>
      <c r="P2248" s="200"/>
      <c r="Q2248" s="200"/>
      <c r="R2248" s="200"/>
      <c r="S2248" s="200"/>
      <c r="T2248" s="201"/>
      <c r="U2248" s="341"/>
      <c r="V2248" s="341"/>
      <c r="AS2248" s="202" t="s">
        <v>170</v>
      </c>
      <c r="AT2248" s="202" t="s">
        <v>79</v>
      </c>
      <c r="AU2248" s="12" t="s">
        <v>79</v>
      </c>
      <c r="AV2248" s="12" t="s">
        <v>33</v>
      </c>
      <c r="AW2248" s="12" t="s">
        <v>77</v>
      </c>
      <c r="AX2248" s="202" t="s">
        <v>162</v>
      </c>
    </row>
    <row r="2249" spans="2:64" s="1" customFormat="1" ht="38.25" customHeight="1">
      <c r="B2249" s="174"/>
      <c r="C2249" s="389">
        <v>394</v>
      </c>
      <c r="D2249" s="389" t="s">
        <v>164</v>
      </c>
      <c r="E2249" s="390" t="s">
        <v>2500</v>
      </c>
      <c r="F2249" s="391" t="s">
        <v>2501</v>
      </c>
      <c r="G2249" s="392" t="s">
        <v>1628</v>
      </c>
      <c r="H2249" s="180">
        <v>9340</v>
      </c>
      <c r="I2249" s="180"/>
      <c r="J2249" s="181">
        <f>ROUND(I2249*H2249,2)</f>
        <v>0</v>
      </c>
      <c r="K2249" s="177" t="s">
        <v>5</v>
      </c>
      <c r="L2249" s="41"/>
      <c r="M2249" s="182" t="s">
        <v>5</v>
      </c>
      <c r="N2249" s="183" t="s">
        <v>40</v>
      </c>
      <c r="O2249" s="42"/>
      <c r="P2249" s="184">
        <f>O2249*H2249</f>
        <v>0</v>
      </c>
      <c r="Q2249" s="184">
        <v>0</v>
      </c>
      <c r="R2249" s="184">
        <f>Q2249*H2249</f>
        <v>0</v>
      </c>
      <c r="S2249" s="184">
        <v>0</v>
      </c>
      <c r="T2249" s="185">
        <f>S2249*H2249</f>
        <v>0</v>
      </c>
      <c r="U2249" s="329"/>
      <c r="V2249" s="329"/>
      <c r="AQ2249" s="24" t="s">
        <v>270</v>
      </c>
      <c r="AS2249" s="24" t="s">
        <v>164</v>
      </c>
      <c r="AT2249" s="24" t="s">
        <v>79</v>
      </c>
      <c r="AX2249" s="24" t="s">
        <v>162</v>
      </c>
      <c r="BD2249" s="186">
        <f>IF(N2249="základní",J2249,0)</f>
        <v>0</v>
      </c>
      <c r="BE2249" s="186">
        <f>IF(N2249="snížená",J2249,0)</f>
        <v>0</v>
      </c>
      <c r="BF2249" s="186">
        <f>IF(N2249="zákl. přenesená",J2249,0)</f>
        <v>0</v>
      </c>
      <c r="BG2249" s="186">
        <f>IF(N2249="sníž. přenesená",J2249,0)</f>
        <v>0</v>
      </c>
      <c r="BH2249" s="186">
        <f>IF(N2249="nulová",J2249,0)</f>
        <v>0</v>
      </c>
      <c r="BI2249" s="24" t="s">
        <v>77</v>
      </c>
      <c r="BJ2249" s="186">
        <f>ROUND(I2249*H2249,2)</f>
        <v>0</v>
      </c>
      <c r="BK2249" s="24" t="s">
        <v>270</v>
      </c>
      <c r="BL2249" s="24" t="s">
        <v>2502</v>
      </c>
    </row>
    <row r="2250" spans="2:64" s="10" customFormat="1" ht="29.9" customHeight="1">
      <c r="B2250" s="160"/>
      <c r="C2250" s="364"/>
      <c r="D2250" s="365" t="s">
        <v>68</v>
      </c>
      <c r="E2250" s="366" t="s">
        <v>2503</v>
      </c>
      <c r="F2250" s="366" t="s">
        <v>2504</v>
      </c>
      <c r="G2250" s="364"/>
      <c r="H2250" s="364"/>
      <c r="I2250" s="163"/>
      <c r="J2250" s="173">
        <f>BJ2250</f>
        <v>0</v>
      </c>
      <c r="L2250" s="160"/>
      <c r="M2250" s="165"/>
      <c r="N2250" s="166"/>
      <c r="O2250" s="166"/>
      <c r="P2250" s="167">
        <f>SUM(P2251:P2252)</f>
        <v>0</v>
      </c>
      <c r="Q2250" s="166"/>
      <c r="R2250" s="167">
        <f>SUM(R2251:R2252)</f>
        <v>0</v>
      </c>
      <c r="S2250" s="166"/>
      <c r="T2250" s="168">
        <f>SUM(T2251:T2252)</f>
        <v>14.540000000000001</v>
      </c>
      <c r="U2250" s="364"/>
      <c r="V2250" s="364"/>
      <c r="AQ2250" s="161" t="s">
        <v>79</v>
      </c>
      <c r="AS2250" s="169" t="s">
        <v>68</v>
      </c>
      <c r="AT2250" s="169" t="s">
        <v>77</v>
      </c>
      <c r="AX2250" s="161" t="s">
        <v>162</v>
      </c>
      <c r="BJ2250" s="170">
        <f>SUM(BJ2251:BJ2252)</f>
        <v>0</v>
      </c>
    </row>
    <row r="2251" spans="2:64" s="1" customFormat="1" ht="16.5" customHeight="1">
      <c r="B2251" s="174"/>
      <c r="C2251" s="331">
        <v>395</v>
      </c>
      <c r="D2251" s="331" t="s">
        <v>164</v>
      </c>
      <c r="E2251" s="332" t="s">
        <v>2505</v>
      </c>
      <c r="F2251" s="333" t="s">
        <v>2506</v>
      </c>
      <c r="G2251" s="334" t="s">
        <v>284</v>
      </c>
      <c r="H2251" s="335">
        <v>581.6</v>
      </c>
      <c r="I2251" s="180"/>
      <c r="J2251" s="181">
        <f>ROUND(I2251*H2251,2)</f>
        <v>0</v>
      </c>
      <c r="K2251" s="177" t="s">
        <v>5</v>
      </c>
      <c r="L2251" s="41"/>
      <c r="M2251" s="182" t="s">
        <v>5</v>
      </c>
      <c r="N2251" s="183" t="s">
        <v>40</v>
      </c>
      <c r="O2251" s="42"/>
      <c r="P2251" s="184">
        <f>O2251*H2251</f>
        <v>0</v>
      </c>
      <c r="Q2251" s="184">
        <v>0</v>
      </c>
      <c r="R2251" s="184">
        <f>Q2251*H2251</f>
        <v>0</v>
      </c>
      <c r="S2251" s="184">
        <v>2.5000000000000001E-2</v>
      </c>
      <c r="T2251" s="185">
        <f>S2251*H2251</f>
        <v>14.540000000000001</v>
      </c>
      <c r="U2251" s="329"/>
      <c r="V2251" s="329"/>
      <c r="AQ2251" s="24" t="s">
        <v>270</v>
      </c>
      <c r="AS2251" s="24" t="s">
        <v>164</v>
      </c>
      <c r="AT2251" s="24" t="s">
        <v>79</v>
      </c>
      <c r="AX2251" s="24" t="s">
        <v>162</v>
      </c>
      <c r="BD2251" s="186">
        <f>IF(N2251="základní",J2251,0)</f>
        <v>0</v>
      </c>
      <c r="BE2251" s="186">
        <f>IF(N2251="snížená",J2251,0)</f>
        <v>0</v>
      </c>
      <c r="BF2251" s="186">
        <f>IF(N2251="zákl. přenesená",J2251,0)</f>
        <v>0</v>
      </c>
      <c r="BG2251" s="186">
        <f>IF(N2251="sníž. přenesená",J2251,0)</f>
        <v>0</v>
      </c>
      <c r="BH2251" s="186">
        <f>IF(N2251="nulová",J2251,0)</f>
        <v>0</v>
      </c>
      <c r="BI2251" s="24" t="s">
        <v>77</v>
      </c>
      <c r="BJ2251" s="186">
        <f>ROUND(I2251*H2251,2)</f>
        <v>0</v>
      </c>
      <c r="BK2251" s="24" t="s">
        <v>270</v>
      </c>
      <c r="BL2251" s="24" t="s">
        <v>2507</v>
      </c>
    </row>
    <row r="2252" spans="2:64" s="12" customFormat="1">
      <c r="B2252" s="196"/>
      <c r="C2252" s="341"/>
      <c r="D2252" s="337" t="s">
        <v>170</v>
      </c>
      <c r="E2252" s="347" t="s">
        <v>5</v>
      </c>
      <c r="F2252" s="348" t="s">
        <v>2508</v>
      </c>
      <c r="G2252" s="341"/>
      <c r="H2252" s="349">
        <v>581.6</v>
      </c>
      <c r="I2252" s="198"/>
      <c r="L2252" s="196"/>
      <c r="M2252" s="199"/>
      <c r="N2252" s="200"/>
      <c r="O2252" s="200"/>
      <c r="P2252" s="200"/>
      <c r="Q2252" s="200"/>
      <c r="R2252" s="200"/>
      <c r="S2252" s="200"/>
      <c r="T2252" s="201"/>
      <c r="U2252" s="341"/>
      <c r="V2252" s="341"/>
      <c r="AS2252" s="202" t="s">
        <v>170</v>
      </c>
      <c r="AT2252" s="202" t="s">
        <v>79</v>
      </c>
      <c r="AU2252" s="12" t="s">
        <v>79</v>
      </c>
      <c r="AV2252" s="12" t="s">
        <v>33</v>
      </c>
      <c r="AW2252" s="12" t="s">
        <v>77</v>
      </c>
      <c r="AX2252" s="202" t="s">
        <v>162</v>
      </c>
    </row>
    <row r="2253" spans="2:64" s="10" customFormat="1" ht="29.9" customHeight="1">
      <c r="B2253" s="160"/>
      <c r="C2253" s="364"/>
      <c r="D2253" s="365" t="s">
        <v>68</v>
      </c>
      <c r="E2253" s="366" t="s">
        <v>2509</v>
      </c>
      <c r="F2253" s="366" t="s">
        <v>2510</v>
      </c>
      <c r="G2253" s="364"/>
      <c r="H2253" s="364"/>
      <c r="I2253" s="163"/>
      <c r="J2253" s="173">
        <f>BJ2253</f>
        <v>0</v>
      </c>
      <c r="L2253" s="160"/>
      <c r="M2253" s="165"/>
      <c r="N2253" s="166"/>
      <c r="O2253" s="166"/>
      <c r="P2253" s="167">
        <f>SUM(P2254:P2433)</f>
        <v>0</v>
      </c>
      <c r="Q2253" s="166"/>
      <c r="R2253" s="167">
        <f>SUM(R2254:R2433)</f>
        <v>8.5096278699999992</v>
      </c>
      <c r="S2253" s="166"/>
      <c r="T2253" s="168">
        <f>SUM(T2254:T2433)</f>
        <v>0.35777729999999996</v>
      </c>
      <c r="U2253" s="364"/>
      <c r="V2253" s="364"/>
      <c r="AQ2253" s="161" t="s">
        <v>79</v>
      </c>
      <c r="AS2253" s="169" t="s">
        <v>68</v>
      </c>
      <c r="AT2253" s="169" t="s">
        <v>77</v>
      </c>
      <c r="AX2253" s="161" t="s">
        <v>162</v>
      </c>
      <c r="BJ2253" s="170">
        <f>SUM(BJ2254:BJ2433)</f>
        <v>0</v>
      </c>
    </row>
    <row r="2254" spans="2:64" s="1" customFormat="1" ht="25.5" customHeight="1">
      <c r="B2254" s="174"/>
      <c r="C2254" s="331">
        <v>396</v>
      </c>
      <c r="D2254" s="331" t="s">
        <v>164</v>
      </c>
      <c r="E2254" s="332" t="s">
        <v>2512</v>
      </c>
      <c r="F2254" s="333" t="s">
        <v>2513</v>
      </c>
      <c r="G2254" s="334" t="s">
        <v>284</v>
      </c>
      <c r="H2254" s="335">
        <v>374.61700000000002</v>
      </c>
      <c r="I2254" s="180"/>
      <c r="J2254" s="181">
        <f>ROUND(I2254*H2254,2)</f>
        <v>0</v>
      </c>
      <c r="K2254" s="177" t="s">
        <v>5</v>
      </c>
      <c r="L2254" s="41"/>
      <c r="M2254" s="182" t="s">
        <v>5</v>
      </c>
      <c r="N2254" s="183" t="s">
        <v>40</v>
      </c>
      <c r="O2254" s="42"/>
      <c r="P2254" s="184">
        <f>O2254*H2254</f>
        <v>0</v>
      </c>
      <c r="Q2254" s="184">
        <v>0</v>
      </c>
      <c r="R2254" s="184">
        <f>Q2254*H2254</f>
        <v>0</v>
      </c>
      <c r="S2254" s="184">
        <v>0</v>
      </c>
      <c r="T2254" s="185">
        <f>S2254*H2254</f>
        <v>0</v>
      </c>
      <c r="U2254" s="329"/>
      <c r="V2254" s="329"/>
      <c r="AQ2254" s="24" t="s">
        <v>270</v>
      </c>
      <c r="AS2254" s="24" t="s">
        <v>164</v>
      </c>
      <c r="AT2254" s="24" t="s">
        <v>79</v>
      </c>
      <c r="AX2254" s="24" t="s">
        <v>162</v>
      </c>
      <c r="BD2254" s="186">
        <f>IF(N2254="základní",J2254,0)</f>
        <v>0</v>
      </c>
      <c r="BE2254" s="186">
        <f>IF(N2254="snížená",J2254,0)</f>
        <v>0</v>
      </c>
      <c r="BF2254" s="186">
        <f>IF(N2254="zákl. přenesená",J2254,0)</f>
        <v>0</v>
      </c>
      <c r="BG2254" s="186">
        <f>IF(N2254="sníž. přenesená",J2254,0)</f>
        <v>0</v>
      </c>
      <c r="BH2254" s="186">
        <f>IF(N2254="nulová",J2254,0)</f>
        <v>0</v>
      </c>
      <c r="BI2254" s="24" t="s">
        <v>77</v>
      </c>
      <c r="BJ2254" s="186">
        <f>ROUND(I2254*H2254,2)</f>
        <v>0</v>
      </c>
      <c r="BK2254" s="24" t="s">
        <v>270</v>
      </c>
      <c r="BL2254" s="24" t="s">
        <v>2514</v>
      </c>
    </row>
    <row r="2255" spans="2:64" s="11" customFormat="1">
      <c r="B2255" s="187"/>
      <c r="C2255" s="336"/>
      <c r="D2255" s="337" t="s">
        <v>170</v>
      </c>
      <c r="E2255" s="338" t="s">
        <v>5</v>
      </c>
      <c r="F2255" s="339" t="s">
        <v>953</v>
      </c>
      <c r="G2255" s="336"/>
      <c r="H2255" s="340" t="s">
        <v>5</v>
      </c>
      <c r="I2255" s="192"/>
      <c r="L2255" s="187"/>
      <c r="M2255" s="193"/>
      <c r="N2255" s="194"/>
      <c r="O2255" s="194"/>
      <c r="P2255" s="194"/>
      <c r="Q2255" s="194"/>
      <c r="R2255" s="194"/>
      <c r="S2255" s="194"/>
      <c r="T2255" s="195"/>
      <c r="U2255" s="336"/>
      <c r="V2255" s="336"/>
      <c r="AS2255" s="191" t="s">
        <v>170</v>
      </c>
      <c r="AT2255" s="191" t="s">
        <v>79</v>
      </c>
      <c r="AU2255" s="11" t="s">
        <v>77</v>
      </c>
      <c r="AV2255" s="11" t="s">
        <v>33</v>
      </c>
      <c r="AW2255" s="11" t="s">
        <v>69</v>
      </c>
      <c r="AX2255" s="191" t="s">
        <v>162</v>
      </c>
    </row>
    <row r="2256" spans="2:64" s="12" customFormat="1" ht="24">
      <c r="B2256" s="196"/>
      <c r="C2256" s="341"/>
      <c r="D2256" s="337" t="s">
        <v>170</v>
      </c>
      <c r="E2256" s="347" t="s">
        <v>5</v>
      </c>
      <c r="F2256" s="348" t="s">
        <v>2515</v>
      </c>
      <c r="G2256" s="341"/>
      <c r="H2256" s="349">
        <v>332.61700000000002</v>
      </c>
      <c r="I2256" s="198"/>
      <c r="L2256" s="196"/>
      <c r="M2256" s="199"/>
      <c r="N2256" s="200"/>
      <c r="O2256" s="200"/>
      <c r="P2256" s="200"/>
      <c r="Q2256" s="200"/>
      <c r="R2256" s="200"/>
      <c r="S2256" s="200"/>
      <c r="T2256" s="201"/>
      <c r="U2256" s="341"/>
      <c r="V2256" s="341"/>
      <c r="AS2256" s="202" t="s">
        <v>170</v>
      </c>
      <c r="AT2256" s="202" t="s">
        <v>79</v>
      </c>
      <c r="AU2256" s="12" t="s">
        <v>79</v>
      </c>
      <c r="AV2256" s="12" t="s">
        <v>33</v>
      </c>
      <c r="AW2256" s="12" t="s">
        <v>69</v>
      </c>
      <c r="AX2256" s="202" t="s">
        <v>162</v>
      </c>
    </row>
    <row r="2257" spans="2:64" s="12" customFormat="1">
      <c r="B2257" s="196"/>
      <c r="C2257" s="341"/>
      <c r="D2257" s="337" t="s">
        <v>170</v>
      </c>
      <c r="E2257" s="347" t="s">
        <v>5</v>
      </c>
      <c r="F2257" s="348" t="s">
        <v>1621</v>
      </c>
      <c r="G2257" s="341"/>
      <c r="H2257" s="349">
        <v>42</v>
      </c>
      <c r="I2257" s="198"/>
      <c r="L2257" s="196"/>
      <c r="M2257" s="199"/>
      <c r="N2257" s="200"/>
      <c r="O2257" s="200"/>
      <c r="P2257" s="200"/>
      <c r="Q2257" s="200"/>
      <c r="R2257" s="200"/>
      <c r="S2257" s="200"/>
      <c r="T2257" s="201"/>
      <c r="U2257" s="341"/>
      <c r="V2257" s="341"/>
      <c r="AS2257" s="202" t="s">
        <v>170</v>
      </c>
      <c r="AT2257" s="202" t="s">
        <v>79</v>
      </c>
      <c r="AU2257" s="12" t="s">
        <v>79</v>
      </c>
      <c r="AV2257" s="12" t="s">
        <v>33</v>
      </c>
      <c r="AW2257" s="12" t="s">
        <v>69</v>
      </c>
      <c r="AX2257" s="202" t="s">
        <v>162</v>
      </c>
    </row>
    <row r="2258" spans="2:64" s="13" customFormat="1">
      <c r="B2258" s="208"/>
      <c r="C2258" s="350"/>
      <c r="D2258" s="342" t="s">
        <v>170</v>
      </c>
      <c r="E2258" s="351" t="s">
        <v>5</v>
      </c>
      <c r="F2258" s="352" t="s">
        <v>192</v>
      </c>
      <c r="G2258" s="350"/>
      <c r="H2258" s="353">
        <v>374.61700000000002</v>
      </c>
      <c r="I2258" s="209"/>
      <c r="L2258" s="208"/>
      <c r="M2258" s="210"/>
      <c r="N2258" s="211"/>
      <c r="O2258" s="211"/>
      <c r="P2258" s="211"/>
      <c r="Q2258" s="211"/>
      <c r="R2258" s="211"/>
      <c r="S2258" s="211"/>
      <c r="T2258" s="212"/>
      <c r="U2258" s="350"/>
      <c r="V2258" s="350"/>
      <c r="AS2258" s="213" t="s">
        <v>170</v>
      </c>
      <c r="AT2258" s="213" t="s">
        <v>79</v>
      </c>
      <c r="AU2258" s="13" t="s">
        <v>168</v>
      </c>
      <c r="AV2258" s="13" t="s">
        <v>33</v>
      </c>
      <c r="AW2258" s="13" t="s">
        <v>77</v>
      </c>
      <c r="AX2258" s="213" t="s">
        <v>162</v>
      </c>
    </row>
    <row r="2259" spans="2:64" s="1" customFormat="1" ht="25.5" customHeight="1">
      <c r="B2259" s="174"/>
      <c r="C2259" s="389">
        <v>397</v>
      </c>
      <c r="D2259" s="389" t="s">
        <v>164</v>
      </c>
      <c r="E2259" s="390" t="s">
        <v>2516</v>
      </c>
      <c r="F2259" s="391" t="s">
        <v>2517</v>
      </c>
      <c r="G2259" s="392" t="s">
        <v>284</v>
      </c>
      <c r="H2259" s="393">
        <v>1025.2950000000001</v>
      </c>
      <c r="I2259" s="180"/>
      <c r="J2259" s="181">
        <f>ROUND(I2259*H2259,2)</f>
        <v>0</v>
      </c>
      <c r="K2259" s="177" t="s">
        <v>5</v>
      </c>
      <c r="L2259" s="41"/>
      <c r="M2259" s="182" t="s">
        <v>5</v>
      </c>
      <c r="N2259" s="183" t="s">
        <v>40</v>
      </c>
      <c r="O2259" s="42"/>
      <c r="P2259" s="184">
        <f>O2259*H2259</f>
        <v>0</v>
      </c>
      <c r="Q2259" s="184">
        <v>3.0000000000000001E-5</v>
      </c>
      <c r="R2259" s="184">
        <f>Q2259*H2259</f>
        <v>3.0758850000000004E-2</v>
      </c>
      <c r="S2259" s="184">
        <v>0</v>
      </c>
      <c r="T2259" s="185">
        <f>S2259*H2259</f>
        <v>0</v>
      </c>
      <c r="U2259" s="329"/>
      <c r="V2259" s="329"/>
      <c r="AQ2259" s="24" t="s">
        <v>270</v>
      </c>
      <c r="AS2259" s="24" t="s">
        <v>164</v>
      </c>
      <c r="AT2259" s="24" t="s">
        <v>79</v>
      </c>
      <c r="AX2259" s="24" t="s">
        <v>162</v>
      </c>
      <c r="BD2259" s="186">
        <f>IF(N2259="základní",J2259,0)</f>
        <v>0</v>
      </c>
      <c r="BE2259" s="186">
        <f>IF(N2259="snížená",J2259,0)</f>
        <v>0</v>
      </c>
      <c r="BF2259" s="186">
        <f>IF(N2259="zákl. přenesená",J2259,0)</f>
        <v>0</v>
      </c>
      <c r="BG2259" s="186">
        <f>IF(N2259="sníž. přenesená",J2259,0)</f>
        <v>0</v>
      </c>
      <c r="BH2259" s="186">
        <f>IF(N2259="nulová",J2259,0)</f>
        <v>0</v>
      </c>
      <c r="BI2259" s="24" t="s">
        <v>77</v>
      </c>
      <c r="BJ2259" s="186">
        <f>ROUND(I2259*H2259,2)</f>
        <v>0</v>
      </c>
      <c r="BK2259" s="24" t="s">
        <v>270</v>
      </c>
      <c r="BL2259" s="24" t="s">
        <v>2518</v>
      </c>
    </row>
    <row r="2260" spans="2:64" s="11" customFormat="1">
      <c r="B2260" s="187"/>
      <c r="C2260" s="336"/>
      <c r="D2260" s="337" t="s">
        <v>170</v>
      </c>
      <c r="E2260" s="338" t="s">
        <v>5</v>
      </c>
      <c r="F2260" s="339" t="s">
        <v>2443</v>
      </c>
      <c r="G2260" s="336"/>
      <c r="H2260" s="340" t="s">
        <v>5</v>
      </c>
      <c r="I2260" s="192"/>
      <c r="L2260" s="187"/>
      <c r="M2260" s="193"/>
      <c r="N2260" s="194"/>
      <c r="O2260" s="194"/>
      <c r="P2260" s="194"/>
      <c r="Q2260" s="194"/>
      <c r="R2260" s="194"/>
      <c r="S2260" s="194"/>
      <c r="T2260" s="195"/>
      <c r="U2260" s="336"/>
      <c r="V2260" s="336"/>
      <c r="AS2260" s="191" t="s">
        <v>170</v>
      </c>
      <c r="AT2260" s="191" t="s">
        <v>79</v>
      </c>
      <c r="AU2260" s="11" t="s">
        <v>77</v>
      </c>
      <c r="AV2260" s="11" t="s">
        <v>33</v>
      </c>
      <c r="AW2260" s="11" t="s">
        <v>69</v>
      </c>
      <c r="AX2260" s="191" t="s">
        <v>162</v>
      </c>
    </row>
    <row r="2261" spans="2:64" s="11" customFormat="1">
      <c r="B2261" s="187"/>
      <c r="C2261" s="336"/>
      <c r="D2261" s="337" t="s">
        <v>170</v>
      </c>
      <c r="E2261" s="338" t="s">
        <v>5</v>
      </c>
      <c r="F2261" s="339" t="s">
        <v>2519</v>
      </c>
      <c r="G2261" s="336"/>
      <c r="H2261" s="340" t="s">
        <v>5</v>
      </c>
      <c r="I2261" s="192"/>
      <c r="L2261" s="187"/>
      <c r="M2261" s="193"/>
      <c r="N2261" s="194"/>
      <c r="O2261" s="194"/>
      <c r="P2261" s="194"/>
      <c r="Q2261" s="194"/>
      <c r="R2261" s="194"/>
      <c r="S2261" s="194"/>
      <c r="T2261" s="195"/>
      <c r="U2261" s="336"/>
      <c r="V2261" s="336"/>
      <c r="AS2261" s="191" t="s">
        <v>170</v>
      </c>
      <c r="AT2261" s="191" t="s">
        <v>79</v>
      </c>
      <c r="AU2261" s="11" t="s">
        <v>77</v>
      </c>
      <c r="AV2261" s="11" t="s">
        <v>33</v>
      </c>
      <c r="AW2261" s="11" t="s">
        <v>69</v>
      </c>
      <c r="AX2261" s="191" t="s">
        <v>162</v>
      </c>
    </row>
    <row r="2262" spans="2:64" s="12" customFormat="1">
      <c r="B2262" s="196"/>
      <c r="C2262" s="341"/>
      <c r="D2262" s="337" t="s">
        <v>170</v>
      </c>
      <c r="E2262" s="347" t="s">
        <v>5</v>
      </c>
      <c r="F2262" s="348" t="s">
        <v>2520</v>
      </c>
      <c r="G2262" s="341"/>
      <c r="H2262" s="349">
        <v>0</v>
      </c>
      <c r="I2262" s="198"/>
      <c r="L2262" s="196"/>
      <c r="M2262" s="199"/>
      <c r="N2262" s="200"/>
      <c r="O2262" s="200"/>
      <c r="P2262" s="200"/>
      <c r="Q2262" s="200"/>
      <c r="R2262" s="200"/>
      <c r="S2262" s="200"/>
      <c r="T2262" s="201"/>
      <c r="U2262" s="341"/>
      <c r="V2262" s="341"/>
      <c r="AS2262" s="202" t="s">
        <v>170</v>
      </c>
      <c r="AT2262" s="202" t="s">
        <v>79</v>
      </c>
      <c r="AU2262" s="12" t="s">
        <v>79</v>
      </c>
      <c r="AV2262" s="12" t="s">
        <v>33</v>
      </c>
      <c r="AW2262" s="12" t="s">
        <v>69</v>
      </c>
      <c r="AX2262" s="202" t="s">
        <v>162</v>
      </c>
    </row>
    <row r="2263" spans="2:64" s="12" customFormat="1">
      <c r="B2263" s="196"/>
      <c r="C2263" s="341"/>
      <c r="D2263" s="337" t="s">
        <v>170</v>
      </c>
      <c r="E2263" s="347" t="s">
        <v>5</v>
      </c>
      <c r="F2263" s="348" t="s">
        <v>2521</v>
      </c>
      <c r="G2263" s="341"/>
      <c r="H2263" s="349">
        <v>1.3180000000000001</v>
      </c>
      <c r="I2263" s="198"/>
      <c r="L2263" s="196"/>
      <c r="M2263" s="199"/>
      <c r="N2263" s="200"/>
      <c r="O2263" s="200"/>
      <c r="P2263" s="200"/>
      <c r="Q2263" s="200"/>
      <c r="R2263" s="200"/>
      <c r="S2263" s="200"/>
      <c r="T2263" s="201"/>
      <c r="U2263" s="341"/>
      <c r="V2263" s="341"/>
      <c r="AS2263" s="202" t="s">
        <v>170</v>
      </c>
      <c r="AT2263" s="202" t="s">
        <v>79</v>
      </c>
      <c r="AU2263" s="12" t="s">
        <v>79</v>
      </c>
      <c r="AV2263" s="12" t="s">
        <v>33</v>
      </c>
      <c r="AW2263" s="12" t="s">
        <v>69</v>
      </c>
      <c r="AX2263" s="202" t="s">
        <v>162</v>
      </c>
    </row>
    <row r="2264" spans="2:64" s="12" customFormat="1">
      <c r="B2264" s="196"/>
      <c r="C2264" s="341"/>
      <c r="D2264" s="337" t="s">
        <v>170</v>
      </c>
      <c r="E2264" s="347" t="s">
        <v>5</v>
      </c>
      <c r="F2264" s="348" t="s">
        <v>1794</v>
      </c>
      <c r="G2264" s="341"/>
      <c r="H2264" s="349">
        <v>0</v>
      </c>
      <c r="I2264" s="198"/>
      <c r="L2264" s="196"/>
      <c r="M2264" s="199"/>
      <c r="N2264" s="200"/>
      <c r="O2264" s="200"/>
      <c r="P2264" s="200"/>
      <c r="Q2264" s="200"/>
      <c r="R2264" s="200"/>
      <c r="S2264" s="200"/>
      <c r="T2264" s="201"/>
      <c r="U2264" s="341"/>
      <c r="V2264" s="341"/>
      <c r="AS2264" s="202" t="s">
        <v>170</v>
      </c>
      <c r="AT2264" s="202" t="s">
        <v>79</v>
      </c>
      <c r="AU2264" s="12" t="s">
        <v>79</v>
      </c>
      <c r="AV2264" s="12" t="s">
        <v>33</v>
      </c>
      <c r="AW2264" s="12" t="s">
        <v>69</v>
      </c>
      <c r="AX2264" s="202" t="s">
        <v>162</v>
      </c>
    </row>
    <row r="2265" spans="2:64" s="12" customFormat="1">
      <c r="B2265" s="196"/>
      <c r="C2265" s="341"/>
      <c r="D2265" s="337" t="s">
        <v>170</v>
      </c>
      <c r="E2265" s="347" t="s">
        <v>5</v>
      </c>
      <c r="F2265" s="348" t="s">
        <v>2522</v>
      </c>
      <c r="G2265" s="341"/>
      <c r="H2265" s="349">
        <v>160.977</v>
      </c>
      <c r="I2265" s="198"/>
      <c r="L2265" s="196"/>
      <c r="M2265" s="199"/>
      <c r="N2265" s="200"/>
      <c r="O2265" s="200"/>
      <c r="P2265" s="200"/>
      <c r="Q2265" s="200"/>
      <c r="R2265" s="200"/>
      <c r="S2265" s="200"/>
      <c r="T2265" s="201"/>
      <c r="U2265" s="341"/>
      <c r="V2265" s="341"/>
      <c r="AS2265" s="202" t="s">
        <v>170</v>
      </c>
      <c r="AT2265" s="202" t="s">
        <v>79</v>
      </c>
      <c r="AU2265" s="12" t="s">
        <v>79</v>
      </c>
      <c r="AV2265" s="12" t="s">
        <v>33</v>
      </c>
      <c r="AW2265" s="12" t="s">
        <v>69</v>
      </c>
      <c r="AX2265" s="202" t="s">
        <v>162</v>
      </c>
    </row>
    <row r="2266" spans="2:64" s="12" customFormat="1">
      <c r="B2266" s="196"/>
      <c r="C2266" s="341"/>
      <c r="D2266" s="337" t="s">
        <v>170</v>
      </c>
      <c r="E2266" s="347" t="s">
        <v>5</v>
      </c>
      <c r="F2266" s="348" t="s">
        <v>1935</v>
      </c>
      <c r="G2266" s="341"/>
      <c r="H2266" s="349">
        <v>28.12</v>
      </c>
      <c r="I2266" s="198"/>
      <c r="L2266" s="196"/>
      <c r="M2266" s="199"/>
      <c r="N2266" s="200"/>
      <c r="O2266" s="200"/>
      <c r="P2266" s="200"/>
      <c r="Q2266" s="200"/>
      <c r="R2266" s="200"/>
      <c r="S2266" s="200"/>
      <c r="T2266" s="201"/>
      <c r="U2266" s="341"/>
      <c r="V2266" s="341"/>
      <c r="AS2266" s="202" t="s">
        <v>170</v>
      </c>
      <c r="AT2266" s="202" t="s">
        <v>79</v>
      </c>
      <c r="AU2266" s="12" t="s">
        <v>79</v>
      </c>
      <c r="AV2266" s="12" t="s">
        <v>33</v>
      </c>
      <c r="AW2266" s="12" t="s">
        <v>69</v>
      </c>
      <c r="AX2266" s="202" t="s">
        <v>162</v>
      </c>
    </row>
    <row r="2267" spans="2:64" s="12" customFormat="1">
      <c r="B2267" s="196"/>
      <c r="C2267" s="341"/>
      <c r="D2267" s="337" t="s">
        <v>170</v>
      </c>
      <c r="E2267" s="347" t="s">
        <v>5</v>
      </c>
      <c r="F2267" s="348" t="s">
        <v>1805</v>
      </c>
      <c r="G2267" s="341"/>
      <c r="H2267" s="349">
        <v>2.9</v>
      </c>
      <c r="I2267" s="198"/>
      <c r="L2267" s="196"/>
      <c r="M2267" s="199"/>
      <c r="N2267" s="200"/>
      <c r="O2267" s="200"/>
      <c r="P2267" s="200"/>
      <c r="Q2267" s="200"/>
      <c r="R2267" s="200"/>
      <c r="S2267" s="200"/>
      <c r="T2267" s="201"/>
      <c r="U2267" s="341"/>
      <c r="V2267" s="341"/>
      <c r="AS2267" s="202" t="s">
        <v>170</v>
      </c>
      <c r="AT2267" s="202" t="s">
        <v>79</v>
      </c>
      <c r="AU2267" s="12" t="s">
        <v>79</v>
      </c>
      <c r="AV2267" s="12" t="s">
        <v>33</v>
      </c>
      <c r="AW2267" s="12" t="s">
        <v>69</v>
      </c>
      <c r="AX2267" s="202" t="s">
        <v>162</v>
      </c>
    </row>
    <row r="2268" spans="2:64" s="12" customFormat="1">
      <c r="B2268" s="196"/>
      <c r="C2268" s="341"/>
      <c r="D2268" s="337" t="s">
        <v>170</v>
      </c>
      <c r="E2268" s="347" t="s">
        <v>5</v>
      </c>
      <c r="F2268" s="348" t="s">
        <v>1804</v>
      </c>
      <c r="G2268" s="341"/>
      <c r="H2268" s="349">
        <v>2.23</v>
      </c>
      <c r="I2268" s="198"/>
      <c r="L2268" s="196"/>
      <c r="M2268" s="199"/>
      <c r="N2268" s="200"/>
      <c r="O2268" s="200"/>
      <c r="P2268" s="200"/>
      <c r="Q2268" s="200"/>
      <c r="R2268" s="200"/>
      <c r="S2268" s="200"/>
      <c r="T2268" s="201"/>
      <c r="U2268" s="341"/>
      <c r="V2268" s="341"/>
      <c r="AS2268" s="202" t="s">
        <v>170</v>
      </c>
      <c r="AT2268" s="202" t="s">
        <v>79</v>
      </c>
      <c r="AU2268" s="12" t="s">
        <v>79</v>
      </c>
      <c r="AV2268" s="12" t="s">
        <v>33</v>
      </c>
      <c r="AW2268" s="12" t="s">
        <v>69</v>
      </c>
      <c r="AX2268" s="202" t="s">
        <v>162</v>
      </c>
    </row>
    <row r="2269" spans="2:64" s="12" customFormat="1">
      <c r="B2269" s="196"/>
      <c r="C2269" s="341"/>
      <c r="D2269" s="337" t="s">
        <v>170</v>
      </c>
      <c r="E2269" s="347" t="s">
        <v>5</v>
      </c>
      <c r="F2269" s="348" t="s">
        <v>1914</v>
      </c>
      <c r="G2269" s="341"/>
      <c r="H2269" s="349">
        <v>17.440000000000001</v>
      </c>
      <c r="I2269" s="198"/>
      <c r="L2269" s="196"/>
      <c r="M2269" s="199"/>
      <c r="N2269" s="200"/>
      <c r="O2269" s="200"/>
      <c r="P2269" s="200"/>
      <c r="Q2269" s="200"/>
      <c r="R2269" s="200"/>
      <c r="S2269" s="200"/>
      <c r="T2269" s="201"/>
      <c r="U2269" s="341"/>
      <c r="V2269" s="341"/>
      <c r="AS2269" s="202" t="s">
        <v>170</v>
      </c>
      <c r="AT2269" s="202" t="s">
        <v>79</v>
      </c>
      <c r="AU2269" s="12" t="s">
        <v>79</v>
      </c>
      <c r="AV2269" s="12" t="s">
        <v>33</v>
      </c>
      <c r="AW2269" s="12" t="s">
        <v>69</v>
      </c>
      <c r="AX2269" s="202" t="s">
        <v>162</v>
      </c>
    </row>
    <row r="2270" spans="2:64" s="12" customFormat="1">
      <c r="B2270" s="196"/>
      <c r="C2270" s="341"/>
      <c r="D2270" s="337" t="s">
        <v>170</v>
      </c>
      <c r="E2270" s="347" t="s">
        <v>5</v>
      </c>
      <c r="F2270" s="348" t="s">
        <v>1912</v>
      </c>
      <c r="G2270" s="341"/>
      <c r="H2270" s="349">
        <v>15.39</v>
      </c>
      <c r="I2270" s="198"/>
      <c r="L2270" s="196"/>
      <c r="M2270" s="199"/>
      <c r="N2270" s="200"/>
      <c r="O2270" s="200"/>
      <c r="P2270" s="200"/>
      <c r="Q2270" s="200"/>
      <c r="R2270" s="200"/>
      <c r="S2270" s="200"/>
      <c r="T2270" s="201"/>
      <c r="U2270" s="341"/>
      <c r="V2270" s="341"/>
      <c r="AS2270" s="202" t="s">
        <v>170</v>
      </c>
      <c r="AT2270" s="202" t="s">
        <v>79</v>
      </c>
      <c r="AU2270" s="12" t="s">
        <v>79</v>
      </c>
      <c r="AV2270" s="12" t="s">
        <v>33</v>
      </c>
      <c r="AW2270" s="12" t="s">
        <v>69</v>
      </c>
      <c r="AX2270" s="202" t="s">
        <v>162</v>
      </c>
    </row>
    <row r="2271" spans="2:64" s="12" customFormat="1">
      <c r="B2271" s="196"/>
      <c r="C2271" s="341"/>
      <c r="D2271" s="337" t="s">
        <v>170</v>
      </c>
      <c r="E2271" s="347" t="s">
        <v>5</v>
      </c>
      <c r="F2271" s="348" t="s">
        <v>1913</v>
      </c>
      <c r="G2271" s="341"/>
      <c r="H2271" s="349">
        <v>4.37</v>
      </c>
      <c r="I2271" s="198"/>
      <c r="L2271" s="196"/>
      <c r="M2271" s="199"/>
      <c r="N2271" s="200"/>
      <c r="O2271" s="200"/>
      <c r="P2271" s="200"/>
      <c r="Q2271" s="200"/>
      <c r="R2271" s="200"/>
      <c r="S2271" s="200"/>
      <c r="T2271" s="201"/>
      <c r="U2271" s="341"/>
      <c r="V2271" s="341"/>
      <c r="AS2271" s="202" t="s">
        <v>170</v>
      </c>
      <c r="AT2271" s="202" t="s">
        <v>79</v>
      </c>
      <c r="AU2271" s="12" t="s">
        <v>79</v>
      </c>
      <c r="AV2271" s="12" t="s">
        <v>33</v>
      </c>
      <c r="AW2271" s="12" t="s">
        <v>69</v>
      </c>
      <c r="AX2271" s="202" t="s">
        <v>162</v>
      </c>
    </row>
    <row r="2272" spans="2:64" s="12" customFormat="1">
      <c r="B2272" s="196"/>
      <c r="C2272" s="341"/>
      <c r="D2272" s="337" t="s">
        <v>170</v>
      </c>
      <c r="E2272" s="347" t="s">
        <v>5</v>
      </c>
      <c r="F2272" s="348" t="s">
        <v>1803</v>
      </c>
      <c r="G2272" s="341"/>
      <c r="H2272" s="349">
        <v>3.85</v>
      </c>
      <c r="I2272" s="198"/>
      <c r="L2272" s="196"/>
      <c r="M2272" s="199"/>
      <c r="N2272" s="200"/>
      <c r="O2272" s="200"/>
      <c r="P2272" s="200"/>
      <c r="Q2272" s="200"/>
      <c r="R2272" s="200"/>
      <c r="S2272" s="200"/>
      <c r="T2272" s="201"/>
      <c r="U2272" s="341"/>
      <c r="V2272" s="341"/>
      <c r="AS2272" s="202" t="s">
        <v>170</v>
      </c>
      <c r="AT2272" s="202" t="s">
        <v>79</v>
      </c>
      <c r="AU2272" s="12" t="s">
        <v>79</v>
      </c>
      <c r="AV2272" s="12" t="s">
        <v>33</v>
      </c>
      <c r="AW2272" s="12" t="s">
        <v>69</v>
      </c>
      <c r="AX2272" s="202" t="s">
        <v>162</v>
      </c>
    </row>
    <row r="2273" spans="2:50" s="12" customFormat="1">
      <c r="B2273" s="196"/>
      <c r="C2273" s="341"/>
      <c r="D2273" s="337" t="s">
        <v>170</v>
      </c>
      <c r="E2273" s="347" t="s">
        <v>5</v>
      </c>
      <c r="F2273" s="348" t="s">
        <v>2523</v>
      </c>
      <c r="G2273" s="341"/>
      <c r="H2273" s="349">
        <v>21.21</v>
      </c>
      <c r="I2273" s="198"/>
      <c r="L2273" s="196"/>
      <c r="M2273" s="199"/>
      <c r="N2273" s="200"/>
      <c r="O2273" s="200"/>
      <c r="P2273" s="200"/>
      <c r="Q2273" s="200"/>
      <c r="R2273" s="200"/>
      <c r="S2273" s="200"/>
      <c r="T2273" s="201"/>
      <c r="U2273" s="341"/>
      <c r="V2273" s="341"/>
      <c r="AS2273" s="202" t="s">
        <v>170</v>
      </c>
      <c r="AT2273" s="202" t="s">
        <v>79</v>
      </c>
      <c r="AU2273" s="12" t="s">
        <v>79</v>
      </c>
      <c r="AV2273" s="12" t="s">
        <v>33</v>
      </c>
      <c r="AW2273" s="12" t="s">
        <v>69</v>
      </c>
      <c r="AX2273" s="202" t="s">
        <v>162</v>
      </c>
    </row>
    <row r="2274" spans="2:50" s="12" customFormat="1">
      <c r="B2274" s="196"/>
      <c r="C2274" s="341"/>
      <c r="D2274" s="337" t="s">
        <v>170</v>
      </c>
      <c r="E2274" s="347" t="s">
        <v>5</v>
      </c>
      <c r="F2274" s="348" t="s">
        <v>2524</v>
      </c>
      <c r="G2274" s="341"/>
      <c r="H2274" s="349">
        <v>12.81</v>
      </c>
      <c r="I2274" s="198"/>
      <c r="L2274" s="196"/>
      <c r="M2274" s="199"/>
      <c r="N2274" s="200"/>
      <c r="O2274" s="200"/>
      <c r="P2274" s="200"/>
      <c r="Q2274" s="200"/>
      <c r="R2274" s="200"/>
      <c r="S2274" s="200"/>
      <c r="T2274" s="201"/>
      <c r="U2274" s="341"/>
      <c r="V2274" s="341"/>
      <c r="AS2274" s="202" t="s">
        <v>170</v>
      </c>
      <c r="AT2274" s="202" t="s">
        <v>79</v>
      </c>
      <c r="AU2274" s="12" t="s">
        <v>79</v>
      </c>
      <c r="AV2274" s="12" t="s">
        <v>33</v>
      </c>
      <c r="AW2274" s="12" t="s">
        <v>69</v>
      </c>
      <c r="AX2274" s="202" t="s">
        <v>162</v>
      </c>
    </row>
    <row r="2275" spans="2:50" s="12" customFormat="1">
      <c r="B2275" s="196"/>
      <c r="C2275" s="341"/>
      <c r="D2275" s="337" t="s">
        <v>170</v>
      </c>
      <c r="E2275" s="347" t="s">
        <v>5</v>
      </c>
      <c r="F2275" s="348" t="s">
        <v>2525</v>
      </c>
      <c r="G2275" s="341"/>
      <c r="H2275" s="349">
        <v>25.411000000000001</v>
      </c>
      <c r="I2275" s="198"/>
      <c r="L2275" s="196"/>
      <c r="M2275" s="199"/>
      <c r="N2275" s="200"/>
      <c r="O2275" s="200"/>
      <c r="P2275" s="200"/>
      <c r="Q2275" s="200"/>
      <c r="R2275" s="200"/>
      <c r="S2275" s="200"/>
      <c r="T2275" s="201"/>
      <c r="U2275" s="341"/>
      <c r="V2275" s="341"/>
      <c r="AS2275" s="202" t="s">
        <v>170</v>
      </c>
      <c r="AT2275" s="202" t="s">
        <v>79</v>
      </c>
      <c r="AU2275" s="12" t="s">
        <v>79</v>
      </c>
      <c r="AV2275" s="12" t="s">
        <v>33</v>
      </c>
      <c r="AW2275" s="12" t="s">
        <v>69</v>
      </c>
      <c r="AX2275" s="202" t="s">
        <v>162</v>
      </c>
    </row>
    <row r="2276" spans="2:50" s="14" customFormat="1">
      <c r="B2276" s="214"/>
      <c r="C2276" s="355"/>
      <c r="D2276" s="337" t="s">
        <v>170</v>
      </c>
      <c r="E2276" s="356" t="s">
        <v>5</v>
      </c>
      <c r="F2276" s="357" t="s">
        <v>259</v>
      </c>
      <c r="G2276" s="355"/>
      <c r="H2276" s="358">
        <f>SUM(H2262:H2275)</f>
        <v>296.02600000000001</v>
      </c>
      <c r="I2276" s="216"/>
      <c r="L2276" s="214"/>
      <c r="M2276" s="217"/>
      <c r="N2276" s="218"/>
      <c r="O2276" s="218"/>
      <c r="P2276" s="218"/>
      <c r="Q2276" s="218"/>
      <c r="R2276" s="218"/>
      <c r="S2276" s="218"/>
      <c r="T2276" s="219"/>
      <c r="U2276" s="355"/>
      <c r="V2276" s="355"/>
      <c r="AS2276" s="215" t="s">
        <v>170</v>
      </c>
      <c r="AT2276" s="215" t="s">
        <v>79</v>
      </c>
      <c r="AU2276" s="14" t="s">
        <v>178</v>
      </c>
      <c r="AV2276" s="14" t="s">
        <v>33</v>
      </c>
      <c r="AW2276" s="14" t="s">
        <v>69</v>
      </c>
      <c r="AX2276" s="215" t="s">
        <v>162</v>
      </c>
    </row>
    <row r="2277" spans="2:50" s="11" customFormat="1">
      <c r="B2277" s="187"/>
      <c r="C2277" s="336"/>
      <c r="D2277" s="337" t="s">
        <v>170</v>
      </c>
      <c r="E2277" s="338" t="s">
        <v>5</v>
      </c>
      <c r="F2277" s="339" t="s">
        <v>2526</v>
      </c>
      <c r="G2277" s="336"/>
      <c r="H2277" s="340" t="s">
        <v>5</v>
      </c>
      <c r="I2277" s="192"/>
      <c r="L2277" s="187"/>
      <c r="M2277" s="193"/>
      <c r="N2277" s="194"/>
      <c r="O2277" s="194"/>
      <c r="P2277" s="194"/>
      <c r="Q2277" s="194"/>
      <c r="R2277" s="194"/>
      <c r="S2277" s="194"/>
      <c r="T2277" s="195"/>
      <c r="U2277" s="336"/>
      <c r="V2277" s="336"/>
      <c r="AS2277" s="191" t="s">
        <v>170</v>
      </c>
      <c r="AT2277" s="191" t="s">
        <v>79</v>
      </c>
      <c r="AU2277" s="11" t="s">
        <v>77</v>
      </c>
      <c r="AV2277" s="11" t="s">
        <v>33</v>
      </c>
      <c r="AW2277" s="11" t="s">
        <v>69</v>
      </c>
      <c r="AX2277" s="191" t="s">
        <v>162</v>
      </c>
    </row>
    <row r="2278" spans="2:50" s="12" customFormat="1">
      <c r="B2278" s="196"/>
      <c r="C2278" s="341"/>
      <c r="D2278" s="337" t="s">
        <v>170</v>
      </c>
      <c r="E2278" s="347" t="s">
        <v>5</v>
      </c>
      <c r="F2278" s="348" t="s">
        <v>2527</v>
      </c>
      <c r="G2278" s="341"/>
      <c r="H2278" s="349">
        <v>0</v>
      </c>
      <c r="I2278" s="198"/>
      <c r="L2278" s="196"/>
      <c r="M2278" s="199"/>
      <c r="N2278" s="200"/>
      <c r="O2278" s="200"/>
      <c r="P2278" s="200"/>
      <c r="Q2278" s="200"/>
      <c r="R2278" s="200"/>
      <c r="S2278" s="200"/>
      <c r="T2278" s="201"/>
      <c r="U2278" s="341"/>
      <c r="V2278" s="341"/>
      <c r="AS2278" s="202" t="s">
        <v>170</v>
      </c>
      <c r="AT2278" s="202" t="s">
        <v>79</v>
      </c>
      <c r="AU2278" s="12" t="s">
        <v>79</v>
      </c>
      <c r="AV2278" s="12" t="s">
        <v>33</v>
      </c>
      <c r="AW2278" s="12" t="s">
        <v>69</v>
      </c>
      <c r="AX2278" s="202" t="s">
        <v>162</v>
      </c>
    </row>
    <row r="2279" spans="2:50" s="12" customFormat="1">
      <c r="B2279" s="196"/>
      <c r="C2279" s="341"/>
      <c r="D2279" s="337" t="s">
        <v>170</v>
      </c>
      <c r="E2279" s="347" t="s">
        <v>5</v>
      </c>
      <c r="F2279" s="348" t="s">
        <v>2528</v>
      </c>
      <c r="G2279" s="341"/>
      <c r="H2279" s="349">
        <v>2.17</v>
      </c>
      <c r="I2279" s="198"/>
      <c r="L2279" s="196"/>
      <c r="M2279" s="199"/>
      <c r="N2279" s="200"/>
      <c r="O2279" s="200"/>
      <c r="P2279" s="200"/>
      <c r="Q2279" s="200"/>
      <c r="R2279" s="200"/>
      <c r="S2279" s="200"/>
      <c r="T2279" s="201"/>
      <c r="U2279" s="341"/>
      <c r="V2279" s="341"/>
      <c r="AS2279" s="202" t="s">
        <v>170</v>
      </c>
      <c r="AT2279" s="202" t="s">
        <v>79</v>
      </c>
      <c r="AU2279" s="12" t="s">
        <v>79</v>
      </c>
      <c r="AV2279" s="12" t="s">
        <v>33</v>
      </c>
      <c r="AW2279" s="12" t="s">
        <v>69</v>
      </c>
      <c r="AX2279" s="202" t="s">
        <v>162</v>
      </c>
    </row>
    <row r="2280" spans="2:50" s="12" customFormat="1">
      <c r="B2280" s="196"/>
      <c r="C2280" s="341"/>
      <c r="D2280" s="337" t="s">
        <v>170</v>
      </c>
      <c r="E2280" s="347" t="s">
        <v>5</v>
      </c>
      <c r="F2280" s="348" t="s">
        <v>2529</v>
      </c>
      <c r="G2280" s="341"/>
      <c r="H2280" s="349">
        <v>20.672999999999998</v>
      </c>
      <c r="I2280" s="198"/>
      <c r="L2280" s="196"/>
      <c r="M2280" s="199"/>
      <c r="N2280" s="200"/>
      <c r="O2280" s="200"/>
      <c r="P2280" s="200"/>
      <c r="Q2280" s="200"/>
      <c r="R2280" s="200"/>
      <c r="S2280" s="200"/>
      <c r="T2280" s="201"/>
      <c r="U2280" s="341"/>
      <c r="V2280" s="341"/>
      <c r="AS2280" s="202" t="s">
        <v>170</v>
      </c>
      <c r="AT2280" s="202" t="s">
        <v>79</v>
      </c>
      <c r="AU2280" s="12" t="s">
        <v>79</v>
      </c>
      <c r="AV2280" s="12" t="s">
        <v>33</v>
      </c>
      <c r="AW2280" s="12" t="s">
        <v>69</v>
      </c>
      <c r="AX2280" s="202" t="s">
        <v>162</v>
      </c>
    </row>
    <row r="2281" spans="2:50" s="14" customFormat="1">
      <c r="B2281" s="214"/>
      <c r="C2281" s="355"/>
      <c r="D2281" s="337" t="s">
        <v>170</v>
      </c>
      <c r="E2281" s="356" t="s">
        <v>5</v>
      </c>
      <c r="F2281" s="357" t="s">
        <v>259</v>
      </c>
      <c r="G2281" s="355"/>
      <c r="H2281" s="358">
        <f>SUM(H2278:H2280)</f>
        <v>22.842999999999996</v>
      </c>
      <c r="I2281" s="216"/>
      <c r="L2281" s="214"/>
      <c r="M2281" s="217"/>
      <c r="N2281" s="218"/>
      <c r="O2281" s="218"/>
      <c r="P2281" s="218"/>
      <c r="Q2281" s="218"/>
      <c r="R2281" s="218"/>
      <c r="S2281" s="218"/>
      <c r="T2281" s="219"/>
      <c r="U2281" s="355"/>
      <c r="V2281" s="355"/>
      <c r="AS2281" s="215" t="s">
        <v>170</v>
      </c>
      <c r="AT2281" s="215" t="s">
        <v>79</v>
      </c>
      <c r="AU2281" s="14" t="s">
        <v>178</v>
      </c>
      <c r="AV2281" s="14" t="s">
        <v>33</v>
      </c>
      <c r="AW2281" s="14" t="s">
        <v>69</v>
      </c>
      <c r="AX2281" s="215" t="s">
        <v>162</v>
      </c>
    </row>
    <row r="2282" spans="2:50" s="11" customFormat="1">
      <c r="B2282" s="187"/>
      <c r="C2282" s="336"/>
      <c r="D2282" s="337" t="s">
        <v>170</v>
      </c>
      <c r="E2282" s="338" t="s">
        <v>5</v>
      </c>
      <c r="F2282" s="339" t="s">
        <v>2530</v>
      </c>
      <c r="G2282" s="336"/>
      <c r="H2282" s="340" t="s">
        <v>5</v>
      </c>
      <c r="I2282" s="192"/>
      <c r="L2282" s="187"/>
      <c r="M2282" s="193"/>
      <c r="N2282" s="194"/>
      <c r="O2282" s="194"/>
      <c r="P2282" s="194"/>
      <c r="Q2282" s="194"/>
      <c r="R2282" s="194"/>
      <c r="S2282" s="194"/>
      <c r="T2282" s="195"/>
      <c r="U2282" s="336"/>
      <c r="V2282" s="336"/>
      <c r="AS2282" s="191" t="s">
        <v>170</v>
      </c>
      <c r="AT2282" s="191" t="s">
        <v>79</v>
      </c>
      <c r="AU2282" s="11" t="s">
        <v>77</v>
      </c>
      <c r="AV2282" s="11" t="s">
        <v>33</v>
      </c>
      <c r="AW2282" s="11" t="s">
        <v>69</v>
      </c>
      <c r="AX2282" s="191" t="s">
        <v>162</v>
      </c>
    </row>
    <row r="2283" spans="2:50" s="12" customFormat="1">
      <c r="B2283" s="196"/>
      <c r="C2283" s="341"/>
      <c r="D2283" s="337" t="s">
        <v>170</v>
      </c>
      <c r="E2283" s="347" t="s">
        <v>5</v>
      </c>
      <c r="F2283" s="348" t="s">
        <v>1909</v>
      </c>
      <c r="G2283" s="341"/>
      <c r="H2283" s="349">
        <v>104.41</v>
      </c>
      <c r="I2283" s="198"/>
      <c r="L2283" s="196"/>
      <c r="M2283" s="199"/>
      <c r="N2283" s="200"/>
      <c r="O2283" s="200"/>
      <c r="P2283" s="200"/>
      <c r="Q2283" s="200"/>
      <c r="R2283" s="200"/>
      <c r="S2283" s="200"/>
      <c r="T2283" s="201"/>
      <c r="U2283" s="341"/>
      <c r="V2283" s="341"/>
      <c r="AS2283" s="202" t="s">
        <v>170</v>
      </c>
      <c r="AT2283" s="202" t="s">
        <v>79</v>
      </c>
      <c r="AU2283" s="12" t="s">
        <v>79</v>
      </c>
      <c r="AV2283" s="12" t="s">
        <v>33</v>
      </c>
      <c r="AW2283" s="12" t="s">
        <v>69</v>
      </c>
      <c r="AX2283" s="202" t="s">
        <v>162</v>
      </c>
    </row>
    <row r="2284" spans="2:50" s="12" customFormat="1">
      <c r="B2284" s="196"/>
      <c r="C2284" s="341"/>
      <c r="D2284" s="337" t="s">
        <v>170</v>
      </c>
      <c r="E2284" s="347" t="s">
        <v>5</v>
      </c>
      <c r="F2284" s="348" t="s">
        <v>2531</v>
      </c>
      <c r="G2284" s="341"/>
      <c r="H2284" s="349">
        <v>0.5</v>
      </c>
      <c r="I2284" s="198"/>
      <c r="L2284" s="196"/>
      <c r="M2284" s="199"/>
      <c r="N2284" s="200"/>
      <c r="O2284" s="200"/>
      <c r="P2284" s="200"/>
      <c r="Q2284" s="200"/>
      <c r="R2284" s="200"/>
      <c r="S2284" s="200"/>
      <c r="T2284" s="201"/>
      <c r="U2284" s="341"/>
      <c r="V2284" s="341"/>
      <c r="AS2284" s="202" t="s">
        <v>170</v>
      </c>
      <c r="AT2284" s="202" t="s">
        <v>79</v>
      </c>
      <c r="AU2284" s="12" t="s">
        <v>79</v>
      </c>
      <c r="AV2284" s="12" t="s">
        <v>33</v>
      </c>
      <c r="AW2284" s="12" t="s">
        <v>69</v>
      </c>
      <c r="AX2284" s="202" t="s">
        <v>162</v>
      </c>
    </row>
    <row r="2285" spans="2:50" s="12" customFormat="1">
      <c r="B2285" s="196"/>
      <c r="C2285" s="341"/>
      <c r="D2285" s="337" t="s">
        <v>170</v>
      </c>
      <c r="E2285" s="347" t="s">
        <v>5</v>
      </c>
      <c r="F2285" s="348" t="s">
        <v>2532</v>
      </c>
      <c r="G2285" s="341"/>
      <c r="H2285" s="349">
        <v>237.73</v>
      </c>
      <c r="I2285" s="198"/>
      <c r="L2285" s="196"/>
      <c r="M2285" s="199"/>
      <c r="N2285" s="200"/>
      <c r="O2285" s="200"/>
      <c r="P2285" s="200"/>
      <c r="Q2285" s="200"/>
      <c r="R2285" s="200"/>
      <c r="S2285" s="200"/>
      <c r="T2285" s="201"/>
      <c r="U2285" s="341"/>
      <c r="V2285" s="341"/>
      <c r="AS2285" s="202" t="s">
        <v>170</v>
      </c>
      <c r="AT2285" s="202" t="s">
        <v>79</v>
      </c>
      <c r="AU2285" s="12" t="s">
        <v>79</v>
      </c>
      <c r="AV2285" s="12" t="s">
        <v>33</v>
      </c>
      <c r="AW2285" s="12" t="s">
        <v>69</v>
      </c>
      <c r="AX2285" s="202" t="s">
        <v>162</v>
      </c>
    </row>
    <row r="2286" spans="2:50" s="12" customFormat="1">
      <c r="B2286" s="196"/>
      <c r="C2286" s="341"/>
      <c r="D2286" s="337" t="s">
        <v>170</v>
      </c>
      <c r="E2286" s="347" t="s">
        <v>5</v>
      </c>
      <c r="F2286" s="348" t="s">
        <v>2533</v>
      </c>
      <c r="G2286" s="341"/>
      <c r="H2286" s="349">
        <v>25.41</v>
      </c>
      <c r="I2286" s="198"/>
      <c r="L2286" s="196"/>
      <c r="M2286" s="199"/>
      <c r="N2286" s="200"/>
      <c r="O2286" s="200"/>
      <c r="P2286" s="200"/>
      <c r="Q2286" s="200"/>
      <c r="R2286" s="200"/>
      <c r="S2286" s="200"/>
      <c r="T2286" s="201"/>
      <c r="U2286" s="341"/>
      <c r="V2286" s="341"/>
      <c r="AS2286" s="202" t="s">
        <v>170</v>
      </c>
      <c r="AT2286" s="202" t="s">
        <v>79</v>
      </c>
      <c r="AU2286" s="12" t="s">
        <v>79</v>
      </c>
      <c r="AV2286" s="12" t="s">
        <v>33</v>
      </c>
      <c r="AW2286" s="12" t="s">
        <v>69</v>
      </c>
      <c r="AX2286" s="202" t="s">
        <v>162</v>
      </c>
    </row>
    <row r="2287" spans="2:50" s="12" customFormat="1">
      <c r="B2287" s="196"/>
      <c r="C2287" s="341"/>
      <c r="D2287" s="337" t="s">
        <v>170</v>
      </c>
      <c r="E2287" s="347" t="s">
        <v>5</v>
      </c>
      <c r="F2287" s="348" t="s">
        <v>2534</v>
      </c>
      <c r="G2287" s="341"/>
      <c r="H2287" s="349">
        <v>1.89</v>
      </c>
      <c r="I2287" s="198"/>
      <c r="L2287" s="196"/>
      <c r="M2287" s="199"/>
      <c r="N2287" s="200"/>
      <c r="O2287" s="200"/>
      <c r="P2287" s="200"/>
      <c r="Q2287" s="200"/>
      <c r="R2287" s="200"/>
      <c r="S2287" s="200"/>
      <c r="T2287" s="201"/>
      <c r="U2287" s="341"/>
      <c r="V2287" s="341"/>
      <c r="AS2287" s="202" t="s">
        <v>170</v>
      </c>
      <c r="AT2287" s="202" t="s">
        <v>79</v>
      </c>
      <c r="AU2287" s="12" t="s">
        <v>79</v>
      </c>
      <c r="AV2287" s="12" t="s">
        <v>33</v>
      </c>
      <c r="AW2287" s="12" t="s">
        <v>69</v>
      </c>
      <c r="AX2287" s="202" t="s">
        <v>162</v>
      </c>
    </row>
    <row r="2288" spans="2:50" s="12" customFormat="1">
      <c r="B2288" s="196"/>
      <c r="C2288" s="341"/>
      <c r="D2288" s="337" t="s">
        <v>170</v>
      </c>
      <c r="E2288" s="347" t="s">
        <v>5</v>
      </c>
      <c r="F2288" s="348" t="s">
        <v>2535</v>
      </c>
      <c r="G2288" s="341"/>
      <c r="H2288" s="349">
        <v>0</v>
      </c>
      <c r="I2288" s="198"/>
      <c r="L2288" s="196"/>
      <c r="M2288" s="199"/>
      <c r="N2288" s="200"/>
      <c r="O2288" s="200"/>
      <c r="P2288" s="200"/>
      <c r="Q2288" s="200"/>
      <c r="R2288" s="200"/>
      <c r="S2288" s="200"/>
      <c r="T2288" s="201"/>
      <c r="U2288" s="341"/>
      <c r="V2288" s="341"/>
      <c r="AS2288" s="202" t="s">
        <v>170</v>
      </c>
      <c r="AT2288" s="202" t="s">
        <v>79</v>
      </c>
      <c r="AU2288" s="12" t="s">
        <v>79</v>
      </c>
      <c r="AV2288" s="12" t="s">
        <v>33</v>
      </c>
      <c r="AW2288" s="12" t="s">
        <v>69</v>
      </c>
      <c r="AX2288" s="202" t="s">
        <v>162</v>
      </c>
    </row>
    <row r="2289" spans="2:64" s="14" customFormat="1">
      <c r="B2289" s="214"/>
      <c r="C2289" s="355"/>
      <c r="D2289" s="337" t="s">
        <v>170</v>
      </c>
      <c r="E2289" s="356" t="s">
        <v>5</v>
      </c>
      <c r="F2289" s="357" t="s">
        <v>259</v>
      </c>
      <c r="G2289" s="355"/>
      <c r="H2289" s="358">
        <f>SUM(H2278:H2288)</f>
        <v>415.62600000000003</v>
      </c>
      <c r="I2289" s="216"/>
      <c r="L2289" s="214"/>
      <c r="M2289" s="217"/>
      <c r="N2289" s="218"/>
      <c r="O2289" s="218"/>
      <c r="P2289" s="218"/>
      <c r="Q2289" s="218"/>
      <c r="R2289" s="218"/>
      <c r="S2289" s="218"/>
      <c r="T2289" s="219"/>
      <c r="U2289" s="355"/>
      <c r="V2289" s="355"/>
      <c r="AS2289" s="215" t="s">
        <v>170</v>
      </c>
      <c r="AT2289" s="215" t="s">
        <v>79</v>
      </c>
      <c r="AU2289" s="14" t="s">
        <v>178</v>
      </c>
      <c r="AV2289" s="14" t="s">
        <v>33</v>
      </c>
      <c r="AW2289" s="14" t="s">
        <v>69</v>
      </c>
      <c r="AX2289" s="215" t="s">
        <v>162</v>
      </c>
    </row>
    <row r="2290" spans="2:64" s="11" customFormat="1">
      <c r="B2290" s="187"/>
      <c r="C2290" s="336"/>
      <c r="D2290" s="337" t="s">
        <v>170</v>
      </c>
      <c r="E2290" s="338" t="s">
        <v>5</v>
      </c>
      <c r="F2290" s="339" t="s">
        <v>2536</v>
      </c>
      <c r="G2290" s="336"/>
      <c r="H2290" s="340" t="s">
        <v>5</v>
      </c>
      <c r="I2290" s="192"/>
      <c r="L2290" s="187"/>
      <c r="M2290" s="193"/>
      <c r="N2290" s="194"/>
      <c r="O2290" s="194"/>
      <c r="P2290" s="194"/>
      <c r="Q2290" s="194"/>
      <c r="R2290" s="194"/>
      <c r="S2290" s="194"/>
      <c r="T2290" s="195"/>
      <c r="U2290" s="336"/>
      <c r="V2290" s="336"/>
      <c r="AS2290" s="191" t="s">
        <v>170</v>
      </c>
      <c r="AT2290" s="191" t="s">
        <v>79</v>
      </c>
      <c r="AU2290" s="11" t="s">
        <v>77</v>
      </c>
      <c r="AV2290" s="11" t="s">
        <v>33</v>
      </c>
      <c r="AW2290" s="11" t="s">
        <v>69</v>
      </c>
      <c r="AX2290" s="191" t="s">
        <v>162</v>
      </c>
    </row>
    <row r="2291" spans="2:64" s="12" customFormat="1">
      <c r="B2291" s="196"/>
      <c r="C2291" s="341"/>
      <c r="D2291" s="337" t="s">
        <v>170</v>
      </c>
      <c r="E2291" s="347" t="s">
        <v>5</v>
      </c>
      <c r="F2291" s="348" t="s">
        <v>2537</v>
      </c>
      <c r="G2291" s="341"/>
      <c r="H2291" s="349">
        <v>0</v>
      </c>
      <c r="I2291" s="198"/>
      <c r="L2291" s="196"/>
      <c r="M2291" s="199"/>
      <c r="N2291" s="200"/>
      <c r="O2291" s="200"/>
      <c r="P2291" s="200"/>
      <c r="Q2291" s="200"/>
      <c r="R2291" s="200"/>
      <c r="S2291" s="200"/>
      <c r="T2291" s="201"/>
      <c r="U2291" s="341"/>
      <c r="V2291" s="341"/>
      <c r="AS2291" s="202" t="s">
        <v>170</v>
      </c>
      <c r="AT2291" s="202" t="s">
        <v>79</v>
      </c>
      <c r="AU2291" s="12" t="s">
        <v>79</v>
      </c>
      <c r="AV2291" s="12" t="s">
        <v>33</v>
      </c>
      <c r="AW2291" s="12" t="s">
        <v>69</v>
      </c>
      <c r="AX2291" s="202" t="s">
        <v>162</v>
      </c>
    </row>
    <row r="2292" spans="2:64" s="12" customFormat="1">
      <c r="B2292" s="196"/>
      <c r="C2292" s="341"/>
      <c r="D2292" s="337" t="s">
        <v>170</v>
      </c>
      <c r="E2292" s="347" t="s">
        <v>5</v>
      </c>
      <c r="F2292" s="348" t="s">
        <v>2538</v>
      </c>
      <c r="G2292" s="341"/>
      <c r="H2292" s="349">
        <v>0</v>
      </c>
      <c r="I2292" s="198"/>
      <c r="L2292" s="196"/>
      <c r="M2292" s="199"/>
      <c r="N2292" s="200"/>
      <c r="O2292" s="200"/>
      <c r="P2292" s="200"/>
      <c r="Q2292" s="200"/>
      <c r="R2292" s="200"/>
      <c r="S2292" s="200"/>
      <c r="T2292" s="201"/>
      <c r="U2292" s="341"/>
      <c r="V2292" s="341"/>
      <c r="AS2292" s="202" t="s">
        <v>170</v>
      </c>
      <c r="AT2292" s="202" t="s">
        <v>79</v>
      </c>
      <c r="AU2292" s="12" t="s">
        <v>79</v>
      </c>
      <c r="AV2292" s="12" t="s">
        <v>33</v>
      </c>
      <c r="AW2292" s="12" t="s">
        <v>69</v>
      </c>
      <c r="AX2292" s="202" t="s">
        <v>162</v>
      </c>
    </row>
    <row r="2293" spans="2:64" s="12" customFormat="1">
      <c r="B2293" s="196"/>
      <c r="C2293" s="341"/>
      <c r="D2293" s="337" t="s">
        <v>170</v>
      </c>
      <c r="E2293" s="347" t="s">
        <v>5</v>
      </c>
      <c r="F2293" s="348" t="s">
        <v>2539</v>
      </c>
      <c r="G2293" s="341"/>
      <c r="H2293" s="349">
        <v>0</v>
      </c>
      <c r="I2293" s="198"/>
      <c r="L2293" s="196"/>
      <c r="M2293" s="199"/>
      <c r="N2293" s="200"/>
      <c r="O2293" s="200"/>
      <c r="P2293" s="200"/>
      <c r="Q2293" s="200"/>
      <c r="R2293" s="200"/>
      <c r="S2293" s="200"/>
      <c r="T2293" s="201"/>
      <c r="U2293" s="341"/>
      <c r="V2293" s="341"/>
      <c r="AS2293" s="202" t="s">
        <v>170</v>
      </c>
      <c r="AT2293" s="202" t="s">
        <v>79</v>
      </c>
      <c r="AU2293" s="12" t="s">
        <v>79</v>
      </c>
      <c r="AV2293" s="12" t="s">
        <v>33</v>
      </c>
      <c r="AW2293" s="12" t="s">
        <v>69</v>
      </c>
      <c r="AX2293" s="202" t="s">
        <v>162</v>
      </c>
    </row>
    <row r="2294" spans="2:64" s="12" customFormat="1">
      <c r="B2294" s="196"/>
      <c r="C2294" s="341"/>
      <c r="D2294" s="337" t="s">
        <v>170</v>
      </c>
      <c r="E2294" s="347" t="s">
        <v>5</v>
      </c>
      <c r="F2294" s="348" t="s">
        <v>2540</v>
      </c>
      <c r="G2294" s="341"/>
      <c r="H2294" s="349">
        <v>0</v>
      </c>
      <c r="I2294" s="198"/>
      <c r="L2294" s="196"/>
      <c r="M2294" s="199"/>
      <c r="N2294" s="200"/>
      <c r="O2294" s="200"/>
      <c r="P2294" s="200"/>
      <c r="Q2294" s="200"/>
      <c r="R2294" s="200"/>
      <c r="S2294" s="200"/>
      <c r="T2294" s="201"/>
      <c r="U2294" s="341"/>
      <c r="V2294" s="341"/>
      <c r="AS2294" s="202" t="s">
        <v>170</v>
      </c>
      <c r="AT2294" s="202" t="s">
        <v>79</v>
      </c>
      <c r="AU2294" s="12" t="s">
        <v>79</v>
      </c>
      <c r="AV2294" s="12" t="s">
        <v>33</v>
      </c>
      <c r="AW2294" s="12" t="s">
        <v>69</v>
      </c>
      <c r="AX2294" s="202" t="s">
        <v>162</v>
      </c>
    </row>
    <row r="2295" spans="2:64" s="12" customFormat="1">
      <c r="B2295" s="196"/>
      <c r="C2295" s="341"/>
      <c r="D2295" s="337" t="s">
        <v>170</v>
      </c>
      <c r="E2295" s="347" t="s">
        <v>5</v>
      </c>
      <c r="F2295" s="348" t="s">
        <v>2541</v>
      </c>
      <c r="G2295" s="341"/>
      <c r="H2295" s="349">
        <v>0</v>
      </c>
      <c r="I2295" s="198"/>
      <c r="L2295" s="196"/>
      <c r="M2295" s="199"/>
      <c r="N2295" s="200"/>
      <c r="O2295" s="200"/>
      <c r="P2295" s="200"/>
      <c r="Q2295" s="200"/>
      <c r="R2295" s="200"/>
      <c r="S2295" s="200"/>
      <c r="T2295" s="201"/>
      <c r="U2295" s="341"/>
      <c r="V2295" s="341"/>
      <c r="AS2295" s="202" t="s">
        <v>170</v>
      </c>
      <c r="AT2295" s="202" t="s">
        <v>79</v>
      </c>
      <c r="AU2295" s="12" t="s">
        <v>79</v>
      </c>
      <c r="AV2295" s="12" t="s">
        <v>33</v>
      </c>
      <c r="AW2295" s="12" t="s">
        <v>69</v>
      </c>
      <c r="AX2295" s="202" t="s">
        <v>162</v>
      </c>
    </row>
    <row r="2296" spans="2:64" s="14" customFormat="1">
      <c r="B2296" s="214"/>
      <c r="C2296" s="355"/>
      <c r="D2296" s="337" t="s">
        <v>170</v>
      </c>
      <c r="E2296" s="356" t="s">
        <v>5</v>
      </c>
      <c r="F2296" s="357" t="s">
        <v>259</v>
      </c>
      <c r="G2296" s="355"/>
      <c r="H2296" s="358">
        <f>SUM(H2291:H2295)</f>
        <v>0</v>
      </c>
      <c r="I2296" s="216"/>
      <c r="L2296" s="214"/>
      <c r="M2296" s="217"/>
      <c r="N2296" s="218"/>
      <c r="O2296" s="218"/>
      <c r="P2296" s="218"/>
      <c r="Q2296" s="218"/>
      <c r="R2296" s="218"/>
      <c r="S2296" s="218"/>
      <c r="T2296" s="219"/>
      <c r="U2296" s="355"/>
      <c r="V2296" s="355"/>
      <c r="AS2296" s="215" t="s">
        <v>170</v>
      </c>
      <c r="AT2296" s="215" t="s">
        <v>79</v>
      </c>
      <c r="AU2296" s="14" t="s">
        <v>178</v>
      </c>
      <c r="AV2296" s="14" t="s">
        <v>33</v>
      </c>
      <c r="AW2296" s="14" t="s">
        <v>69</v>
      </c>
      <c r="AX2296" s="215" t="s">
        <v>162</v>
      </c>
    </row>
    <row r="2297" spans="2:64" s="12" customFormat="1">
      <c r="B2297" s="196"/>
      <c r="C2297" s="341"/>
      <c r="D2297" s="337" t="s">
        <v>170</v>
      </c>
      <c r="E2297" s="347" t="s">
        <v>5</v>
      </c>
      <c r="F2297" s="348" t="s">
        <v>2542</v>
      </c>
      <c r="G2297" s="341"/>
      <c r="H2297" s="349">
        <v>290.8</v>
      </c>
      <c r="I2297" s="198"/>
      <c r="L2297" s="196"/>
      <c r="M2297" s="199"/>
      <c r="N2297" s="200"/>
      <c r="O2297" s="200"/>
      <c r="P2297" s="200"/>
      <c r="Q2297" s="200"/>
      <c r="R2297" s="200"/>
      <c r="S2297" s="200"/>
      <c r="T2297" s="201"/>
      <c r="U2297" s="341"/>
      <c r="V2297" s="341"/>
      <c r="AS2297" s="202" t="s">
        <v>170</v>
      </c>
      <c r="AT2297" s="202" t="s">
        <v>79</v>
      </c>
      <c r="AU2297" s="12" t="s">
        <v>79</v>
      </c>
      <c r="AV2297" s="12" t="s">
        <v>33</v>
      </c>
      <c r="AW2297" s="12" t="s">
        <v>69</v>
      </c>
      <c r="AX2297" s="202" t="s">
        <v>162</v>
      </c>
    </row>
    <row r="2298" spans="2:64" s="14" customFormat="1">
      <c r="B2298" s="214"/>
      <c r="C2298" s="355"/>
      <c r="D2298" s="337" t="s">
        <v>170</v>
      </c>
      <c r="E2298" s="356" t="s">
        <v>5</v>
      </c>
      <c r="F2298" s="357" t="s">
        <v>259</v>
      </c>
      <c r="G2298" s="355"/>
      <c r="H2298" s="358">
        <v>290.8</v>
      </c>
      <c r="I2298" s="216"/>
      <c r="L2298" s="214"/>
      <c r="M2298" s="217"/>
      <c r="N2298" s="218"/>
      <c r="O2298" s="218"/>
      <c r="P2298" s="218"/>
      <c r="Q2298" s="218"/>
      <c r="R2298" s="218"/>
      <c r="S2298" s="218"/>
      <c r="T2298" s="219"/>
      <c r="U2298" s="355"/>
      <c r="V2298" s="355"/>
      <c r="AS2298" s="215" t="s">
        <v>170</v>
      </c>
      <c r="AT2298" s="215" t="s">
        <v>79</v>
      </c>
      <c r="AU2298" s="14" t="s">
        <v>178</v>
      </c>
      <c r="AV2298" s="14" t="s">
        <v>33</v>
      </c>
      <c r="AW2298" s="14" t="s">
        <v>69</v>
      </c>
      <c r="AX2298" s="215" t="s">
        <v>162</v>
      </c>
    </row>
    <row r="2299" spans="2:64" s="13" customFormat="1">
      <c r="B2299" s="208"/>
      <c r="C2299" s="350"/>
      <c r="D2299" s="342" t="s">
        <v>170</v>
      </c>
      <c r="E2299" s="351" t="s">
        <v>5</v>
      </c>
      <c r="F2299" s="352" t="s">
        <v>192</v>
      </c>
      <c r="G2299" s="350"/>
      <c r="H2299" s="353">
        <f>H2298+H2289+H2281+H2276</f>
        <v>1025.2950000000001</v>
      </c>
      <c r="I2299" s="209"/>
      <c r="L2299" s="208"/>
      <c r="M2299" s="210"/>
      <c r="N2299" s="211"/>
      <c r="O2299" s="211"/>
      <c r="P2299" s="211"/>
      <c r="Q2299" s="211"/>
      <c r="R2299" s="211"/>
      <c r="S2299" s="211"/>
      <c r="T2299" s="212"/>
      <c r="U2299" s="350"/>
      <c r="V2299" s="350"/>
      <c r="AS2299" s="213" t="s">
        <v>170</v>
      </c>
      <c r="AT2299" s="213" t="s">
        <v>79</v>
      </c>
      <c r="AU2299" s="13" t="s">
        <v>168</v>
      </c>
      <c r="AV2299" s="13" t="s">
        <v>33</v>
      </c>
      <c r="AW2299" s="13" t="s">
        <v>77</v>
      </c>
      <c r="AX2299" s="213" t="s">
        <v>162</v>
      </c>
    </row>
    <row r="2300" spans="2:64" s="1" customFormat="1" ht="25.5" customHeight="1">
      <c r="B2300" s="174"/>
      <c r="C2300" s="389">
        <v>398</v>
      </c>
      <c r="D2300" s="389" t="s">
        <v>164</v>
      </c>
      <c r="E2300" s="390" t="s">
        <v>2544</v>
      </c>
      <c r="F2300" s="391" t="s">
        <v>2545</v>
      </c>
      <c r="G2300" s="392" t="s">
        <v>284</v>
      </c>
      <c r="H2300" s="393">
        <v>979.60900000000004</v>
      </c>
      <c r="I2300" s="180"/>
      <c r="J2300" s="181">
        <f>ROUND(I2300*H2300,2)</f>
        <v>0</v>
      </c>
      <c r="K2300" s="177" t="s">
        <v>5</v>
      </c>
      <c r="L2300" s="41"/>
      <c r="M2300" s="182" t="s">
        <v>5</v>
      </c>
      <c r="N2300" s="183" t="s">
        <v>40</v>
      </c>
      <c r="O2300" s="42"/>
      <c r="P2300" s="184">
        <f>O2300*H2300</f>
        <v>0</v>
      </c>
      <c r="Q2300" s="184">
        <v>4.4999999999999997E-3</v>
      </c>
      <c r="R2300" s="184">
        <f>Q2300*H2300</f>
        <v>4.4082404999999998</v>
      </c>
      <c r="S2300" s="184">
        <v>0</v>
      </c>
      <c r="T2300" s="185">
        <f>S2300*H2300</f>
        <v>0</v>
      </c>
      <c r="U2300" s="329"/>
      <c r="V2300" s="329"/>
      <c r="AQ2300" s="24" t="s">
        <v>270</v>
      </c>
      <c r="AS2300" s="24" t="s">
        <v>164</v>
      </c>
      <c r="AT2300" s="24" t="s">
        <v>79</v>
      </c>
      <c r="AX2300" s="24" t="s">
        <v>162</v>
      </c>
      <c r="BD2300" s="186">
        <f>IF(N2300="základní",J2300,0)</f>
        <v>0</v>
      </c>
      <c r="BE2300" s="186">
        <f>IF(N2300="snížená",J2300,0)</f>
        <v>0</v>
      </c>
      <c r="BF2300" s="186">
        <f>IF(N2300="zákl. přenesená",J2300,0)</f>
        <v>0</v>
      </c>
      <c r="BG2300" s="186">
        <f>IF(N2300="sníž. přenesená",J2300,0)</f>
        <v>0</v>
      </c>
      <c r="BH2300" s="186">
        <f>IF(N2300="nulová",J2300,0)</f>
        <v>0</v>
      </c>
      <c r="BI2300" s="24" t="s">
        <v>77</v>
      </c>
      <c r="BJ2300" s="186">
        <f>ROUND(I2300*H2300,2)</f>
        <v>0</v>
      </c>
      <c r="BK2300" s="24" t="s">
        <v>270</v>
      </c>
      <c r="BL2300" s="24" t="s">
        <v>2546</v>
      </c>
    </row>
    <row r="2301" spans="2:64" s="11" customFormat="1">
      <c r="B2301" s="187"/>
      <c r="C2301" s="336"/>
      <c r="D2301" s="337" t="s">
        <v>170</v>
      </c>
      <c r="E2301" s="338" t="s">
        <v>5</v>
      </c>
      <c r="F2301" s="339" t="s">
        <v>2443</v>
      </c>
      <c r="G2301" s="336"/>
      <c r="H2301" s="340" t="s">
        <v>5</v>
      </c>
      <c r="I2301" s="192"/>
      <c r="L2301" s="187"/>
      <c r="M2301" s="193"/>
      <c r="N2301" s="194"/>
      <c r="O2301" s="194"/>
      <c r="P2301" s="194"/>
      <c r="Q2301" s="194"/>
      <c r="R2301" s="194"/>
      <c r="S2301" s="194"/>
      <c r="T2301" s="195"/>
      <c r="U2301" s="336"/>
      <c r="V2301" s="336"/>
      <c r="AS2301" s="191" t="s">
        <v>170</v>
      </c>
      <c r="AT2301" s="191" t="s">
        <v>79</v>
      </c>
      <c r="AU2301" s="11" t="s">
        <v>77</v>
      </c>
      <c r="AV2301" s="11" t="s">
        <v>33</v>
      </c>
      <c r="AW2301" s="11" t="s">
        <v>69</v>
      </c>
      <c r="AX2301" s="191" t="s">
        <v>162</v>
      </c>
    </row>
    <row r="2302" spans="2:64" s="11" customFormat="1">
      <c r="B2302" s="187"/>
      <c r="C2302" s="336"/>
      <c r="D2302" s="337" t="s">
        <v>170</v>
      </c>
      <c r="E2302" s="338" t="s">
        <v>5</v>
      </c>
      <c r="F2302" s="339" t="s">
        <v>2519</v>
      </c>
      <c r="G2302" s="336"/>
      <c r="H2302" s="340" t="s">
        <v>5</v>
      </c>
      <c r="I2302" s="192"/>
      <c r="L2302" s="187"/>
      <c r="M2302" s="193"/>
      <c r="N2302" s="194"/>
      <c r="O2302" s="194"/>
      <c r="P2302" s="194"/>
      <c r="Q2302" s="194"/>
      <c r="R2302" s="194"/>
      <c r="S2302" s="194"/>
      <c r="T2302" s="195"/>
      <c r="U2302" s="336"/>
      <c r="V2302" s="336"/>
      <c r="AS2302" s="191" t="s">
        <v>170</v>
      </c>
      <c r="AT2302" s="191" t="s">
        <v>79</v>
      </c>
      <c r="AU2302" s="11" t="s">
        <v>77</v>
      </c>
      <c r="AV2302" s="11" t="s">
        <v>33</v>
      </c>
      <c r="AW2302" s="11" t="s">
        <v>69</v>
      </c>
      <c r="AX2302" s="191" t="s">
        <v>162</v>
      </c>
    </row>
    <row r="2303" spans="2:64" s="12" customFormat="1">
      <c r="B2303" s="196"/>
      <c r="C2303" s="341"/>
      <c r="D2303" s="337" t="s">
        <v>170</v>
      </c>
      <c r="E2303" s="347" t="s">
        <v>5</v>
      </c>
      <c r="F2303" s="348" t="s">
        <v>2520</v>
      </c>
      <c r="G2303" s="341"/>
      <c r="H2303" s="349">
        <v>0</v>
      </c>
      <c r="I2303" s="198"/>
      <c r="L2303" s="196"/>
      <c r="M2303" s="199"/>
      <c r="N2303" s="200"/>
      <c r="O2303" s="200"/>
      <c r="P2303" s="200"/>
      <c r="Q2303" s="200"/>
      <c r="R2303" s="200"/>
      <c r="S2303" s="200"/>
      <c r="T2303" s="201"/>
      <c r="U2303" s="341"/>
      <c r="V2303" s="341"/>
      <c r="AS2303" s="202" t="s">
        <v>170</v>
      </c>
      <c r="AT2303" s="202" t="s">
        <v>79</v>
      </c>
      <c r="AU2303" s="12" t="s">
        <v>79</v>
      </c>
      <c r="AV2303" s="12" t="s">
        <v>33</v>
      </c>
      <c r="AW2303" s="12" t="s">
        <v>69</v>
      </c>
      <c r="AX2303" s="202" t="s">
        <v>162</v>
      </c>
    </row>
    <row r="2304" spans="2:64" s="12" customFormat="1">
      <c r="B2304" s="196"/>
      <c r="C2304" s="341"/>
      <c r="D2304" s="337" t="s">
        <v>170</v>
      </c>
      <c r="E2304" s="347" t="s">
        <v>5</v>
      </c>
      <c r="F2304" s="348" t="s">
        <v>2521</v>
      </c>
      <c r="G2304" s="341"/>
      <c r="H2304" s="349">
        <v>1.3180000000000001</v>
      </c>
      <c r="I2304" s="198"/>
      <c r="L2304" s="196"/>
      <c r="M2304" s="199"/>
      <c r="N2304" s="200"/>
      <c r="O2304" s="200"/>
      <c r="P2304" s="200"/>
      <c r="Q2304" s="200"/>
      <c r="R2304" s="200"/>
      <c r="S2304" s="200"/>
      <c r="T2304" s="201"/>
      <c r="U2304" s="341"/>
      <c r="V2304" s="341"/>
      <c r="AS2304" s="202" t="s">
        <v>170</v>
      </c>
      <c r="AT2304" s="202" t="s">
        <v>79</v>
      </c>
      <c r="AU2304" s="12" t="s">
        <v>79</v>
      </c>
      <c r="AV2304" s="12" t="s">
        <v>33</v>
      </c>
      <c r="AW2304" s="12" t="s">
        <v>69</v>
      </c>
      <c r="AX2304" s="202" t="s">
        <v>162</v>
      </c>
    </row>
    <row r="2305" spans="2:50" s="12" customFormat="1">
      <c r="B2305" s="196"/>
      <c r="C2305" s="341"/>
      <c r="D2305" s="337" t="s">
        <v>170</v>
      </c>
      <c r="E2305" s="347" t="s">
        <v>5</v>
      </c>
      <c r="F2305" s="348" t="s">
        <v>1794</v>
      </c>
      <c r="G2305" s="341"/>
      <c r="H2305" s="349">
        <v>0</v>
      </c>
      <c r="I2305" s="198"/>
      <c r="L2305" s="196"/>
      <c r="M2305" s="199"/>
      <c r="N2305" s="200"/>
      <c r="O2305" s="200"/>
      <c r="P2305" s="200"/>
      <c r="Q2305" s="200"/>
      <c r="R2305" s="200"/>
      <c r="S2305" s="200"/>
      <c r="T2305" s="201"/>
      <c r="U2305" s="341"/>
      <c r="V2305" s="341"/>
      <c r="AS2305" s="202" t="s">
        <v>170</v>
      </c>
      <c r="AT2305" s="202" t="s">
        <v>79</v>
      </c>
      <c r="AU2305" s="12" t="s">
        <v>79</v>
      </c>
      <c r="AV2305" s="12" t="s">
        <v>33</v>
      </c>
      <c r="AW2305" s="12" t="s">
        <v>69</v>
      </c>
      <c r="AX2305" s="202" t="s">
        <v>162</v>
      </c>
    </row>
    <row r="2306" spans="2:50" s="12" customFormat="1">
      <c r="B2306" s="196"/>
      <c r="C2306" s="341"/>
      <c r="D2306" s="337" t="s">
        <v>170</v>
      </c>
      <c r="E2306" s="347" t="s">
        <v>5</v>
      </c>
      <c r="F2306" s="348" t="s">
        <v>2522</v>
      </c>
      <c r="G2306" s="341"/>
      <c r="H2306" s="349">
        <v>160.977</v>
      </c>
      <c r="I2306" s="198"/>
      <c r="L2306" s="196"/>
      <c r="M2306" s="199"/>
      <c r="N2306" s="200"/>
      <c r="O2306" s="200"/>
      <c r="P2306" s="200"/>
      <c r="Q2306" s="200"/>
      <c r="R2306" s="200"/>
      <c r="S2306" s="200"/>
      <c r="T2306" s="201"/>
      <c r="U2306" s="341"/>
      <c r="V2306" s="341"/>
      <c r="AS2306" s="202" t="s">
        <v>170</v>
      </c>
      <c r="AT2306" s="202" t="s">
        <v>79</v>
      </c>
      <c r="AU2306" s="12" t="s">
        <v>79</v>
      </c>
      <c r="AV2306" s="12" t="s">
        <v>33</v>
      </c>
      <c r="AW2306" s="12" t="s">
        <v>69</v>
      </c>
      <c r="AX2306" s="202" t="s">
        <v>162</v>
      </c>
    </row>
    <row r="2307" spans="2:50" s="12" customFormat="1">
      <c r="B2307" s="196"/>
      <c r="C2307" s="341"/>
      <c r="D2307" s="337" t="s">
        <v>170</v>
      </c>
      <c r="E2307" s="347" t="s">
        <v>5</v>
      </c>
      <c r="F2307" s="348" t="s">
        <v>1935</v>
      </c>
      <c r="G2307" s="341"/>
      <c r="H2307" s="349">
        <v>28.12</v>
      </c>
      <c r="I2307" s="198"/>
      <c r="L2307" s="196"/>
      <c r="M2307" s="199"/>
      <c r="N2307" s="200"/>
      <c r="O2307" s="200"/>
      <c r="P2307" s="200"/>
      <c r="Q2307" s="200"/>
      <c r="R2307" s="200"/>
      <c r="S2307" s="200"/>
      <c r="T2307" s="201"/>
      <c r="U2307" s="341"/>
      <c r="V2307" s="341"/>
      <c r="AS2307" s="202" t="s">
        <v>170</v>
      </c>
      <c r="AT2307" s="202" t="s">
        <v>79</v>
      </c>
      <c r="AU2307" s="12" t="s">
        <v>79</v>
      </c>
      <c r="AV2307" s="12" t="s">
        <v>33</v>
      </c>
      <c r="AW2307" s="12" t="s">
        <v>69</v>
      </c>
      <c r="AX2307" s="202" t="s">
        <v>162</v>
      </c>
    </row>
    <row r="2308" spans="2:50" s="12" customFormat="1">
      <c r="B2308" s="196"/>
      <c r="C2308" s="341"/>
      <c r="D2308" s="337" t="s">
        <v>170</v>
      </c>
      <c r="E2308" s="347" t="s">
        <v>5</v>
      </c>
      <c r="F2308" s="348" t="s">
        <v>1805</v>
      </c>
      <c r="G2308" s="341"/>
      <c r="H2308" s="349">
        <v>2.9</v>
      </c>
      <c r="I2308" s="198"/>
      <c r="L2308" s="196"/>
      <c r="M2308" s="199"/>
      <c r="N2308" s="200"/>
      <c r="O2308" s="200"/>
      <c r="P2308" s="200"/>
      <c r="Q2308" s="200"/>
      <c r="R2308" s="200"/>
      <c r="S2308" s="200"/>
      <c r="T2308" s="201"/>
      <c r="U2308" s="341"/>
      <c r="V2308" s="341"/>
      <c r="AS2308" s="202" t="s">
        <v>170</v>
      </c>
      <c r="AT2308" s="202" t="s">
        <v>79</v>
      </c>
      <c r="AU2308" s="12" t="s">
        <v>79</v>
      </c>
      <c r="AV2308" s="12" t="s">
        <v>33</v>
      </c>
      <c r="AW2308" s="12" t="s">
        <v>69</v>
      </c>
      <c r="AX2308" s="202" t="s">
        <v>162</v>
      </c>
    </row>
    <row r="2309" spans="2:50" s="12" customFormat="1">
      <c r="B2309" s="196"/>
      <c r="C2309" s="341"/>
      <c r="D2309" s="337" t="s">
        <v>170</v>
      </c>
      <c r="E2309" s="347" t="s">
        <v>5</v>
      </c>
      <c r="F2309" s="348" t="s">
        <v>1804</v>
      </c>
      <c r="G2309" s="341"/>
      <c r="H2309" s="349">
        <v>2.23</v>
      </c>
      <c r="I2309" s="198"/>
      <c r="L2309" s="196"/>
      <c r="M2309" s="199"/>
      <c r="N2309" s="200"/>
      <c r="O2309" s="200"/>
      <c r="P2309" s="200"/>
      <c r="Q2309" s="200"/>
      <c r="R2309" s="200"/>
      <c r="S2309" s="200"/>
      <c r="T2309" s="201"/>
      <c r="U2309" s="341"/>
      <c r="V2309" s="341"/>
      <c r="AS2309" s="202" t="s">
        <v>170</v>
      </c>
      <c r="AT2309" s="202" t="s">
        <v>79</v>
      </c>
      <c r="AU2309" s="12" t="s">
        <v>79</v>
      </c>
      <c r="AV2309" s="12" t="s">
        <v>33</v>
      </c>
      <c r="AW2309" s="12" t="s">
        <v>69</v>
      </c>
      <c r="AX2309" s="202" t="s">
        <v>162</v>
      </c>
    </row>
    <row r="2310" spans="2:50" s="12" customFormat="1">
      <c r="B2310" s="196"/>
      <c r="C2310" s="341"/>
      <c r="D2310" s="337" t="s">
        <v>170</v>
      </c>
      <c r="E2310" s="347" t="s">
        <v>5</v>
      </c>
      <c r="F2310" s="348" t="s">
        <v>1914</v>
      </c>
      <c r="G2310" s="341"/>
      <c r="H2310" s="349">
        <v>17.440000000000001</v>
      </c>
      <c r="I2310" s="198"/>
      <c r="L2310" s="196"/>
      <c r="M2310" s="199"/>
      <c r="N2310" s="200"/>
      <c r="O2310" s="200"/>
      <c r="P2310" s="200"/>
      <c r="Q2310" s="200"/>
      <c r="R2310" s="200"/>
      <c r="S2310" s="200"/>
      <c r="T2310" s="201"/>
      <c r="U2310" s="341"/>
      <c r="V2310" s="341"/>
      <c r="AS2310" s="202" t="s">
        <v>170</v>
      </c>
      <c r="AT2310" s="202" t="s">
        <v>79</v>
      </c>
      <c r="AU2310" s="12" t="s">
        <v>79</v>
      </c>
      <c r="AV2310" s="12" t="s">
        <v>33</v>
      </c>
      <c r="AW2310" s="12" t="s">
        <v>69</v>
      </c>
      <c r="AX2310" s="202" t="s">
        <v>162</v>
      </c>
    </row>
    <row r="2311" spans="2:50" s="12" customFormat="1">
      <c r="B2311" s="196"/>
      <c r="C2311" s="341"/>
      <c r="D2311" s="337" t="s">
        <v>170</v>
      </c>
      <c r="E2311" s="347" t="s">
        <v>5</v>
      </c>
      <c r="F2311" s="348" t="s">
        <v>1912</v>
      </c>
      <c r="G2311" s="341"/>
      <c r="H2311" s="349">
        <v>15.39</v>
      </c>
      <c r="I2311" s="198"/>
      <c r="L2311" s="196"/>
      <c r="M2311" s="199"/>
      <c r="N2311" s="200"/>
      <c r="O2311" s="200"/>
      <c r="P2311" s="200"/>
      <c r="Q2311" s="200"/>
      <c r="R2311" s="200"/>
      <c r="S2311" s="200"/>
      <c r="T2311" s="201"/>
      <c r="U2311" s="341"/>
      <c r="V2311" s="341"/>
      <c r="AS2311" s="202" t="s">
        <v>170</v>
      </c>
      <c r="AT2311" s="202" t="s">
        <v>79</v>
      </c>
      <c r="AU2311" s="12" t="s">
        <v>79</v>
      </c>
      <c r="AV2311" s="12" t="s">
        <v>33</v>
      </c>
      <c r="AW2311" s="12" t="s">
        <v>69</v>
      </c>
      <c r="AX2311" s="202" t="s">
        <v>162</v>
      </c>
    </row>
    <row r="2312" spans="2:50" s="12" customFormat="1">
      <c r="B2312" s="196"/>
      <c r="C2312" s="341"/>
      <c r="D2312" s="337" t="s">
        <v>170</v>
      </c>
      <c r="E2312" s="347" t="s">
        <v>5</v>
      </c>
      <c r="F2312" s="348" t="s">
        <v>1913</v>
      </c>
      <c r="G2312" s="341"/>
      <c r="H2312" s="349">
        <v>4.37</v>
      </c>
      <c r="I2312" s="198"/>
      <c r="L2312" s="196"/>
      <c r="M2312" s="199"/>
      <c r="N2312" s="200"/>
      <c r="O2312" s="200"/>
      <c r="P2312" s="200"/>
      <c r="Q2312" s="200"/>
      <c r="R2312" s="200"/>
      <c r="S2312" s="200"/>
      <c r="T2312" s="201"/>
      <c r="U2312" s="341"/>
      <c r="V2312" s="341"/>
      <c r="AS2312" s="202" t="s">
        <v>170</v>
      </c>
      <c r="AT2312" s="202" t="s">
        <v>79</v>
      </c>
      <c r="AU2312" s="12" t="s">
        <v>79</v>
      </c>
      <c r="AV2312" s="12" t="s">
        <v>33</v>
      </c>
      <c r="AW2312" s="12" t="s">
        <v>69</v>
      </c>
      <c r="AX2312" s="202" t="s">
        <v>162</v>
      </c>
    </row>
    <row r="2313" spans="2:50" s="12" customFormat="1">
      <c r="B2313" s="196"/>
      <c r="C2313" s="341"/>
      <c r="D2313" s="337" t="s">
        <v>170</v>
      </c>
      <c r="E2313" s="347" t="s">
        <v>5</v>
      </c>
      <c r="F2313" s="348" t="s">
        <v>1803</v>
      </c>
      <c r="G2313" s="341"/>
      <c r="H2313" s="349">
        <v>3.85</v>
      </c>
      <c r="I2313" s="198"/>
      <c r="L2313" s="196"/>
      <c r="M2313" s="199"/>
      <c r="N2313" s="200"/>
      <c r="O2313" s="200"/>
      <c r="P2313" s="200"/>
      <c r="Q2313" s="200"/>
      <c r="R2313" s="200"/>
      <c r="S2313" s="200"/>
      <c r="T2313" s="201"/>
      <c r="U2313" s="341"/>
      <c r="V2313" s="341"/>
      <c r="AS2313" s="202" t="s">
        <v>170</v>
      </c>
      <c r="AT2313" s="202" t="s">
        <v>79</v>
      </c>
      <c r="AU2313" s="12" t="s">
        <v>79</v>
      </c>
      <c r="AV2313" s="12" t="s">
        <v>33</v>
      </c>
      <c r="AW2313" s="12" t="s">
        <v>69</v>
      </c>
      <c r="AX2313" s="202" t="s">
        <v>162</v>
      </c>
    </row>
    <row r="2314" spans="2:50" s="12" customFormat="1">
      <c r="B2314" s="196"/>
      <c r="C2314" s="341"/>
      <c r="D2314" s="337" t="s">
        <v>170</v>
      </c>
      <c r="E2314" s="347" t="s">
        <v>5</v>
      </c>
      <c r="F2314" s="348" t="s">
        <v>2523</v>
      </c>
      <c r="G2314" s="341"/>
      <c r="H2314" s="349">
        <v>21.21</v>
      </c>
      <c r="I2314" s="198"/>
      <c r="L2314" s="196"/>
      <c r="M2314" s="199"/>
      <c r="N2314" s="200"/>
      <c r="O2314" s="200"/>
      <c r="P2314" s="200"/>
      <c r="Q2314" s="200"/>
      <c r="R2314" s="200"/>
      <c r="S2314" s="200"/>
      <c r="T2314" s="201"/>
      <c r="U2314" s="341"/>
      <c r="V2314" s="341"/>
      <c r="AS2314" s="202" t="s">
        <v>170</v>
      </c>
      <c r="AT2314" s="202" t="s">
        <v>79</v>
      </c>
      <c r="AU2314" s="12" t="s">
        <v>79</v>
      </c>
      <c r="AV2314" s="12" t="s">
        <v>33</v>
      </c>
      <c r="AW2314" s="12" t="s">
        <v>69</v>
      </c>
      <c r="AX2314" s="202" t="s">
        <v>162</v>
      </c>
    </row>
    <row r="2315" spans="2:50" s="12" customFormat="1">
      <c r="B2315" s="196"/>
      <c r="C2315" s="341"/>
      <c r="D2315" s="337" t="s">
        <v>170</v>
      </c>
      <c r="E2315" s="347" t="s">
        <v>5</v>
      </c>
      <c r="F2315" s="348" t="s">
        <v>2524</v>
      </c>
      <c r="G2315" s="341"/>
      <c r="H2315" s="349">
        <v>12.81</v>
      </c>
      <c r="I2315" s="198"/>
      <c r="L2315" s="196"/>
      <c r="M2315" s="199"/>
      <c r="N2315" s="200"/>
      <c r="O2315" s="200"/>
      <c r="P2315" s="200"/>
      <c r="Q2315" s="200"/>
      <c r="R2315" s="200"/>
      <c r="S2315" s="200"/>
      <c r="T2315" s="201"/>
      <c r="U2315" s="341"/>
      <c r="V2315" s="341"/>
      <c r="AS2315" s="202" t="s">
        <v>170</v>
      </c>
      <c r="AT2315" s="202" t="s">
        <v>79</v>
      </c>
      <c r="AU2315" s="12" t="s">
        <v>79</v>
      </c>
      <c r="AV2315" s="12" t="s">
        <v>33</v>
      </c>
      <c r="AW2315" s="12" t="s">
        <v>69</v>
      </c>
      <c r="AX2315" s="202" t="s">
        <v>162</v>
      </c>
    </row>
    <row r="2316" spans="2:50" s="12" customFormat="1">
      <c r="B2316" s="196"/>
      <c r="C2316" s="341"/>
      <c r="D2316" s="337" t="s">
        <v>170</v>
      </c>
      <c r="E2316" s="347" t="s">
        <v>5</v>
      </c>
      <c r="F2316" s="348" t="s">
        <v>2525</v>
      </c>
      <c r="G2316" s="341"/>
      <c r="H2316" s="349">
        <v>25.411000000000001</v>
      </c>
      <c r="I2316" s="198"/>
      <c r="L2316" s="196"/>
      <c r="M2316" s="199"/>
      <c r="N2316" s="200"/>
      <c r="O2316" s="200"/>
      <c r="P2316" s="200"/>
      <c r="Q2316" s="200"/>
      <c r="R2316" s="200"/>
      <c r="S2316" s="200"/>
      <c r="T2316" s="201"/>
      <c r="U2316" s="341"/>
      <c r="V2316" s="341"/>
      <c r="AS2316" s="202" t="s">
        <v>170</v>
      </c>
      <c r="AT2316" s="202" t="s">
        <v>79</v>
      </c>
      <c r="AU2316" s="12" t="s">
        <v>79</v>
      </c>
      <c r="AV2316" s="12" t="s">
        <v>33</v>
      </c>
      <c r="AW2316" s="12" t="s">
        <v>69</v>
      </c>
      <c r="AX2316" s="202" t="s">
        <v>162</v>
      </c>
    </row>
    <row r="2317" spans="2:50" s="14" customFormat="1">
      <c r="B2317" s="214"/>
      <c r="C2317" s="355"/>
      <c r="D2317" s="337" t="s">
        <v>170</v>
      </c>
      <c r="E2317" s="356" t="s">
        <v>5</v>
      </c>
      <c r="F2317" s="357" t="s">
        <v>259</v>
      </c>
      <c r="G2317" s="355"/>
      <c r="H2317" s="358">
        <f>SUM(H2303:H2316)</f>
        <v>296.02600000000001</v>
      </c>
      <c r="I2317" s="216"/>
      <c r="L2317" s="214"/>
      <c r="M2317" s="217"/>
      <c r="N2317" s="218"/>
      <c r="O2317" s="218"/>
      <c r="P2317" s="218"/>
      <c r="Q2317" s="218"/>
      <c r="R2317" s="218"/>
      <c r="S2317" s="218"/>
      <c r="T2317" s="219"/>
      <c r="U2317" s="355"/>
      <c r="V2317" s="355"/>
      <c r="AS2317" s="215" t="s">
        <v>170</v>
      </c>
      <c r="AT2317" s="215" t="s">
        <v>79</v>
      </c>
      <c r="AU2317" s="14" t="s">
        <v>178</v>
      </c>
      <c r="AV2317" s="14" t="s">
        <v>33</v>
      </c>
      <c r="AW2317" s="14" t="s">
        <v>69</v>
      </c>
      <c r="AX2317" s="215" t="s">
        <v>162</v>
      </c>
    </row>
    <row r="2318" spans="2:50" s="11" customFormat="1">
      <c r="B2318" s="187"/>
      <c r="C2318" s="336"/>
      <c r="D2318" s="337" t="s">
        <v>170</v>
      </c>
      <c r="E2318" s="338" t="s">
        <v>5</v>
      </c>
      <c r="F2318" s="339" t="s">
        <v>2526</v>
      </c>
      <c r="G2318" s="336"/>
      <c r="H2318" s="340" t="s">
        <v>5</v>
      </c>
      <c r="I2318" s="192"/>
      <c r="L2318" s="187"/>
      <c r="M2318" s="193"/>
      <c r="N2318" s="194"/>
      <c r="O2318" s="194"/>
      <c r="P2318" s="194"/>
      <c r="Q2318" s="194"/>
      <c r="R2318" s="194"/>
      <c r="S2318" s="194"/>
      <c r="T2318" s="195"/>
      <c r="U2318" s="336"/>
      <c r="V2318" s="336"/>
      <c r="AS2318" s="191" t="s">
        <v>170</v>
      </c>
      <c r="AT2318" s="191" t="s">
        <v>79</v>
      </c>
      <c r="AU2318" s="11" t="s">
        <v>77</v>
      </c>
      <c r="AV2318" s="11" t="s">
        <v>33</v>
      </c>
      <c r="AW2318" s="11" t="s">
        <v>69</v>
      </c>
      <c r="AX2318" s="191" t="s">
        <v>162</v>
      </c>
    </row>
    <row r="2319" spans="2:50" s="12" customFormat="1">
      <c r="B2319" s="196"/>
      <c r="C2319" s="341"/>
      <c r="D2319" s="337" t="s">
        <v>170</v>
      </c>
      <c r="E2319" s="347" t="s">
        <v>5</v>
      </c>
      <c r="F2319" s="348" t="s">
        <v>2527</v>
      </c>
      <c r="G2319" s="341"/>
      <c r="H2319" s="349">
        <v>0</v>
      </c>
      <c r="I2319" s="198"/>
      <c r="L2319" s="196"/>
      <c r="M2319" s="199"/>
      <c r="N2319" s="200"/>
      <c r="O2319" s="200"/>
      <c r="P2319" s="200"/>
      <c r="Q2319" s="200"/>
      <c r="R2319" s="200"/>
      <c r="S2319" s="200"/>
      <c r="T2319" s="201"/>
      <c r="U2319" s="341"/>
      <c r="V2319" s="341"/>
      <c r="AS2319" s="202" t="s">
        <v>170</v>
      </c>
      <c r="AT2319" s="202" t="s">
        <v>79</v>
      </c>
      <c r="AU2319" s="12" t="s">
        <v>79</v>
      </c>
      <c r="AV2319" s="12" t="s">
        <v>33</v>
      </c>
      <c r="AW2319" s="12" t="s">
        <v>69</v>
      </c>
      <c r="AX2319" s="202" t="s">
        <v>162</v>
      </c>
    </row>
    <row r="2320" spans="2:50" s="12" customFormat="1">
      <c r="B2320" s="196"/>
      <c r="C2320" s="341"/>
      <c r="D2320" s="337" t="s">
        <v>170</v>
      </c>
      <c r="E2320" s="347" t="s">
        <v>5</v>
      </c>
      <c r="F2320" s="348" t="s">
        <v>2528</v>
      </c>
      <c r="G2320" s="341"/>
      <c r="H2320" s="349">
        <v>2.17</v>
      </c>
      <c r="I2320" s="198"/>
      <c r="L2320" s="196"/>
      <c r="M2320" s="199"/>
      <c r="N2320" s="200"/>
      <c r="O2320" s="200"/>
      <c r="P2320" s="200"/>
      <c r="Q2320" s="200"/>
      <c r="R2320" s="200"/>
      <c r="S2320" s="200"/>
      <c r="T2320" s="201"/>
      <c r="U2320" s="341"/>
      <c r="V2320" s="341"/>
      <c r="AS2320" s="202" t="s">
        <v>170</v>
      </c>
      <c r="AT2320" s="202" t="s">
        <v>79</v>
      </c>
      <c r="AU2320" s="12" t="s">
        <v>79</v>
      </c>
      <c r="AV2320" s="12" t="s">
        <v>33</v>
      </c>
      <c r="AW2320" s="12" t="s">
        <v>69</v>
      </c>
      <c r="AX2320" s="202" t="s">
        <v>162</v>
      </c>
    </row>
    <row r="2321" spans="2:64" s="12" customFormat="1">
      <c r="B2321" s="196"/>
      <c r="C2321" s="341"/>
      <c r="D2321" s="337" t="s">
        <v>170</v>
      </c>
      <c r="E2321" s="347" t="s">
        <v>5</v>
      </c>
      <c r="F2321" s="348" t="s">
        <v>2529</v>
      </c>
      <c r="G2321" s="341"/>
      <c r="H2321" s="349">
        <v>20.672999999999998</v>
      </c>
      <c r="I2321" s="198"/>
      <c r="L2321" s="196"/>
      <c r="M2321" s="199"/>
      <c r="N2321" s="200"/>
      <c r="O2321" s="200"/>
      <c r="P2321" s="200"/>
      <c r="Q2321" s="200"/>
      <c r="R2321" s="200"/>
      <c r="S2321" s="200"/>
      <c r="T2321" s="201"/>
      <c r="U2321" s="341"/>
      <c r="V2321" s="341"/>
      <c r="AS2321" s="202" t="s">
        <v>170</v>
      </c>
      <c r="AT2321" s="202" t="s">
        <v>79</v>
      </c>
      <c r="AU2321" s="12" t="s">
        <v>79</v>
      </c>
      <c r="AV2321" s="12" t="s">
        <v>33</v>
      </c>
      <c r="AW2321" s="12" t="s">
        <v>69</v>
      </c>
      <c r="AX2321" s="202" t="s">
        <v>162</v>
      </c>
    </row>
    <row r="2322" spans="2:64" s="14" customFormat="1">
      <c r="B2322" s="214"/>
      <c r="C2322" s="355"/>
      <c r="D2322" s="337" t="s">
        <v>170</v>
      </c>
      <c r="E2322" s="356" t="s">
        <v>5</v>
      </c>
      <c r="F2322" s="357" t="s">
        <v>259</v>
      </c>
      <c r="G2322" s="355"/>
      <c r="H2322" s="358">
        <f>SUM(H2319:H2321)</f>
        <v>22.842999999999996</v>
      </c>
      <c r="I2322" s="216"/>
      <c r="L2322" s="214"/>
      <c r="M2322" s="217"/>
      <c r="N2322" s="218"/>
      <c r="O2322" s="218"/>
      <c r="P2322" s="218"/>
      <c r="Q2322" s="218"/>
      <c r="R2322" s="218"/>
      <c r="S2322" s="218"/>
      <c r="T2322" s="219"/>
      <c r="U2322" s="355"/>
      <c r="V2322" s="355"/>
      <c r="AS2322" s="215" t="s">
        <v>170</v>
      </c>
      <c r="AT2322" s="215" t="s">
        <v>79</v>
      </c>
      <c r="AU2322" s="14" t="s">
        <v>178</v>
      </c>
      <c r="AV2322" s="14" t="s">
        <v>33</v>
      </c>
      <c r="AW2322" s="14" t="s">
        <v>69</v>
      </c>
      <c r="AX2322" s="215" t="s">
        <v>162</v>
      </c>
    </row>
    <row r="2323" spans="2:64" s="11" customFormat="1">
      <c r="B2323" s="187"/>
      <c r="C2323" s="336"/>
      <c r="D2323" s="337" t="s">
        <v>170</v>
      </c>
      <c r="E2323" s="338" t="s">
        <v>5</v>
      </c>
      <c r="F2323" s="339" t="s">
        <v>2530</v>
      </c>
      <c r="G2323" s="336"/>
      <c r="H2323" s="340" t="s">
        <v>5</v>
      </c>
      <c r="I2323" s="192"/>
      <c r="L2323" s="187"/>
      <c r="M2323" s="193"/>
      <c r="N2323" s="194"/>
      <c r="O2323" s="194"/>
      <c r="P2323" s="194"/>
      <c r="Q2323" s="194"/>
      <c r="R2323" s="194"/>
      <c r="S2323" s="194"/>
      <c r="T2323" s="195"/>
      <c r="U2323" s="336"/>
      <c r="V2323" s="336"/>
      <c r="AS2323" s="191" t="s">
        <v>170</v>
      </c>
      <c r="AT2323" s="191" t="s">
        <v>79</v>
      </c>
      <c r="AU2323" s="11" t="s">
        <v>77</v>
      </c>
      <c r="AV2323" s="11" t="s">
        <v>33</v>
      </c>
      <c r="AW2323" s="11" t="s">
        <v>69</v>
      </c>
      <c r="AX2323" s="191" t="s">
        <v>162</v>
      </c>
    </row>
    <row r="2324" spans="2:64" s="12" customFormat="1">
      <c r="B2324" s="196"/>
      <c r="C2324" s="341"/>
      <c r="D2324" s="337" t="s">
        <v>170</v>
      </c>
      <c r="E2324" s="347" t="s">
        <v>5</v>
      </c>
      <c r="F2324" s="348" t="s">
        <v>1909</v>
      </c>
      <c r="G2324" s="341"/>
      <c r="H2324" s="349">
        <v>104.41</v>
      </c>
      <c r="I2324" s="198"/>
      <c r="L2324" s="196"/>
      <c r="M2324" s="199"/>
      <c r="N2324" s="200"/>
      <c r="O2324" s="200"/>
      <c r="P2324" s="200"/>
      <c r="Q2324" s="200"/>
      <c r="R2324" s="200"/>
      <c r="S2324" s="200"/>
      <c r="T2324" s="201"/>
      <c r="U2324" s="341"/>
      <c r="V2324" s="341"/>
      <c r="AS2324" s="202" t="s">
        <v>170</v>
      </c>
      <c r="AT2324" s="202" t="s">
        <v>79</v>
      </c>
      <c r="AU2324" s="12" t="s">
        <v>79</v>
      </c>
      <c r="AV2324" s="12" t="s">
        <v>33</v>
      </c>
      <c r="AW2324" s="12" t="s">
        <v>69</v>
      </c>
      <c r="AX2324" s="202" t="s">
        <v>162</v>
      </c>
    </row>
    <row r="2325" spans="2:64" s="12" customFormat="1">
      <c r="B2325" s="196"/>
      <c r="C2325" s="341"/>
      <c r="D2325" s="337" t="s">
        <v>170</v>
      </c>
      <c r="E2325" s="347" t="s">
        <v>5</v>
      </c>
      <c r="F2325" s="348" t="s">
        <v>2531</v>
      </c>
      <c r="G2325" s="341"/>
      <c r="H2325" s="349">
        <v>0.5</v>
      </c>
      <c r="I2325" s="198"/>
      <c r="L2325" s="196"/>
      <c r="M2325" s="199"/>
      <c r="N2325" s="200"/>
      <c r="O2325" s="200"/>
      <c r="P2325" s="200"/>
      <c r="Q2325" s="200"/>
      <c r="R2325" s="200"/>
      <c r="S2325" s="200"/>
      <c r="T2325" s="201"/>
      <c r="U2325" s="341"/>
      <c r="V2325" s="341"/>
      <c r="AS2325" s="202" t="s">
        <v>170</v>
      </c>
      <c r="AT2325" s="202" t="s">
        <v>79</v>
      </c>
      <c r="AU2325" s="12" t="s">
        <v>79</v>
      </c>
      <c r="AV2325" s="12" t="s">
        <v>33</v>
      </c>
      <c r="AW2325" s="12" t="s">
        <v>69</v>
      </c>
      <c r="AX2325" s="202" t="s">
        <v>162</v>
      </c>
    </row>
    <row r="2326" spans="2:64" s="12" customFormat="1">
      <c r="B2326" s="196"/>
      <c r="C2326" s="341"/>
      <c r="D2326" s="337" t="s">
        <v>170</v>
      </c>
      <c r="E2326" s="347" t="s">
        <v>5</v>
      </c>
      <c r="F2326" s="348" t="s">
        <v>2532</v>
      </c>
      <c r="G2326" s="341"/>
      <c r="H2326" s="349">
        <v>237.73</v>
      </c>
      <c r="I2326" s="198"/>
      <c r="L2326" s="196"/>
      <c r="M2326" s="199"/>
      <c r="N2326" s="200"/>
      <c r="O2326" s="200"/>
      <c r="P2326" s="200"/>
      <c r="Q2326" s="200"/>
      <c r="R2326" s="200"/>
      <c r="S2326" s="200"/>
      <c r="T2326" s="201"/>
      <c r="U2326" s="341"/>
      <c r="V2326" s="341"/>
      <c r="AS2326" s="202" t="s">
        <v>170</v>
      </c>
      <c r="AT2326" s="202" t="s">
        <v>79</v>
      </c>
      <c r="AU2326" s="12" t="s">
        <v>79</v>
      </c>
      <c r="AV2326" s="12" t="s">
        <v>33</v>
      </c>
      <c r="AW2326" s="12" t="s">
        <v>69</v>
      </c>
      <c r="AX2326" s="202" t="s">
        <v>162</v>
      </c>
    </row>
    <row r="2327" spans="2:64" s="12" customFormat="1">
      <c r="B2327" s="196"/>
      <c r="C2327" s="341"/>
      <c r="D2327" s="337" t="s">
        <v>170</v>
      </c>
      <c r="E2327" s="347" t="s">
        <v>5</v>
      </c>
      <c r="F2327" s="348" t="s">
        <v>2533</v>
      </c>
      <c r="G2327" s="341"/>
      <c r="H2327" s="349">
        <v>25.41</v>
      </c>
      <c r="I2327" s="198"/>
      <c r="L2327" s="196"/>
      <c r="M2327" s="199"/>
      <c r="N2327" s="200"/>
      <c r="O2327" s="200"/>
      <c r="P2327" s="200"/>
      <c r="Q2327" s="200"/>
      <c r="R2327" s="200"/>
      <c r="S2327" s="200"/>
      <c r="T2327" s="201"/>
      <c r="U2327" s="341"/>
      <c r="V2327" s="341"/>
      <c r="AS2327" s="202" t="s">
        <v>170</v>
      </c>
      <c r="AT2327" s="202" t="s">
        <v>79</v>
      </c>
      <c r="AU2327" s="12" t="s">
        <v>79</v>
      </c>
      <c r="AV2327" s="12" t="s">
        <v>33</v>
      </c>
      <c r="AW2327" s="12" t="s">
        <v>69</v>
      </c>
      <c r="AX2327" s="202" t="s">
        <v>162</v>
      </c>
    </row>
    <row r="2328" spans="2:64" s="12" customFormat="1">
      <c r="B2328" s="196"/>
      <c r="C2328" s="341"/>
      <c r="D2328" s="337" t="s">
        <v>170</v>
      </c>
      <c r="E2328" s="347" t="s">
        <v>5</v>
      </c>
      <c r="F2328" s="348" t="s">
        <v>2534</v>
      </c>
      <c r="G2328" s="341"/>
      <c r="H2328" s="349">
        <v>1.89</v>
      </c>
      <c r="I2328" s="198"/>
      <c r="L2328" s="196"/>
      <c r="M2328" s="199"/>
      <c r="N2328" s="200"/>
      <c r="O2328" s="200"/>
      <c r="P2328" s="200"/>
      <c r="Q2328" s="200"/>
      <c r="R2328" s="200"/>
      <c r="S2328" s="200"/>
      <c r="T2328" s="201"/>
      <c r="U2328" s="341"/>
      <c r="V2328" s="341"/>
      <c r="AS2328" s="202" t="s">
        <v>170</v>
      </c>
      <c r="AT2328" s="202" t="s">
        <v>79</v>
      </c>
      <c r="AU2328" s="12" t="s">
        <v>79</v>
      </c>
      <c r="AV2328" s="12" t="s">
        <v>33</v>
      </c>
      <c r="AW2328" s="12" t="s">
        <v>69</v>
      </c>
      <c r="AX2328" s="202" t="s">
        <v>162</v>
      </c>
    </row>
    <row r="2329" spans="2:64" s="12" customFormat="1">
      <c r="B2329" s="196"/>
      <c r="C2329" s="341"/>
      <c r="D2329" s="337" t="s">
        <v>170</v>
      </c>
      <c r="E2329" s="347" t="s">
        <v>5</v>
      </c>
      <c r="F2329" s="348" t="s">
        <v>2535</v>
      </c>
      <c r="G2329" s="341"/>
      <c r="H2329" s="349">
        <v>0</v>
      </c>
      <c r="I2329" s="198"/>
      <c r="L2329" s="196"/>
      <c r="M2329" s="199"/>
      <c r="N2329" s="200"/>
      <c r="O2329" s="200"/>
      <c r="P2329" s="200"/>
      <c r="Q2329" s="200"/>
      <c r="R2329" s="200"/>
      <c r="S2329" s="200"/>
      <c r="T2329" s="201"/>
      <c r="U2329" s="341"/>
      <c r="V2329" s="341"/>
      <c r="AS2329" s="202" t="s">
        <v>170</v>
      </c>
      <c r="AT2329" s="202" t="s">
        <v>79</v>
      </c>
      <c r="AU2329" s="12" t="s">
        <v>79</v>
      </c>
      <c r="AV2329" s="12" t="s">
        <v>33</v>
      </c>
      <c r="AW2329" s="12" t="s">
        <v>69</v>
      </c>
      <c r="AX2329" s="202" t="s">
        <v>162</v>
      </c>
    </row>
    <row r="2330" spans="2:64" s="14" customFormat="1">
      <c r="B2330" s="214"/>
      <c r="C2330" s="355"/>
      <c r="D2330" s="337" t="s">
        <v>170</v>
      </c>
      <c r="E2330" s="356" t="s">
        <v>5</v>
      </c>
      <c r="F2330" s="357" t="s">
        <v>259</v>
      </c>
      <c r="G2330" s="355"/>
      <c r="H2330" s="358">
        <f>SUM(H2324:H2329)</f>
        <v>369.94</v>
      </c>
      <c r="I2330" s="216"/>
      <c r="L2330" s="214"/>
      <c r="M2330" s="217"/>
      <c r="N2330" s="218"/>
      <c r="O2330" s="218"/>
      <c r="P2330" s="218"/>
      <c r="Q2330" s="218"/>
      <c r="R2330" s="218"/>
      <c r="S2330" s="218"/>
      <c r="T2330" s="219"/>
      <c r="U2330" s="355"/>
      <c r="V2330" s="355"/>
      <c r="AS2330" s="215" t="s">
        <v>170</v>
      </c>
      <c r="AT2330" s="215" t="s">
        <v>79</v>
      </c>
      <c r="AU2330" s="14" t="s">
        <v>178</v>
      </c>
      <c r="AV2330" s="14" t="s">
        <v>33</v>
      </c>
      <c r="AW2330" s="14" t="s">
        <v>69</v>
      </c>
      <c r="AX2330" s="215" t="s">
        <v>162</v>
      </c>
    </row>
    <row r="2331" spans="2:64" s="12" customFormat="1">
      <c r="B2331" s="196"/>
      <c r="C2331" s="341"/>
      <c r="D2331" s="337" t="s">
        <v>170</v>
      </c>
      <c r="E2331" s="347" t="s">
        <v>5</v>
      </c>
      <c r="F2331" s="348" t="s">
        <v>2542</v>
      </c>
      <c r="G2331" s="341"/>
      <c r="H2331" s="349">
        <v>290.8</v>
      </c>
      <c r="I2331" s="198"/>
      <c r="L2331" s="196"/>
      <c r="M2331" s="199"/>
      <c r="N2331" s="200"/>
      <c r="O2331" s="200"/>
      <c r="P2331" s="200"/>
      <c r="Q2331" s="200"/>
      <c r="R2331" s="200"/>
      <c r="S2331" s="200"/>
      <c r="T2331" s="201"/>
      <c r="U2331" s="341"/>
      <c r="V2331" s="341"/>
      <c r="AS2331" s="202" t="s">
        <v>170</v>
      </c>
      <c r="AT2331" s="202" t="s">
        <v>79</v>
      </c>
      <c r="AU2331" s="12" t="s">
        <v>79</v>
      </c>
      <c r="AV2331" s="12" t="s">
        <v>33</v>
      </c>
      <c r="AW2331" s="12" t="s">
        <v>69</v>
      </c>
      <c r="AX2331" s="202" t="s">
        <v>162</v>
      </c>
    </row>
    <row r="2332" spans="2:64" s="14" customFormat="1">
      <c r="B2332" s="214"/>
      <c r="C2332" s="355"/>
      <c r="D2332" s="337" t="s">
        <v>170</v>
      </c>
      <c r="E2332" s="356" t="s">
        <v>5</v>
      </c>
      <c r="F2332" s="357" t="s">
        <v>259</v>
      </c>
      <c r="G2332" s="355"/>
      <c r="H2332" s="358">
        <v>290.8</v>
      </c>
      <c r="I2332" s="216"/>
      <c r="L2332" s="214"/>
      <c r="M2332" s="217"/>
      <c r="N2332" s="218"/>
      <c r="O2332" s="218"/>
      <c r="P2332" s="218"/>
      <c r="Q2332" s="218"/>
      <c r="R2332" s="218"/>
      <c r="S2332" s="218"/>
      <c r="T2332" s="219"/>
      <c r="U2332" s="355"/>
      <c r="V2332" s="355"/>
      <c r="AS2332" s="215" t="s">
        <v>170</v>
      </c>
      <c r="AT2332" s="215" t="s">
        <v>79</v>
      </c>
      <c r="AU2332" s="14" t="s">
        <v>178</v>
      </c>
      <c r="AV2332" s="14" t="s">
        <v>33</v>
      </c>
      <c r="AW2332" s="14" t="s">
        <v>69</v>
      </c>
      <c r="AX2332" s="215" t="s">
        <v>162</v>
      </c>
    </row>
    <row r="2333" spans="2:64" s="13" customFormat="1">
      <c r="B2333" s="208"/>
      <c r="C2333" s="350"/>
      <c r="D2333" s="342" t="s">
        <v>170</v>
      </c>
      <c r="E2333" s="351" t="s">
        <v>5</v>
      </c>
      <c r="F2333" s="352" t="s">
        <v>192</v>
      </c>
      <c r="G2333" s="350"/>
      <c r="H2333" s="353">
        <f>H2332+H2330+H2322+H2317</f>
        <v>979.60899999999992</v>
      </c>
      <c r="I2333" s="209"/>
      <c r="L2333" s="208"/>
      <c r="M2333" s="210"/>
      <c r="N2333" s="211"/>
      <c r="O2333" s="211"/>
      <c r="P2333" s="211"/>
      <c r="Q2333" s="211"/>
      <c r="R2333" s="211"/>
      <c r="S2333" s="211"/>
      <c r="T2333" s="212"/>
      <c r="U2333" s="350"/>
      <c r="V2333" s="350"/>
      <c r="AS2333" s="213" t="s">
        <v>170</v>
      </c>
      <c r="AT2333" s="213" t="s">
        <v>79</v>
      </c>
      <c r="AU2333" s="13" t="s">
        <v>168</v>
      </c>
      <c r="AV2333" s="13" t="s">
        <v>33</v>
      </c>
      <c r="AW2333" s="13" t="s">
        <v>77</v>
      </c>
      <c r="AX2333" s="213" t="s">
        <v>162</v>
      </c>
    </row>
    <row r="2334" spans="2:64" s="1" customFormat="1" ht="16.5" customHeight="1">
      <c r="B2334" s="394"/>
      <c r="C2334" s="389">
        <v>399</v>
      </c>
      <c r="D2334" s="389" t="s">
        <v>164</v>
      </c>
      <c r="E2334" s="390" t="s">
        <v>2547</v>
      </c>
      <c r="F2334" s="391" t="s">
        <v>2548</v>
      </c>
      <c r="G2334" s="392" t="s">
        <v>284</v>
      </c>
      <c r="H2334" s="393">
        <v>98.311000000000007</v>
      </c>
      <c r="I2334" s="180"/>
      <c r="J2334" s="181">
        <f>ROUND(I2334*H2334,2)</f>
        <v>0</v>
      </c>
      <c r="K2334" s="177" t="s">
        <v>5</v>
      </c>
      <c r="L2334" s="41"/>
      <c r="M2334" s="182" t="s">
        <v>5</v>
      </c>
      <c r="N2334" s="183" t="s">
        <v>40</v>
      </c>
      <c r="O2334" s="42"/>
      <c r="P2334" s="184">
        <f>O2334*H2334</f>
        <v>0</v>
      </c>
      <c r="Q2334" s="184">
        <v>0</v>
      </c>
      <c r="R2334" s="184">
        <f>Q2334*H2334</f>
        <v>0</v>
      </c>
      <c r="S2334" s="184">
        <v>3.0000000000000001E-3</v>
      </c>
      <c r="T2334" s="185">
        <f>S2334*H2334</f>
        <v>0.294933</v>
      </c>
      <c r="U2334" s="329"/>
      <c r="V2334" s="329"/>
      <c r="AQ2334" s="24" t="s">
        <v>270</v>
      </c>
      <c r="AS2334" s="24" t="s">
        <v>164</v>
      </c>
      <c r="AT2334" s="24" t="s">
        <v>79</v>
      </c>
      <c r="AX2334" s="24" t="s">
        <v>162</v>
      </c>
      <c r="BD2334" s="186">
        <f>IF(N2334="základní",J2334,0)</f>
        <v>0</v>
      </c>
      <c r="BE2334" s="186">
        <f>IF(N2334="snížená",J2334,0)</f>
        <v>0</v>
      </c>
      <c r="BF2334" s="186">
        <f>IF(N2334="zákl. přenesená",J2334,0)</f>
        <v>0</v>
      </c>
      <c r="BG2334" s="186">
        <f>IF(N2334="sníž. přenesená",J2334,0)</f>
        <v>0</v>
      </c>
      <c r="BH2334" s="186">
        <f>IF(N2334="nulová",J2334,0)</f>
        <v>0</v>
      </c>
      <c r="BI2334" s="24" t="s">
        <v>77</v>
      </c>
      <c r="BJ2334" s="186">
        <f>ROUND(I2334*H2334,2)</f>
        <v>0</v>
      </c>
      <c r="BK2334" s="24" t="s">
        <v>270</v>
      </c>
      <c r="BL2334" s="24" t="s">
        <v>2549</v>
      </c>
    </row>
    <row r="2335" spans="2:64" s="1" customFormat="1" ht="19">
      <c r="B2335" s="41"/>
      <c r="C2335" s="329"/>
      <c r="D2335" s="337" t="s">
        <v>182</v>
      </c>
      <c r="E2335" s="329"/>
      <c r="F2335" s="346" t="s">
        <v>2550</v>
      </c>
      <c r="G2335" s="329"/>
      <c r="H2335" s="329"/>
      <c r="I2335" s="204"/>
      <c r="L2335" s="41"/>
      <c r="M2335" s="205"/>
      <c r="N2335" s="42"/>
      <c r="O2335" s="42"/>
      <c r="P2335" s="42"/>
      <c r="Q2335" s="42"/>
      <c r="R2335" s="42"/>
      <c r="S2335" s="42"/>
      <c r="T2335" s="70"/>
      <c r="U2335" s="329"/>
      <c r="V2335" s="329"/>
      <c r="AS2335" s="24" t="s">
        <v>182</v>
      </c>
      <c r="AT2335" s="24" t="s">
        <v>79</v>
      </c>
    </row>
    <row r="2336" spans="2:64" s="11" customFormat="1">
      <c r="B2336" s="187"/>
      <c r="C2336" s="336"/>
      <c r="D2336" s="337" t="s">
        <v>170</v>
      </c>
      <c r="E2336" s="338" t="s">
        <v>5</v>
      </c>
      <c r="F2336" s="339" t="s">
        <v>953</v>
      </c>
      <c r="G2336" s="336"/>
      <c r="H2336" s="340" t="s">
        <v>5</v>
      </c>
      <c r="I2336" s="192"/>
      <c r="L2336" s="187"/>
      <c r="M2336" s="193"/>
      <c r="N2336" s="194"/>
      <c r="O2336" s="194"/>
      <c r="P2336" s="194"/>
      <c r="Q2336" s="194"/>
      <c r="R2336" s="194"/>
      <c r="S2336" s="194"/>
      <c r="T2336" s="195"/>
      <c r="U2336" s="336"/>
      <c r="V2336" s="336"/>
      <c r="AS2336" s="191" t="s">
        <v>170</v>
      </c>
      <c r="AT2336" s="191" t="s">
        <v>79</v>
      </c>
      <c r="AU2336" s="11" t="s">
        <v>77</v>
      </c>
      <c r="AV2336" s="11" t="s">
        <v>33</v>
      </c>
      <c r="AW2336" s="11" t="s">
        <v>69</v>
      </c>
      <c r="AX2336" s="191" t="s">
        <v>162</v>
      </c>
    </row>
    <row r="2337" spans="2:64" s="12" customFormat="1" ht="36">
      <c r="B2337" s="196"/>
      <c r="C2337" s="341"/>
      <c r="D2337" s="337" t="s">
        <v>170</v>
      </c>
      <c r="E2337" s="347" t="s">
        <v>5</v>
      </c>
      <c r="F2337" s="348" t="s">
        <v>2551</v>
      </c>
      <c r="G2337" s="341"/>
      <c r="H2337" s="349">
        <v>0</v>
      </c>
      <c r="I2337" s="198"/>
      <c r="L2337" s="196"/>
      <c r="M2337" s="199"/>
      <c r="N2337" s="200"/>
      <c r="O2337" s="200"/>
      <c r="P2337" s="200"/>
      <c r="Q2337" s="200"/>
      <c r="R2337" s="200"/>
      <c r="S2337" s="200"/>
      <c r="T2337" s="201"/>
      <c r="U2337" s="341"/>
      <c r="V2337" s="341"/>
      <c r="AS2337" s="202" t="s">
        <v>170</v>
      </c>
      <c r="AT2337" s="202" t="s">
        <v>79</v>
      </c>
      <c r="AU2337" s="12" t="s">
        <v>79</v>
      </c>
      <c r="AV2337" s="12" t="s">
        <v>33</v>
      </c>
      <c r="AW2337" s="12" t="s">
        <v>69</v>
      </c>
      <c r="AX2337" s="202" t="s">
        <v>162</v>
      </c>
    </row>
    <row r="2338" spans="2:64" s="11" customFormat="1">
      <c r="B2338" s="187"/>
      <c r="C2338" s="336"/>
      <c r="D2338" s="337" t="s">
        <v>170</v>
      </c>
      <c r="E2338" s="338" t="s">
        <v>5</v>
      </c>
      <c r="F2338" s="339" t="s">
        <v>2552</v>
      </c>
      <c r="G2338" s="336"/>
      <c r="H2338" s="340" t="s">
        <v>5</v>
      </c>
      <c r="I2338" s="192"/>
      <c r="L2338" s="187"/>
      <c r="M2338" s="193"/>
      <c r="N2338" s="194"/>
      <c r="O2338" s="194"/>
      <c r="P2338" s="194"/>
      <c r="Q2338" s="194"/>
      <c r="R2338" s="194"/>
      <c r="S2338" s="194"/>
      <c r="T2338" s="195"/>
      <c r="U2338" s="336"/>
      <c r="V2338" s="336"/>
      <c r="AS2338" s="191" t="s">
        <v>170</v>
      </c>
      <c r="AT2338" s="191" t="s">
        <v>79</v>
      </c>
      <c r="AU2338" s="11" t="s">
        <v>77</v>
      </c>
      <c r="AV2338" s="11" t="s">
        <v>33</v>
      </c>
      <c r="AW2338" s="11" t="s">
        <v>69</v>
      </c>
      <c r="AX2338" s="191" t="s">
        <v>162</v>
      </c>
    </row>
    <row r="2339" spans="2:64" s="11" customFormat="1">
      <c r="B2339" s="187"/>
      <c r="C2339" s="336"/>
      <c r="D2339" s="337" t="s">
        <v>170</v>
      </c>
      <c r="E2339" s="338" t="s">
        <v>5</v>
      </c>
      <c r="F2339" s="339" t="s">
        <v>1110</v>
      </c>
      <c r="G2339" s="336"/>
      <c r="H2339" s="340" t="s">
        <v>5</v>
      </c>
      <c r="I2339" s="192"/>
      <c r="L2339" s="187"/>
      <c r="M2339" s="193"/>
      <c r="N2339" s="194"/>
      <c r="O2339" s="194"/>
      <c r="P2339" s="194"/>
      <c r="Q2339" s="194"/>
      <c r="R2339" s="194"/>
      <c r="S2339" s="194"/>
      <c r="T2339" s="195"/>
      <c r="U2339" s="336"/>
      <c r="V2339" s="336"/>
      <c r="AS2339" s="191" t="s">
        <v>170</v>
      </c>
      <c r="AT2339" s="191" t="s">
        <v>79</v>
      </c>
      <c r="AU2339" s="11" t="s">
        <v>77</v>
      </c>
      <c r="AV2339" s="11" t="s">
        <v>33</v>
      </c>
      <c r="AW2339" s="11" t="s">
        <v>69</v>
      </c>
      <c r="AX2339" s="191" t="s">
        <v>162</v>
      </c>
    </row>
    <row r="2340" spans="2:64" s="12" customFormat="1">
      <c r="B2340" s="196"/>
      <c r="C2340" s="341"/>
      <c r="D2340" s="337" t="s">
        <v>170</v>
      </c>
      <c r="E2340" s="347" t="s">
        <v>5</v>
      </c>
      <c r="F2340" s="348" t="s">
        <v>2553</v>
      </c>
      <c r="G2340" s="341"/>
      <c r="H2340" s="349">
        <v>0</v>
      </c>
      <c r="I2340" s="198"/>
      <c r="L2340" s="196"/>
      <c r="M2340" s="199"/>
      <c r="N2340" s="200"/>
      <c r="O2340" s="200"/>
      <c r="P2340" s="200"/>
      <c r="Q2340" s="200"/>
      <c r="R2340" s="200"/>
      <c r="S2340" s="200"/>
      <c r="T2340" s="201"/>
      <c r="U2340" s="341"/>
      <c r="V2340" s="341"/>
      <c r="AS2340" s="202" t="s">
        <v>170</v>
      </c>
      <c r="AT2340" s="202" t="s">
        <v>79</v>
      </c>
      <c r="AU2340" s="12" t="s">
        <v>79</v>
      </c>
      <c r="AV2340" s="12" t="s">
        <v>33</v>
      </c>
      <c r="AW2340" s="12" t="s">
        <v>69</v>
      </c>
      <c r="AX2340" s="202" t="s">
        <v>162</v>
      </c>
    </row>
    <row r="2341" spans="2:64" s="12" customFormat="1">
      <c r="B2341" s="196"/>
      <c r="C2341" s="341"/>
      <c r="D2341" s="337" t="s">
        <v>170</v>
      </c>
      <c r="E2341" s="347" t="s">
        <v>5</v>
      </c>
      <c r="F2341" s="348" t="s">
        <v>1213</v>
      </c>
      <c r="G2341" s="341"/>
      <c r="H2341" s="349">
        <v>48.4</v>
      </c>
      <c r="I2341" s="198"/>
      <c r="L2341" s="196"/>
      <c r="M2341" s="199"/>
      <c r="N2341" s="200"/>
      <c r="O2341" s="200"/>
      <c r="P2341" s="200"/>
      <c r="Q2341" s="200"/>
      <c r="R2341" s="200"/>
      <c r="S2341" s="200"/>
      <c r="T2341" s="201"/>
      <c r="U2341" s="341"/>
      <c r="V2341" s="341"/>
      <c r="AS2341" s="202" t="s">
        <v>170</v>
      </c>
      <c r="AT2341" s="202" t="s">
        <v>79</v>
      </c>
      <c r="AU2341" s="12" t="s">
        <v>79</v>
      </c>
      <c r="AV2341" s="12" t="s">
        <v>33</v>
      </c>
      <c r="AW2341" s="12" t="s">
        <v>69</v>
      </c>
      <c r="AX2341" s="202" t="s">
        <v>162</v>
      </c>
    </row>
    <row r="2342" spans="2:64" s="12" customFormat="1">
      <c r="B2342" s="196"/>
      <c r="C2342" s="341"/>
      <c r="D2342" s="337" t="s">
        <v>170</v>
      </c>
      <c r="E2342" s="347" t="s">
        <v>5</v>
      </c>
      <c r="F2342" s="348" t="s">
        <v>1214</v>
      </c>
      <c r="G2342" s="341"/>
      <c r="H2342" s="349">
        <v>0</v>
      </c>
      <c r="I2342" s="198"/>
      <c r="L2342" s="196"/>
      <c r="M2342" s="199"/>
      <c r="N2342" s="200"/>
      <c r="O2342" s="200"/>
      <c r="P2342" s="200"/>
      <c r="Q2342" s="200"/>
      <c r="R2342" s="200"/>
      <c r="S2342" s="200"/>
      <c r="T2342" s="201"/>
      <c r="U2342" s="341"/>
      <c r="V2342" s="341"/>
      <c r="AS2342" s="202" t="s">
        <v>170</v>
      </c>
      <c r="AT2342" s="202" t="s">
        <v>79</v>
      </c>
      <c r="AU2342" s="12" t="s">
        <v>79</v>
      </c>
      <c r="AV2342" s="12" t="s">
        <v>33</v>
      </c>
      <c r="AW2342" s="12" t="s">
        <v>69</v>
      </c>
      <c r="AX2342" s="202" t="s">
        <v>162</v>
      </c>
    </row>
    <row r="2343" spans="2:64" s="12" customFormat="1">
      <c r="B2343" s="196"/>
      <c r="C2343" s="341"/>
      <c r="D2343" s="337" t="s">
        <v>170</v>
      </c>
      <c r="E2343" s="347" t="s">
        <v>5</v>
      </c>
      <c r="F2343" s="348" t="s">
        <v>1215</v>
      </c>
      <c r="G2343" s="341"/>
      <c r="H2343" s="349">
        <v>0</v>
      </c>
      <c r="I2343" s="198"/>
      <c r="L2343" s="196"/>
      <c r="M2343" s="199"/>
      <c r="N2343" s="200"/>
      <c r="O2343" s="200"/>
      <c r="P2343" s="200"/>
      <c r="Q2343" s="200"/>
      <c r="R2343" s="200"/>
      <c r="S2343" s="200"/>
      <c r="T2343" s="201"/>
      <c r="U2343" s="341"/>
      <c r="V2343" s="341"/>
      <c r="AS2343" s="202" t="s">
        <v>170</v>
      </c>
      <c r="AT2343" s="202" t="s">
        <v>79</v>
      </c>
      <c r="AU2343" s="12" t="s">
        <v>79</v>
      </c>
      <c r="AV2343" s="12" t="s">
        <v>33</v>
      </c>
      <c r="AW2343" s="12" t="s">
        <v>69</v>
      </c>
      <c r="AX2343" s="202" t="s">
        <v>162</v>
      </c>
    </row>
    <row r="2344" spans="2:64" s="12" customFormat="1">
      <c r="B2344" s="196"/>
      <c r="C2344" s="341"/>
      <c r="D2344" s="337" t="s">
        <v>170</v>
      </c>
      <c r="E2344" s="347" t="s">
        <v>5</v>
      </c>
      <c r="F2344" s="348" t="s">
        <v>1216</v>
      </c>
      <c r="G2344" s="341"/>
      <c r="H2344" s="349">
        <v>24.5</v>
      </c>
      <c r="I2344" s="198"/>
      <c r="L2344" s="196"/>
      <c r="M2344" s="199"/>
      <c r="N2344" s="200"/>
      <c r="O2344" s="200"/>
      <c r="P2344" s="200"/>
      <c r="Q2344" s="200"/>
      <c r="R2344" s="200"/>
      <c r="S2344" s="200"/>
      <c r="T2344" s="201"/>
      <c r="U2344" s="341"/>
      <c r="V2344" s="341"/>
      <c r="AS2344" s="202" t="s">
        <v>170</v>
      </c>
      <c r="AT2344" s="202" t="s">
        <v>79</v>
      </c>
      <c r="AU2344" s="12" t="s">
        <v>79</v>
      </c>
      <c r="AV2344" s="12" t="s">
        <v>33</v>
      </c>
      <c r="AW2344" s="12" t="s">
        <v>69</v>
      </c>
      <c r="AX2344" s="202" t="s">
        <v>162</v>
      </c>
    </row>
    <row r="2345" spans="2:64" s="12" customFormat="1">
      <c r="B2345" s="196"/>
      <c r="C2345" s="341"/>
      <c r="D2345" s="337" t="s">
        <v>170</v>
      </c>
      <c r="E2345" s="347" t="s">
        <v>5</v>
      </c>
      <c r="F2345" s="348" t="s">
        <v>1217</v>
      </c>
      <c r="G2345" s="341"/>
      <c r="H2345" s="349">
        <v>0</v>
      </c>
      <c r="I2345" s="198"/>
      <c r="L2345" s="196"/>
      <c r="M2345" s="199"/>
      <c r="N2345" s="200"/>
      <c r="O2345" s="200"/>
      <c r="P2345" s="200"/>
      <c r="Q2345" s="200"/>
      <c r="R2345" s="200"/>
      <c r="S2345" s="200"/>
      <c r="T2345" s="201"/>
      <c r="U2345" s="341"/>
      <c r="V2345" s="341"/>
      <c r="AS2345" s="202" t="s">
        <v>170</v>
      </c>
      <c r="AT2345" s="202" t="s">
        <v>79</v>
      </c>
      <c r="AU2345" s="12" t="s">
        <v>79</v>
      </c>
      <c r="AV2345" s="12" t="s">
        <v>33</v>
      </c>
      <c r="AW2345" s="12" t="s">
        <v>69</v>
      </c>
      <c r="AX2345" s="202" t="s">
        <v>162</v>
      </c>
    </row>
    <row r="2346" spans="2:64" s="12" customFormat="1">
      <c r="B2346" s="196"/>
      <c r="C2346" s="341"/>
      <c r="D2346" s="337" t="s">
        <v>170</v>
      </c>
      <c r="E2346" s="347" t="s">
        <v>5</v>
      </c>
      <c r="F2346" s="348" t="s">
        <v>1218</v>
      </c>
      <c r="G2346" s="341"/>
      <c r="H2346" s="349">
        <v>25.411000000000001</v>
      </c>
      <c r="I2346" s="198"/>
      <c r="L2346" s="196"/>
      <c r="M2346" s="199"/>
      <c r="N2346" s="200"/>
      <c r="O2346" s="200"/>
      <c r="P2346" s="200"/>
      <c r="Q2346" s="200"/>
      <c r="R2346" s="200"/>
      <c r="S2346" s="200"/>
      <c r="T2346" s="201"/>
      <c r="U2346" s="341"/>
      <c r="V2346" s="341"/>
      <c r="AS2346" s="202" t="s">
        <v>170</v>
      </c>
      <c r="AT2346" s="202" t="s">
        <v>79</v>
      </c>
      <c r="AU2346" s="12" t="s">
        <v>79</v>
      </c>
      <c r="AV2346" s="12" t="s">
        <v>33</v>
      </c>
      <c r="AW2346" s="12" t="s">
        <v>69</v>
      </c>
      <c r="AX2346" s="202" t="s">
        <v>162</v>
      </c>
    </row>
    <row r="2347" spans="2:64" s="13" customFormat="1">
      <c r="B2347" s="208"/>
      <c r="C2347" s="350"/>
      <c r="D2347" s="342" t="s">
        <v>170</v>
      </c>
      <c r="E2347" s="351" t="s">
        <v>5</v>
      </c>
      <c r="F2347" s="352" t="s">
        <v>192</v>
      </c>
      <c r="G2347" s="350"/>
      <c r="H2347" s="353">
        <f>SUM(H2337:H2346)</f>
        <v>98.311000000000007</v>
      </c>
      <c r="I2347" s="209"/>
      <c r="L2347" s="208"/>
      <c r="M2347" s="210"/>
      <c r="N2347" s="211"/>
      <c r="O2347" s="211"/>
      <c r="P2347" s="211"/>
      <c r="Q2347" s="211"/>
      <c r="R2347" s="211"/>
      <c r="S2347" s="211"/>
      <c r="T2347" s="212"/>
      <c r="U2347" s="350"/>
      <c r="V2347" s="350"/>
      <c r="AS2347" s="213" t="s">
        <v>170</v>
      </c>
      <c r="AT2347" s="213" t="s">
        <v>79</v>
      </c>
      <c r="AU2347" s="13" t="s">
        <v>168</v>
      </c>
      <c r="AV2347" s="13" t="s">
        <v>33</v>
      </c>
      <c r="AW2347" s="13" t="s">
        <v>77</v>
      </c>
      <c r="AX2347" s="213" t="s">
        <v>162</v>
      </c>
    </row>
    <row r="2348" spans="2:64" s="1" customFormat="1" ht="16.5" customHeight="1">
      <c r="B2348" s="174"/>
      <c r="C2348" s="389">
        <v>400</v>
      </c>
      <c r="D2348" s="389" t="s">
        <v>164</v>
      </c>
      <c r="E2348" s="390" t="s">
        <v>2555</v>
      </c>
      <c r="F2348" s="391" t="s">
        <v>2556</v>
      </c>
      <c r="G2348" s="392" t="s">
        <v>284</v>
      </c>
      <c r="H2348" s="393">
        <v>915.61</v>
      </c>
      <c r="I2348" s="180"/>
      <c r="J2348" s="181">
        <f>ROUND(I2348*H2348,2)</f>
        <v>0</v>
      </c>
      <c r="K2348" s="177" t="s">
        <v>5</v>
      </c>
      <c r="L2348" s="41"/>
      <c r="M2348" s="182" t="s">
        <v>5</v>
      </c>
      <c r="N2348" s="183" t="s">
        <v>40</v>
      </c>
      <c r="O2348" s="42"/>
      <c r="P2348" s="184">
        <f>O2348*H2348</f>
        <v>0</v>
      </c>
      <c r="Q2348" s="184">
        <v>2.9999999999999997E-4</v>
      </c>
      <c r="R2348" s="184">
        <f>Q2348*H2348</f>
        <v>0.27468299999999995</v>
      </c>
      <c r="S2348" s="184">
        <v>0</v>
      </c>
      <c r="T2348" s="185">
        <f>S2348*H2348</f>
        <v>0</v>
      </c>
      <c r="U2348" s="441"/>
      <c r="V2348" s="329"/>
      <c r="AQ2348" s="24" t="s">
        <v>270</v>
      </c>
      <c r="AS2348" s="24" t="s">
        <v>164</v>
      </c>
      <c r="AT2348" s="24" t="s">
        <v>79</v>
      </c>
      <c r="AX2348" s="24" t="s">
        <v>162</v>
      </c>
      <c r="BD2348" s="186">
        <f>IF(N2348="základní",J2348,0)</f>
        <v>0</v>
      </c>
      <c r="BE2348" s="186">
        <f>IF(N2348="snížená",J2348,0)</f>
        <v>0</v>
      </c>
      <c r="BF2348" s="186">
        <f>IF(N2348="zákl. přenesená",J2348,0)</f>
        <v>0</v>
      </c>
      <c r="BG2348" s="186">
        <f>IF(N2348="sníž. přenesená",J2348,0)</f>
        <v>0</v>
      </c>
      <c r="BH2348" s="186">
        <f>IF(N2348="nulová",J2348,0)</f>
        <v>0</v>
      </c>
      <c r="BI2348" s="24" t="s">
        <v>77</v>
      </c>
      <c r="BJ2348" s="186">
        <f>ROUND(I2348*H2348,2)</f>
        <v>0</v>
      </c>
      <c r="BK2348" s="24" t="s">
        <v>270</v>
      </c>
      <c r="BL2348" s="24" t="s">
        <v>2557</v>
      </c>
    </row>
    <row r="2349" spans="2:64" s="11" customFormat="1">
      <c r="B2349" s="187"/>
      <c r="C2349" s="336"/>
      <c r="D2349" s="337" t="s">
        <v>170</v>
      </c>
      <c r="E2349" s="338" t="s">
        <v>5</v>
      </c>
      <c r="F2349" s="339" t="s">
        <v>2443</v>
      </c>
      <c r="G2349" s="336"/>
      <c r="H2349" s="340" t="s">
        <v>5</v>
      </c>
      <c r="I2349" s="192"/>
      <c r="L2349" s="187"/>
      <c r="M2349" s="193"/>
      <c r="N2349" s="194"/>
      <c r="O2349" s="194"/>
      <c r="P2349" s="194"/>
      <c r="Q2349" s="194"/>
      <c r="R2349" s="194"/>
      <c r="S2349" s="194"/>
      <c r="T2349" s="195"/>
      <c r="U2349" s="336"/>
      <c r="V2349" s="336"/>
      <c r="AS2349" s="191" t="s">
        <v>170</v>
      </c>
      <c r="AT2349" s="191" t="s">
        <v>79</v>
      </c>
      <c r="AU2349" s="11" t="s">
        <v>77</v>
      </c>
      <c r="AV2349" s="11" t="s">
        <v>33</v>
      </c>
      <c r="AW2349" s="11" t="s">
        <v>69</v>
      </c>
      <c r="AX2349" s="191" t="s">
        <v>162</v>
      </c>
    </row>
    <row r="2350" spans="2:64" s="11" customFormat="1">
      <c r="B2350" s="187"/>
      <c r="C2350" s="336"/>
      <c r="D2350" s="337" t="s">
        <v>170</v>
      </c>
      <c r="E2350" s="338" t="s">
        <v>5</v>
      </c>
      <c r="F2350" s="339" t="s">
        <v>2519</v>
      </c>
      <c r="G2350" s="336"/>
      <c r="H2350" s="340" t="s">
        <v>5</v>
      </c>
      <c r="I2350" s="192"/>
      <c r="L2350" s="187"/>
      <c r="M2350" s="193"/>
      <c r="N2350" s="194"/>
      <c r="O2350" s="194"/>
      <c r="P2350" s="194"/>
      <c r="Q2350" s="194"/>
      <c r="R2350" s="194"/>
      <c r="S2350" s="194"/>
      <c r="T2350" s="195"/>
      <c r="U2350" s="336"/>
      <c r="V2350" s="336"/>
      <c r="AS2350" s="191" t="s">
        <v>170</v>
      </c>
      <c r="AT2350" s="191" t="s">
        <v>79</v>
      </c>
      <c r="AU2350" s="11" t="s">
        <v>77</v>
      </c>
      <c r="AV2350" s="11" t="s">
        <v>33</v>
      </c>
      <c r="AW2350" s="11" t="s">
        <v>69</v>
      </c>
      <c r="AX2350" s="191" t="s">
        <v>162</v>
      </c>
    </row>
    <row r="2351" spans="2:64" s="12" customFormat="1">
      <c r="B2351" s="196"/>
      <c r="C2351" s="341"/>
      <c r="D2351" s="337" t="s">
        <v>170</v>
      </c>
      <c r="E2351" s="347" t="s">
        <v>5</v>
      </c>
      <c r="F2351" s="348" t="s">
        <v>2520</v>
      </c>
      <c r="G2351" s="341"/>
      <c r="H2351" s="349">
        <v>0</v>
      </c>
      <c r="I2351" s="198"/>
      <c r="L2351" s="196"/>
      <c r="M2351" s="199"/>
      <c r="N2351" s="200"/>
      <c r="O2351" s="200"/>
      <c r="P2351" s="200"/>
      <c r="Q2351" s="200"/>
      <c r="R2351" s="200"/>
      <c r="S2351" s="200"/>
      <c r="T2351" s="201"/>
      <c r="U2351" s="341"/>
      <c r="V2351" s="341"/>
      <c r="AS2351" s="202" t="s">
        <v>170</v>
      </c>
      <c r="AT2351" s="202" t="s">
        <v>79</v>
      </c>
      <c r="AU2351" s="12" t="s">
        <v>79</v>
      </c>
      <c r="AV2351" s="12" t="s">
        <v>33</v>
      </c>
      <c r="AW2351" s="12" t="s">
        <v>69</v>
      </c>
      <c r="AX2351" s="202" t="s">
        <v>162</v>
      </c>
    </row>
    <row r="2352" spans="2:64" s="12" customFormat="1">
      <c r="B2352" s="196"/>
      <c r="C2352" s="341"/>
      <c r="D2352" s="337" t="s">
        <v>170</v>
      </c>
      <c r="E2352" s="347" t="s">
        <v>5</v>
      </c>
      <c r="F2352" s="348" t="s">
        <v>2521</v>
      </c>
      <c r="G2352" s="341"/>
      <c r="H2352" s="349">
        <v>0</v>
      </c>
      <c r="I2352" s="198"/>
      <c r="L2352" s="196"/>
      <c r="M2352" s="199"/>
      <c r="N2352" s="200"/>
      <c r="O2352" s="200"/>
      <c r="P2352" s="200"/>
      <c r="Q2352" s="200"/>
      <c r="R2352" s="200"/>
      <c r="S2352" s="200"/>
      <c r="T2352" s="201"/>
      <c r="U2352" s="341"/>
      <c r="V2352" s="341"/>
      <c r="AS2352" s="202" t="s">
        <v>170</v>
      </c>
      <c r="AT2352" s="202" t="s">
        <v>79</v>
      </c>
      <c r="AU2352" s="12" t="s">
        <v>79</v>
      </c>
      <c r="AV2352" s="12" t="s">
        <v>33</v>
      </c>
      <c r="AW2352" s="12" t="s">
        <v>69</v>
      </c>
      <c r="AX2352" s="202" t="s">
        <v>162</v>
      </c>
    </row>
    <row r="2353" spans="2:50" s="12" customFormat="1">
      <c r="B2353" s="196"/>
      <c r="C2353" s="341"/>
      <c r="D2353" s="337" t="s">
        <v>170</v>
      </c>
      <c r="E2353" s="347" t="s">
        <v>5</v>
      </c>
      <c r="F2353" s="348" t="s">
        <v>1794</v>
      </c>
      <c r="G2353" s="341"/>
      <c r="H2353" s="349">
        <v>0</v>
      </c>
      <c r="I2353" s="198"/>
      <c r="L2353" s="196"/>
      <c r="M2353" s="199"/>
      <c r="N2353" s="200"/>
      <c r="O2353" s="200"/>
      <c r="P2353" s="200"/>
      <c r="Q2353" s="200"/>
      <c r="R2353" s="200"/>
      <c r="S2353" s="200"/>
      <c r="T2353" s="201"/>
      <c r="U2353" s="341"/>
      <c r="V2353" s="341"/>
      <c r="AS2353" s="202" t="s">
        <v>170</v>
      </c>
      <c r="AT2353" s="202" t="s">
        <v>79</v>
      </c>
      <c r="AU2353" s="12" t="s">
        <v>79</v>
      </c>
      <c r="AV2353" s="12" t="s">
        <v>33</v>
      </c>
      <c r="AW2353" s="12" t="s">
        <v>69</v>
      </c>
      <c r="AX2353" s="202" t="s">
        <v>162</v>
      </c>
    </row>
    <row r="2354" spans="2:50" s="12" customFormat="1">
      <c r="B2354" s="196"/>
      <c r="C2354" s="341"/>
      <c r="D2354" s="337" t="s">
        <v>170</v>
      </c>
      <c r="E2354" s="347" t="s">
        <v>5</v>
      </c>
      <c r="F2354" s="348" t="s">
        <v>2522</v>
      </c>
      <c r="G2354" s="341"/>
      <c r="H2354" s="349">
        <v>0</v>
      </c>
      <c r="I2354" s="198"/>
      <c r="L2354" s="196"/>
      <c r="M2354" s="199"/>
      <c r="N2354" s="200"/>
      <c r="O2354" s="200"/>
      <c r="P2354" s="200"/>
      <c r="Q2354" s="200"/>
      <c r="R2354" s="200"/>
      <c r="S2354" s="200"/>
      <c r="T2354" s="201"/>
      <c r="U2354" s="341"/>
      <c r="V2354" s="341"/>
      <c r="AS2354" s="202" t="s">
        <v>170</v>
      </c>
      <c r="AT2354" s="202" t="s">
        <v>79</v>
      </c>
      <c r="AU2354" s="12" t="s">
        <v>79</v>
      </c>
      <c r="AV2354" s="12" t="s">
        <v>33</v>
      </c>
      <c r="AW2354" s="12" t="s">
        <v>69</v>
      </c>
      <c r="AX2354" s="202" t="s">
        <v>162</v>
      </c>
    </row>
    <row r="2355" spans="2:50" s="12" customFormat="1">
      <c r="B2355" s="196"/>
      <c r="C2355" s="341"/>
      <c r="D2355" s="337" t="s">
        <v>170</v>
      </c>
      <c r="E2355" s="347" t="s">
        <v>5</v>
      </c>
      <c r="F2355" s="348" t="s">
        <v>1935</v>
      </c>
      <c r="G2355" s="341"/>
      <c r="H2355" s="349">
        <v>0</v>
      </c>
      <c r="I2355" s="198"/>
      <c r="L2355" s="196"/>
      <c r="M2355" s="199"/>
      <c r="N2355" s="200"/>
      <c r="O2355" s="200"/>
      <c r="P2355" s="200"/>
      <c r="Q2355" s="200"/>
      <c r="R2355" s="200"/>
      <c r="S2355" s="200"/>
      <c r="T2355" s="201"/>
      <c r="U2355" s="341"/>
      <c r="V2355" s="341"/>
      <c r="AS2355" s="202" t="s">
        <v>170</v>
      </c>
      <c r="AT2355" s="202" t="s">
        <v>79</v>
      </c>
      <c r="AU2355" s="12" t="s">
        <v>79</v>
      </c>
      <c r="AV2355" s="12" t="s">
        <v>33</v>
      </c>
      <c r="AW2355" s="12" t="s">
        <v>69</v>
      </c>
      <c r="AX2355" s="202" t="s">
        <v>162</v>
      </c>
    </row>
    <row r="2356" spans="2:50" s="12" customFormat="1">
      <c r="B2356" s="196"/>
      <c r="C2356" s="341"/>
      <c r="D2356" s="337" t="s">
        <v>170</v>
      </c>
      <c r="E2356" s="347" t="s">
        <v>5</v>
      </c>
      <c r="F2356" s="348" t="s">
        <v>1805</v>
      </c>
      <c r="G2356" s="341"/>
      <c r="H2356" s="349">
        <v>0</v>
      </c>
      <c r="I2356" s="198"/>
      <c r="L2356" s="196"/>
      <c r="M2356" s="199"/>
      <c r="N2356" s="200"/>
      <c r="O2356" s="200"/>
      <c r="P2356" s="200"/>
      <c r="Q2356" s="200"/>
      <c r="R2356" s="200"/>
      <c r="S2356" s="200"/>
      <c r="T2356" s="201"/>
      <c r="U2356" s="341"/>
      <c r="V2356" s="341"/>
      <c r="AS2356" s="202" t="s">
        <v>170</v>
      </c>
      <c r="AT2356" s="202" t="s">
        <v>79</v>
      </c>
      <c r="AU2356" s="12" t="s">
        <v>79</v>
      </c>
      <c r="AV2356" s="12" t="s">
        <v>33</v>
      </c>
      <c r="AW2356" s="12" t="s">
        <v>69</v>
      </c>
      <c r="AX2356" s="202" t="s">
        <v>162</v>
      </c>
    </row>
    <row r="2357" spans="2:50" s="12" customFormat="1">
      <c r="B2357" s="196"/>
      <c r="C2357" s="341"/>
      <c r="D2357" s="337" t="s">
        <v>170</v>
      </c>
      <c r="E2357" s="347" t="s">
        <v>5</v>
      </c>
      <c r="F2357" s="348" t="s">
        <v>1804</v>
      </c>
      <c r="G2357" s="341"/>
      <c r="H2357" s="349">
        <v>0</v>
      </c>
      <c r="I2357" s="198"/>
      <c r="L2357" s="196"/>
      <c r="M2357" s="199"/>
      <c r="N2357" s="200"/>
      <c r="O2357" s="200"/>
      <c r="P2357" s="200"/>
      <c r="Q2357" s="200"/>
      <c r="R2357" s="200"/>
      <c r="S2357" s="200"/>
      <c r="T2357" s="201"/>
      <c r="U2357" s="341"/>
      <c r="V2357" s="341"/>
      <c r="AS2357" s="202" t="s">
        <v>170</v>
      </c>
      <c r="AT2357" s="202" t="s">
        <v>79</v>
      </c>
      <c r="AU2357" s="12" t="s">
        <v>79</v>
      </c>
      <c r="AV2357" s="12" t="s">
        <v>33</v>
      </c>
      <c r="AW2357" s="12" t="s">
        <v>69</v>
      </c>
      <c r="AX2357" s="202" t="s">
        <v>162</v>
      </c>
    </row>
    <row r="2358" spans="2:50" s="12" customFormat="1">
      <c r="B2358" s="196"/>
      <c r="C2358" s="341"/>
      <c r="D2358" s="337" t="s">
        <v>170</v>
      </c>
      <c r="E2358" s="347" t="s">
        <v>5</v>
      </c>
      <c r="F2358" s="348" t="s">
        <v>1914</v>
      </c>
      <c r="G2358" s="341"/>
      <c r="H2358" s="349">
        <v>0</v>
      </c>
      <c r="I2358" s="198"/>
      <c r="L2358" s="196"/>
      <c r="M2358" s="199"/>
      <c r="N2358" s="200"/>
      <c r="O2358" s="200"/>
      <c r="P2358" s="200"/>
      <c r="Q2358" s="200"/>
      <c r="R2358" s="200"/>
      <c r="S2358" s="200"/>
      <c r="T2358" s="201"/>
      <c r="U2358" s="341"/>
      <c r="V2358" s="341"/>
      <c r="AS2358" s="202" t="s">
        <v>170</v>
      </c>
      <c r="AT2358" s="202" t="s">
        <v>79</v>
      </c>
      <c r="AU2358" s="12" t="s">
        <v>79</v>
      </c>
      <c r="AV2358" s="12" t="s">
        <v>33</v>
      </c>
      <c r="AW2358" s="12" t="s">
        <v>69</v>
      </c>
      <c r="AX2358" s="202" t="s">
        <v>162</v>
      </c>
    </row>
    <row r="2359" spans="2:50" s="12" customFormat="1">
      <c r="B2359" s="196"/>
      <c r="C2359" s="341"/>
      <c r="D2359" s="337" t="s">
        <v>170</v>
      </c>
      <c r="E2359" s="347" t="s">
        <v>5</v>
      </c>
      <c r="F2359" s="348" t="s">
        <v>1912</v>
      </c>
      <c r="G2359" s="341"/>
      <c r="H2359" s="349">
        <v>0</v>
      </c>
      <c r="I2359" s="198"/>
      <c r="L2359" s="196"/>
      <c r="M2359" s="199"/>
      <c r="N2359" s="200"/>
      <c r="O2359" s="200"/>
      <c r="P2359" s="200"/>
      <c r="Q2359" s="200"/>
      <c r="R2359" s="200"/>
      <c r="S2359" s="200"/>
      <c r="T2359" s="201"/>
      <c r="U2359" s="341"/>
      <c r="V2359" s="341"/>
      <c r="AS2359" s="202" t="s">
        <v>170</v>
      </c>
      <c r="AT2359" s="202" t="s">
        <v>79</v>
      </c>
      <c r="AU2359" s="12" t="s">
        <v>79</v>
      </c>
      <c r="AV2359" s="12" t="s">
        <v>33</v>
      </c>
      <c r="AW2359" s="12" t="s">
        <v>69</v>
      </c>
      <c r="AX2359" s="202" t="s">
        <v>162</v>
      </c>
    </row>
    <row r="2360" spans="2:50" s="12" customFormat="1">
      <c r="B2360" s="196"/>
      <c r="C2360" s="341"/>
      <c r="D2360" s="337" t="s">
        <v>170</v>
      </c>
      <c r="E2360" s="347" t="s">
        <v>5</v>
      </c>
      <c r="F2360" s="348" t="s">
        <v>1913</v>
      </c>
      <c r="G2360" s="341"/>
      <c r="H2360" s="349">
        <v>0</v>
      </c>
      <c r="I2360" s="198"/>
      <c r="L2360" s="196"/>
      <c r="M2360" s="199"/>
      <c r="N2360" s="200"/>
      <c r="O2360" s="200"/>
      <c r="P2360" s="200"/>
      <c r="Q2360" s="200"/>
      <c r="R2360" s="200"/>
      <c r="S2360" s="200"/>
      <c r="T2360" s="201"/>
      <c r="U2360" s="341"/>
      <c r="V2360" s="341"/>
      <c r="AS2360" s="202" t="s">
        <v>170</v>
      </c>
      <c r="AT2360" s="202" t="s">
        <v>79</v>
      </c>
      <c r="AU2360" s="12" t="s">
        <v>79</v>
      </c>
      <c r="AV2360" s="12" t="s">
        <v>33</v>
      </c>
      <c r="AW2360" s="12" t="s">
        <v>69</v>
      </c>
      <c r="AX2360" s="202" t="s">
        <v>162</v>
      </c>
    </row>
    <row r="2361" spans="2:50" s="12" customFormat="1">
      <c r="B2361" s="196"/>
      <c r="C2361" s="341"/>
      <c r="D2361" s="337" t="s">
        <v>170</v>
      </c>
      <c r="E2361" s="347" t="s">
        <v>5</v>
      </c>
      <c r="F2361" s="348" t="s">
        <v>1803</v>
      </c>
      <c r="G2361" s="341"/>
      <c r="H2361" s="349">
        <v>0</v>
      </c>
      <c r="I2361" s="198"/>
      <c r="L2361" s="196"/>
      <c r="M2361" s="199"/>
      <c r="N2361" s="200"/>
      <c r="O2361" s="200"/>
      <c r="P2361" s="200"/>
      <c r="Q2361" s="200"/>
      <c r="R2361" s="200"/>
      <c r="S2361" s="200"/>
      <c r="T2361" s="201"/>
      <c r="U2361" s="341"/>
      <c r="V2361" s="341"/>
      <c r="AS2361" s="202" t="s">
        <v>170</v>
      </c>
      <c r="AT2361" s="202" t="s">
        <v>79</v>
      </c>
      <c r="AU2361" s="12" t="s">
        <v>79</v>
      </c>
      <c r="AV2361" s="12" t="s">
        <v>33</v>
      </c>
      <c r="AW2361" s="12" t="s">
        <v>69</v>
      </c>
      <c r="AX2361" s="202" t="s">
        <v>162</v>
      </c>
    </row>
    <row r="2362" spans="2:50" s="12" customFormat="1">
      <c r="B2362" s="196"/>
      <c r="C2362" s="341"/>
      <c r="D2362" s="337" t="s">
        <v>170</v>
      </c>
      <c r="E2362" s="347" t="s">
        <v>5</v>
      </c>
      <c r="F2362" s="348" t="s">
        <v>2523</v>
      </c>
      <c r="G2362" s="341"/>
      <c r="H2362" s="349">
        <v>0</v>
      </c>
      <c r="I2362" s="198"/>
      <c r="L2362" s="196"/>
      <c r="M2362" s="199"/>
      <c r="N2362" s="200"/>
      <c r="O2362" s="200"/>
      <c r="P2362" s="200"/>
      <c r="Q2362" s="200"/>
      <c r="R2362" s="200"/>
      <c r="S2362" s="200"/>
      <c r="T2362" s="201"/>
      <c r="U2362" s="341"/>
      <c r="V2362" s="341"/>
      <c r="AS2362" s="202" t="s">
        <v>170</v>
      </c>
      <c r="AT2362" s="202" t="s">
        <v>79</v>
      </c>
      <c r="AU2362" s="12" t="s">
        <v>79</v>
      </c>
      <c r="AV2362" s="12" t="s">
        <v>33</v>
      </c>
      <c r="AW2362" s="12" t="s">
        <v>69</v>
      </c>
      <c r="AX2362" s="202" t="s">
        <v>162</v>
      </c>
    </row>
    <row r="2363" spans="2:50" s="12" customFormat="1">
      <c r="B2363" s="196"/>
      <c r="C2363" s="341"/>
      <c r="D2363" s="337" t="s">
        <v>170</v>
      </c>
      <c r="E2363" s="347" t="s">
        <v>5</v>
      </c>
      <c r="F2363" s="348" t="s">
        <v>2524</v>
      </c>
      <c r="G2363" s="341"/>
      <c r="H2363" s="349">
        <v>0</v>
      </c>
      <c r="I2363" s="198"/>
      <c r="L2363" s="196"/>
      <c r="M2363" s="199"/>
      <c r="N2363" s="200"/>
      <c r="O2363" s="200"/>
      <c r="P2363" s="200"/>
      <c r="Q2363" s="200"/>
      <c r="R2363" s="200"/>
      <c r="S2363" s="200"/>
      <c r="T2363" s="201"/>
      <c r="U2363" s="341"/>
      <c r="V2363" s="341"/>
      <c r="AS2363" s="202" t="s">
        <v>170</v>
      </c>
      <c r="AT2363" s="202" t="s">
        <v>79</v>
      </c>
      <c r="AU2363" s="12" t="s">
        <v>79</v>
      </c>
      <c r="AV2363" s="12" t="s">
        <v>33</v>
      </c>
      <c r="AW2363" s="12" t="s">
        <v>69</v>
      </c>
      <c r="AX2363" s="202" t="s">
        <v>162</v>
      </c>
    </row>
    <row r="2364" spans="2:50" s="12" customFormat="1">
      <c r="B2364" s="196"/>
      <c r="C2364" s="341"/>
      <c r="D2364" s="337" t="s">
        <v>170</v>
      </c>
      <c r="E2364" s="347" t="s">
        <v>5</v>
      </c>
      <c r="F2364" s="348" t="s">
        <v>2525</v>
      </c>
      <c r="G2364" s="341"/>
      <c r="H2364" s="349">
        <v>0</v>
      </c>
      <c r="I2364" s="198"/>
      <c r="L2364" s="196"/>
      <c r="M2364" s="199"/>
      <c r="N2364" s="200"/>
      <c r="O2364" s="200"/>
      <c r="P2364" s="200"/>
      <c r="Q2364" s="200"/>
      <c r="R2364" s="200"/>
      <c r="S2364" s="200"/>
      <c r="T2364" s="201"/>
      <c r="U2364" s="341"/>
      <c r="V2364" s="341"/>
      <c r="AS2364" s="202" t="s">
        <v>170</v>
      </c>
      <c r="AT2364" s="202" t="s">
        <v>79</v>
      </c>
      <c r="AU2364" s="12" t="s">
        <v>79</v>
      </c>
      <c r="AV2364" s="12" t="s">
        <v>33</v>
      </c>
      <c r="AW2364" s="12" t="s">
        <v>69</v>
      </c>
      <c r="AX2364" s="202" t="s">
        <v>162</v>
      </c>
    </row>
    <row r="2365" spans="2:50" s="14" customFormat="1">
      <c r="B2365" s="214"/>
      <c r="C2365" s="355"/>
      <c r="D2365" s="337" t="s">
        <v>170</v>
      </c>
      <c r="E2365" s="356" t="s">
        <v>5</v>
      </c>
      <c r="F2365" s="357" t="s">
        <v>259</v>
      </c>
      <c r="G2365" s="355"/>
      <c r="H2365" s="358">
        <f>SUM(H2351:H2364)</f>
        <v>0</v>
      </c>
      <c r="I2365" s="216"/>
      <c r="L2365" s="214"/>
      <c r="M2365" s="217"/>
      <c r="N2365" s="218"/>
      <c r="O2365" s="218"/>
      <c r="P2365" s="218"/>
      <c r="Q2365" s="218"/>
      <c r="R2365" s="218"/>
      <c r="S2365" s="218"/>
      <c r="T2365" s="219"/>
      <c r="U2365" s="355"/>
      <c r="V2365" s="355"/>
      <c r="AS2365" s="215" t="s">
        <v>170</v>
      </c>
      <c r="AT2365" s="215" t="s">
        <v>79</v>
      </c>
      <c r="AU2365" s="14" t="s">
        <v>178</v>
      </c>
      <c r="AV2365" s="14" t="s">
        <v>33</v>
      </c>
      <c r="AW2365" s="14" t="s">
        <v>69</v>
      </c>
      <c r="AX2365" s="215" t="s">
        <v>162</v>
      </c>
    </row>
    <row r="2366" spans="2:50" s="11" customFormat="1">
      <c r="B2366" s="187"/>
      <c r="C2366" s="336"/>
      <c r="D2366" s="337" t="s">
        <v>170</v>
      </c>
      <c r="E2366" s="338" t="s">
        <v>5</v>
      </c>
      <c r="F2366" s="339" t="s">
        <v>2526</v>
      </c>
      <c r="G2366" s="336"/>
      <c r="H2366" s="340" t="s">
        <v>5</v>
      </c>
      <c r="I2366" s="192"/>
      <c r="L2366" s="187"/>
      <c r="M2366" s="193"/>
      <c r="N2366" s="194"/>
      <c r="O2366" s="194"/>
      <c r="P2366" s="194"/>
      <c r="Q2366" s="194"/>
      <c r="R2366" s="194"/>
      <c r="S2366" s="194"/>
      <c r="T2366" s="195"/>
      <c r="U2366" s="336"/>
      <c r="V2366" s="336"/>
      <c r="AS2366" s="191" t="s">
        <v>170</v>
      </c>
      <c r="AT2366" s="191" t="s">
        <v>79</v>
      </c>
      <c r="AU2366" s="11" t="s">
        <v>77</v>
      </c>
      <c r="AV2366" s="11" t="s">
        <v>33</v>
      </c>
      <c r="AW2366" s="11" t="s">
        <v>69</v>
      </c>
      <c r="AX2366" s="191" t="s">
        <v>162</v>
      </c>
    </row>
    <row r="2367" spans="2:50" s="12" customFormat="1">
      <c r="B2367" s="196"/>
      <c r="C2367" s="341"/>
      <c r="D2367" s="337" t="s">
        <v>170</v>
      </c>
      <c r="E2367" s="347" t="s">
        <v>5</v>
      </c>
      <c r="F2367" s="348" t="s">
        <v>2527</v>
      </c>
      <c r="G2367" s="341"/>
      <c r="H2367" s="349">
        <v>0</v>
      </c>
      <c r="I2367" s="198"/>
      <c r="L2367" s="196"/>
      <c r="M2367" s="199"/>
      <c r="N2367" s="200"/>
      <c r="O2367" s="200"/>
      <c r="P2367" s="200"/>
      <c r="Q2367" s="200"/>
      <c r="R2367" s="200"/>
      <c r="S2367" s="200"/>
      <c r="T2367" s="201"/>
      <c r="U2367" s="341"/>
      <c r="V2367" s="341"/>
      <c r="AS2367" s="202" t="s">
        <v>170</v>
      </c>
      <c r="AT2367" s="202" t="s">
        <v>79</v>
      </c>
      <c r="AU2367" s="12" t="s">
        <v>79</v>
      </c>
      <c r="AV2367" s="12" t="s">
        <v>33</v>
      </c>
      <c r="AW2367" s="12" t="s">
        <v>69</v>
      </c>
      <c r="AX2367" s="202" t="s">
        <v>162</v>
      </c>
    </row>
    <row r="2368" spans="2:50" s="12" customFormat="1">
      <c r="B2368" s="196"/>
      <c r="C2368" s="341"/>
      <c r="D2368" s="337" t="s">
        <v>170</v>
      </c>
      <c r="E2368" s="347" t="s">
        <v>5</v>
      </c>
      <c r="F2368" s="348" t="s">
        <v>2528</v>
      </c>
      <c r="G2368" s="341"/>
      <c r="H2368" s="349">
        <v>0</v>
      </c>
      <c r="I2368" s="198"/>
      <c r="L2368" s="196"/>
      <c r="M2368" s="199"/>
      <c r="N2368" s="200"/>
      <c r="O2368" s="200"/>
      <c r="P2368" s="200"/>
      <c r="Q2368" s="200"/>
      <c r="R2368" s="200"/>
      <c r="S2368" s="200"/>
      <c r="T2368" s="201"/>
      <c r="U2368" s="341"/>
      <c r="V2368" s="341"/>
      <c r="AS2368" s="202" t="s">
        <v>170</v>
      </c>
      <c r="AT2368" s="202" t="s">
        <v>79</v>
      </c>
      <c r="AU2368" s="12" t="s">
        <v>79</v>
      </c>
      <c r="AV2368" s="12" t="s">
        <v>33</v>
      </c>
      <c r="AW2368" s="12" t="s">
        <v>69</v>
      </c>
      <c r="AX2368" s="202" t="s">
        <v>162</v>
      </c>
    </row>
    <row r="2369" spans="2:50" s="12" customFormat="1">
      <c r="B2369" s="196"/>
      <c r="C2369" s="341"/>
      <c r="D2369" s="337" t="s">
        <v>170</v>
      </c>
      <c r="E2369" s="347" t="s">
        <v>5</v>
      </c>
      <c r="F2369" s="348" t="s">
        <v>2529</v>
      </c>
      <c r="G2369" s="341"/>
      <c r="H2369" s="349">
        <v>0</v>
      </c>
      <c r="I2369" s="198"/>
      <c r="L2369" s="196"/>
      <c r="M2369" s="199"/>
      <c r="N2369" s="200"/>
      <c r="O2369" s="200"/>
      <c r="P2369" s="200"/>
      <c r="Q2369" s="200"/>
      <c r="R2369" s="200"/>
      <c r="S2369" s="200"/>
      <c r="T2369" s="201"/>
      <c r="U2369" s="341"/>
      <c r="V2369" s="341"/>
      <c r="AS2369" s="202" t="s">
        <v>170</v>
      </c>
      <c r="AT2369" s="202" t="s">
        <v>79</v>
      </c>
      <c r="AU2369" s="12" t="s">
        <v>79</v>
      </c>
      <c r="AV2369" s="12" t="s">
        <v>33</v>
      </c>
      <c r="AW2369" s="12" t="s">
        <v>69</v>
      </c>
      <c r="AX2369" s="202" t="s">
        <v>162</v>
      </c>
    </row>
    <row r="2370" spans="2:50" s="14" customFormat="1">
      <c r="B2370" s="214"/>
      <c r="C2370" s="355"/>
      <c r="D2370" s="337" t="s">
        <v>170</v>
      </c>
      <c r="E2370" s="356" t="s">
        <v>5</v>
      </c>
      <c r="F2370" s="357" t="s">
        <v>259</v>
      </c>
      <c r="G2370" s="355"/>
      <c r="H2370" s="358">
        <f>SUM(H2367:H2369)</f>
        <v>0</v>
      </c>
      <c r="I2370" s="216"/>
      <c r="L2370" s="214"/>
      <c r="M2370" s="217"/>
      <c r="N2370" s="218"/>
      <c r="O2370" s="218"/>
      <c r="P2370" s="218"/>
      <c r="Q2370" s="218"/>
      <c r="R2370" s="218"/>
      <c r="S2370" s="218"/>
      <c r="T2370" s="219"/>
      <c r="U2370" s="355"/>
      <c r="V2370" s="355"/>
      <c r="AS2370" s="215" t="s">
        <v>170</v>
      </c>
      <c r="AT2370" s="215" t="s">
        <v>79</v>
      </c>
      <c r="AU2370" s="14" t="s">
        <v>178</v>
      </c>
      <c r="AV2370" s="14" t="s">
        <v>33</v>
      </c>
      <c r="AW2370" s="14" t="s">
        <v>69</v>
      </c>
      <c r="AX2370" s="215" t="s">
        <v>162</v>
      </c>
    </row>
    <row r="2371" spans="2:50" s="11" customFormat="1">
      <c r="B2371" s="187"/>
      <c r="C2371" s="336"/>
      <c r="D2371" s="337" t="s">
        <v>170</v>
      </c>
      <c r="E2371" s="338" t="s">
        <v>5</v>
      </c>
      <c r="F2371" s="339" t="s">
        <v>2530</v>
      </c>
      <c r="G2371" s="336"/>
      <c r="H2371" s="340" t="s">
        <v>5</v>
      </c>
      <c r="I2371" s="192"/>
      <c r="L2371" s="187"/>
      <c r="M2371" s="193"/>
      <c r="N2371" s="194"/>
      <c r="O2371" s="194"/>
      <c r="P2371" s="194"/>
      <c r="Q2371" s="194"/>
      <c r="R2371" s="194"/>
      <c r="S2371" s="194"/>
      <c r="T2371" s="195"/>
      <c r="U2371" s="336"/>
      <c r="V2371" s="336"/>
      <c r="AS2371" s="191" t="s">
        <v>170</v>
      </c>
      <c r="AT2371" s="191" t="s">
        <v>79</v>
      </c>
      <c r="AU2371" s="11" t="s">
        <v>77</v>
      </c>
      <c r="AV2371" s="11" t="s">
        <v>33</v>
      </c>
      <c r="AW2371" s="11" t="s">
        <v>69</v>
      </c>
      <c r="AX2371" s="191" t="s">
        <v>162</v>
      </c>
    </row>
    <row r="2372" spans="2:50" s="12" customFormat="1">
      <c r="B2372" s="196"/>
      <c r="C2372" s="341"/>
      <c r="D2372" s="337" t="s">
        <v>170</v>
      </c>
      <c r="E2372" s="347" t="s">
        <v>5</v>
      </c>
      <c r="F2372" s="348" t="s">
        <v>1909</v>
      </c>
      <c r="G2372" s="341"/>
      <c r="H2372" s="349">
        <v>58.32</v>
      </c>
      <c r="I2372" s="198"/>
      <c r="L2372" s="196"/>
      <c r="M2372" s="199"/>
      <c r="N2372" s="200"/>
      <c r="O2372" s="200"/>
      <c r="P2372" s="200"/>
      <c r="Q2372" s="200"/>
      <c r="R2372" s="200"/>
      <c r="S2372" s="200"/>
      <c r="T2372" s="201"/>
      <c r="U2372" s="341"/>
      <c r="V2372" s="341"/>
      <c r="AS2372" s="202" t="s">
        <v>170</v>
      </c>
      <c r="AT2372" s="202" t="s">
        <v>79</v>
      </c>
      <c r="AU2372" s="12" t="s">
        <v>79</v>
      </c>
      <c r="AV2372" s="12" t="s">
        <v>33</v>
      </c>
      <c r="AW2372" s="12" t="s">
        <v>69</v>
      </c>
      <c r="AX2372" s="202" t="s">
        <v>162</v>
      </c>
    </row>
    <row r="2373" spans="2:50" s="12" customFormat="1">
      <c r="B2373" s="196"/>
      <c r="C2373" s="341"/>
      <c r="D2373" s="337" t="s">
        <v>170</v>
      </c>
      <c r="E2373" s="347" t="s">
        <v>5</v>
      </c>
      <c r="F2373" s="348" t="s">
        <v>2531</v>
      </c>
      <c r="G2373" s="341"/>
      <c r="H2373" s="349">
        <v>0.5</v>
      </c>
      <c r="I2373" s="198"/>
      <c r="L2373" s="196"/>
      <c r="M2373" s="199"/>
      <c r="N2373" s="200"/>
      <c r="O2373" s="200"/>
      <c r="P2373" s="200"/>
      <c r="Q2373" s="200"/>
      <c r="R2373" s="200"/>
      <c r="S2373" s="200"/>
      <c r="T2373" s="201"/>
      <c r="U2373" s="341"/>
      <c r="V2373" s="341"/>
      <c r="AS2373" s="202" t="s">
        <v>170</v>
      </c>
      <c r="AT2373" s="202" t="s">
        <v>79</v>
      </c>
      <c r="AU2373" s="12" t="s">
        <v>79</v>
      </c>
      <c r="AV2373" s="12" t="s">
        <v>33</v>
      </c>
      <c r="AW2373" s="12" t="s">
        <v>69</v>
      </c>
      <c r="AX2373" s="202" t="s">
        <v>162</v>
      </c>
    </row>
    <row r="2374" spans="2:50" s="12" customFormat="1">
      <c r="B2374" s="196"/>
      <c r="C2374" s="341"/>
      <c r="D2374" s="337" t="s">
        <v>170</v>
      </c>
      <c r="E2374" s="347" t="s">
        <v>5</v>
      </c>
      <c r="F2374" s="348" t="s">
        <v>2532</v>
      </c>
      <c r="G2374" s="341"/>
      <c r="H2374" s="349">
        <v>237.73</v>
      </c>
      <c r="I2374" s="198"/>
      <c r="L2374" s="196"/>
      <c r="M2374" s="199"/>
      <c r="N2374" s="200"/>
      <c r="O2374" s="200"/>
      <c r="P2374" s="200"/>
      <c r="Q2374" s="200"/>
      <c r="R2374" s="200"/>
      <c r="S2374" s="200"/>
      <c r="T2374" s="201"/>
      <c r="U2374" s="341"/>
      <c r="V2374" s="341"/>
      <c r="AS2374" s="202" t="s">
        <v>170</v>
      </c>
      <c r="AT2374" s="202" t="s">
        <v>79</v>
      </c>
      <c r="AU2374" s="12" t="s">
        <v>79</v>
      </c>
      <c r="AV2374" s="12" t="s">
        <v>33</v>
      </c>
      <c r="AW2374" s="12" t="s">
        <v>69</v>
      </c>
      <c r="AX2374" s="202" t="s">
        <v>162</v>
      </c>
    </row>
    <row r="2375" spans="2:50" s="12" customFormat="1">
      <c r="B2375" s="196"/>
      <c r="C2375" s="341"/>
      <c r="D2375" s="337" t="s">
        <v>170</v>
      </c>
      <c r="E2375" s="347" t="s">
        <v>5</v>
      </c>
      <c r="F2375" s="348" t="s">
        <v>2533</v>
      </c>
      <c r="G2375" s="341"/>
      <c r="H2375" s="349">
        <v>0</v>
      </c>
      <c r="I2375" s="198"/>
      <c r="L2375" s="196"/>
      <c r="M2375" s="199"/>
      <c r="N2375" s="200"/>
      <c r="O2375" s="200"/>
      <c r="P2375" s="200"/>
      <c r="Q2375" s="200"/>
      <c r="R2375" s="200"/>
      <c r="S2375" s="200"/>
      <c r="T2375" s="201"/>
      <c r="U2375" s="341"/>
      <c r="V2375" s="341"/>
      <c r="AS2375" s="202" t="s">
        <v>170</v>
      </c>
      <c r="AT2375" s="202" t="s">
        <v>79</v>
      </c>
      <c r="AU2375" s="12" t="s">
        <v>79</v>
      </c>
      <c r="AV2375" s="12" t="s">
        <v>33</v>
      </c>
      <c r="AW2375" s="12" t="s">
        <v>69</v>
      </c>
      <c r="AX2375" s="202" t="s">
        <v>162</v>
      </c>
    </row>
    <row r="2376" spans="2:50" s="12" customFormat="1">
      <c r="B2376" s="196"/>
      <c r="C2376" s="341"/>
      <c r="D2376" s="337" t="s">
        <v>170</v>
      </c>
      <c r="E2376" s="347" t="s">
        <v>5</v>
      </c>
      <c r="F2376" s="348" t="s">
        <v>2534</v>
      </c>
      <c r="G2376" s="341"/>
      <c r="H2376" s="349">
        <v>0</v>
      </c>
      <c r="I2376" s="198"/>
      <c r="L2376" s="196"/>
      <c r="M2376" s="199"/>
      <c r="N2376" s="200"/>
      <c r="O2376" s="200"/>
      <c r="P2376" s="200"/>
      <c r="Q2376" s="200"/>
      <c r="R2376" s="200"/>
      <c r="S2376" s="200"/>
      <c r="T2376" s="201"/>
      <c r="U2376" s="341"/>
      <c r="V2376" s="341"/>
      <c r="AS2376" s="202" t="s">
        <v>170</v>
      </c>
      <c r="AT2376" s="202" t="s">
        <v>79</v>
      </c>
      <c r="AU2376" s="12" t="s">
        <v>79</v>
      </c>
      <c r="AV2376" s="12" t="s">
        <v>33</v>
      </c>
      <c r="AW2376" s="12" t="s">
        <v>69</v>
      </c>
      <c r="AX2376" s="202" t="s">
        <v>162</v>
      </c>
    </row>
    <row r="2377" spans="2:50" s="12" customFormat="1">
      <c r="B2377" s="196"/>
      <c r="C2377" s="341"/>
      <c r="D2377" s="337" t="s">
        <v>170</v>
      </c>
      <c r="E2377" s="347" t="s">
        <v>5</v>
      </c>
      <c r="F2377" s="348" t="s">
        <v>2535</v>
      </c>
      <c r="G2377" s="341"/>
      <c r="H2377" s="349">
        <v>0</v>
      </c>
      <c r="I2377" s="198"/>
      <c r="L2377" s="196"/>
      <c r="M2377" s="199"/>
      <c r="N2377" s="200"/>
      <c r="O2377" s="200"/>
      <c r="P2377" s="200"/>
      <c r="Q2377" s="200"/>
      <c r="R2377" s="200"/>
      <c r="S2377" s="200"/>
      <c r="T2377" s="201"/>
      <c r="U2377" s="341"/>
      <c r="V2377" s="341"/>
      <c r="AS2377" s="202" t="s">
        <v>170</v>
      </c>
      <c r="AT2377" s="202" t="s">
        <v>79</v>
      </c>
      <c r="AU2377" s="12" t="s">
        <v>79</v>
      </c>
      <c r="AV2377" s="12" t="s">
        <v>33</v>
      </c>
      <c r="AW2377" s="12" t="s">
        <v>69</v>
      </c>
      <c r="AX2377" s="202" t="s">
        <v>162</v>
      </c>
    </row>
    <row r="2378" spans="2:50" s="14" customFormat="1">
      <c r="B2378" s="214"/>
      <c r="C2378" s="355"/>
      <c r="D2378" s="337" t="s">
        <v>170</v>
      </c>
      <c r="E2378" s="356" t="s">
        <v>5</v>
      </c>
      <c r="F2378" s="357" t="s">
        <v>259</v>
      </c>
      <c r="G2378" s="355"/>
      <c r="H2378" s="358">
        <f>SUM(H2372:H2377)</f>
        <v>296.55</v>
      </c>
      <c r="I2378" s="216"/>
      <c r="L2378" s="214"/>
      <c r="M2378" s="217"/>
      <c r="N2378" s="218"/>
      <c r="O2378" s="218"/>
      <c r="P2378" s="218"/>
      <c r="Q2378" s="218"/>
      <c r="R2378" s="218"/>
      <c r="S2378" s="218"/>
      <c r="T2378" s="219"/>
      <c r="U2378" s="355"/>
      <c r="V2378" s="355"/>
      <c r="AS2378" s="215" t="s">
        <v>170</v>
      </c>
      <c r="AT2378" s="215" t="s">
        <v>79</v>
      </c>
      <c r="AU2378" s="14" t="s">
        <v>178</v>
      </c>
      <c r="AV2378" s="14" t="s">
        <v>33</v>
      </c>
      <c r="AW2378" s="14" t="s">
        <v>69</v>
      </c>
      <c r="AX2378" s="215" t="s">
        <v>162</v>
      </c>
    </row>
    <row r="2379" spans="2:50" s="11" customFormat="1">
      <c r="B2379" s="187"/>
      <c r="C2379" s="336"/>
      <c r="D2379" s="337" t="s">
        <v>170</v>
      </c>
      <c r="E2379" s="338" t="s">
        <v>5</v>
      </c>
      <c r="F2379" s="339" t="s">
        <v>2536</v>
      </c>
      <c r="G2379" s="336"/>
      <c r="H2379" s="340" t="s">
        <v>5</v>
      </c>
      <c r="I2379" s="192"/>
      <c r="L2379" s="187"/>
      <c r="M2379" s="193"/>
      <c r="N2379" s="194"/>
      <c r="O2379" s="194"/>
      <c r="P2379" s="194"/>
      <c r="Q2379" s="194"/>
      <c r="R2379" s="194"/>
      <c r="S2379" s="194"/>
      <c r="T2379" s="195"/>
      <c r="U2379" s="336"/>
      <c r="V2379" s="336"/>
      <c r="AS2379" s="191" t="s">
        <v>170</v>
      </c>
      <c r="AT2379" s="191" t="s">
        <v>79</v>
      </c>
      <c r="AU2379" s="11" t="s">
        <v>77</v>
      </c>
      <c r="AV2379" s="11" t="s">
        <v>33</v>
      </c>
      <c r="AW2379" s="11" t="s">
        <v>69</v>
      </c>
      <c r="AX2379" s="191" t="s">
        <v>162</v>
      </c>
    </row>
    <row r="2380" spans="2:50" s="12" customFormat="1">
      <c r="B2380" s="196"/>
      <c r="C2380" s="341"/>
      <c r="D2380" s="337" t="s">
        <v>170</v>
      </c>
      <c r="E2380" s="347" t="s">
        <v>5</v>
      </c>
      <c r="F2380" s="348" t="s">
        <v>2537</v>
      </c>
      <c r="G2380" s="341"/>
      <c r="H2380" s="349">
        <v>39.17</v>
      </c>
      <c r="I2380" s="198"/>
      <c r="L2380" s="196"/>
      <c r="M2380" s="199"/>
      <c r="N2380" s="200"/>
      <c r="O2380" s="200"/>
      <c r="P2380" s="200"/>
      <c r="Q2380" s="200"/>
      <c r="R2380" s="200"/>
      <c r="S2380" s="200"/>
      <c r="T2380" s="201"/>
      <c r="U2380" s="341"/>
      <c r="V2380" s="341"/>
      <c r="AS2380" s="202" t="s">
        <v>170</v>
      </c>
      <c r="AT2380" s="202" t="s">
        <v>79</v>
      </c>
      <c r="AU2380" s="12" t="s">
        <v>79</v>
      </c>
      <c r="AV2380" s="12" t="s">
        <v>33</v>
      </c>
      <c r="AW2380" s="12" t="s">
        <v>69</v>
      </c>
      <c r="AX2380" s="202" t="s">
        <v>162</v>
      </c>
    </row>
    <row r="2381" spans="2:50" s="12" customFormat="1">
      <c r="B2381" s="196"/>
      <c r="C2381" s="341"/>
      <c r="D2381" s="337" t="s">
        <v>170</v>
      </c>
      <c r="E2381" s="347" t="s">
        <v>5</v>
      </c>
      <c r="F2381" s="348" t="s">
        <v>2538</v>
      </c>
      <c r="G2381" s="341"/>
      <c r="H2381" s="349">
        <v>77.069999999999993</v>
      </c>
      <c r="I2381" s="198"/>
      <c r="L2381" s="196"/>
      <c r="M2381" s="199"/>
      <c r="N2381" s="200"/>
      <c r="O2381" s="200"/>
      <c r="P2381" s="200"/>
      <c r="Q2381" s="200"/>
      <c r="R2381" s="200"/>
      <c r="S2381" s="200"/>
      <c r="T2381" s="201"/>
      <c r="U2381" s="341"/>
      <c r="V2381" s="341"/>
      <c r="AS2381" s="202" t="s">
        <v>170</v>
      </c>
      <c r="AT2381" s="202" t="s">
        <v>79</v>
      </c>
      <c r="AU2381" s="12" t="s">
        <v>79</v>
      </c>
      <c r="AV2381" s="12" t="s">
        <v>33</v>
      </c>
      <c r="AW2381" s="12" t="s">
        <v>69</v>
      </c>
      <c r="AX2381" s="202" t="s">
        <v>162</v>
      </c>
    </row>
    <row r="2382" spans="2:50" s="12" customFormat="1">
      <c r="B2382" s="196"/>
      <c r="C2382" s="341"/>
      <c r="D2382" s="337" t="s">
        <v>170</v>
      </c>
      <c r="E2382" s="347" t="s">
        <v>5</v>
      </c>
      <c r="F2382" s="348" t="s">
        <v>2539</v>
      </c>
      <c r="G2382" s="341"/>
      <c r="H2382" s="349">
        <v>57.84</v>
      </c>
      <c r="I2382" s="198"/>
      <c r="L2382" s="196"/>
      <c r="M2382" s="199"/>
      <c r="N2382" s="200"/>
      <c r="O2382" s="200"/>
      <c r="P2382" s="200"/>
      <c r="Q2382" s="200"/>
      <c r="R2382" s="200"/>
      <c r="S2382" s="200"/>
      <c r="T2382" s="201"/>
      <c r="U2382" s="341"/>
      <c r="V2382" s="341"/>
      <c r="AS2382" s="202" t="s">
        <v>170</v>
      </c>
      <c r="AT2382" s="202" t="s">
        <v>79</v>
      </c>
      <c r="AU2382" s="12" t="s">
        <v>79</v>
      </c>
      <c r="AV2382" s="12" t="s">
        <v>33</v>
      </c>
      <c r="AW2382" s="12" t="s">
        <v>69</v>
      </c>
      <c r="AX2382" s="202" t="s">
        <v>162</v>
      </c>
    </row>
    <row r="2383" spans="2:50" s="12" customFormat="1">
      <c r="B2383" s="196"/>
      <c r="C2383" s="341"/>
      <c r="D2383" s="337" t="s">
        <v>170</v>
      </c>
      <c r="E2383" s="347" t="s">
        <v>5</v>
      </c>
      <c r="F2383" s="348" t="s">
        <v>2540</v>
      </c>
      <c r="G2383" s="341"/>
      <c r="H2383" s="349">
        <v>75.33</v>
      </c>
      <c r="I2383" s="198"/>
      <c r="L2383" s="196"/>
      <c r="M2383" s="199"/>
      <c r="N2383" s="200"/>
      <c r="O2383" s="200"/>
      <c r="P2383" s="200"/>
      <c r="Q2383" s="200"/>
      <c r="R2383" s="200"/>
      <c r="S2383" s="200"/>
      <c r="T2383" s="201"/>
      <c r="U2383" s="341"/>
      <c r="V2383" s="341"/>
      <c r="AS2383" s="202" t="s">
        <v>170</v>
      </c>
      <c r="AT2383" s="202" t="s">
        <v>79</v>
      </c>
      <c r="AU2383" s="12" t="s">
        <v>79</v>
      </c>
      <c r="AV2383" s="12" t="s">
        <v>33</v>
      </c>
      <c r="AW2383" s="12" t="s">
        <v>69</v>
      </c>
      <c r="AX2383" s="202" t="s">
        <v>162</v>
      </c>
    </row>
    <row r="2384" spans="2:50" s="12" customFormat="1">
      <c r="B2384" s="196"/>
      <c r="C2384" s="341"/>
      <c r="D2384" s="337" t="s">
        <v>170</v>
      </c>
      <c r="E2384" s="347" t="s">
        <v>5</v>
      </c>
      <c r="F2384" s="348" t="s">
        <v>2541</v>
      </c>
      <c r="G2384" s="341"/>
      <c r="H2384" s="349">
        <v>78.849999999999994</v>
      </c>
      <c r="I2384" s="198"/>
      <c r="L2384" s="196"/>
      <c r="M2384" s="199"/>
      <c r="N2384" s="200"/>
      <c r="O2384" s="200"/>
      <c r="P2384" s="200"/>
      <c r="Q2384" s="200"/>
      <c r="R2384" s="200"/>
      <c r="S2384" s="200"/>
      <c r="T2384" s="201"/>
      <c r="U2384" s="341"/>
      <c r="V2384" s="341"/>
      <c r="AS2384" s="202" t="s">
        <v>170</v>
      </c>
      <c r="AT2384" s="202" t="s">
        <v>79</v>
      </c>
      <c r="AU2384" s="12" t="s">
        <v>79</v>
      </c>
      <c r="AV2384" s="12" t="s">
        <v>33</v>
      </c>
      <c r="AW2384" s="12" t="s">
        <v>69</v>
      </c>
      <c r="AX2384" s="202" t="s">
        <v>162</v>
      </c>
    </row>
    <row r="2385" spans="2:64" s="14" customFormat="1">
      <c r="B2385" s="214"/>
      <c r="C2385" s="355"/>
      <c r="D2385" s="337" t="s">
        <v>170</v>
      </c>
      <c r="E2385" s="356" t="s">
        <v>5</v>
      </c>
      <c r="F2385" s="357" t="s">
        <v>259</v>
      </c>
      <c r="G2385" s="355"/>
      <c r="H2385" s="358">
        <v>328.26</v>
      </c>
      <c r="I2385" s="216"/>
      <c r="L2385" s="214"/>
      <c r="M2385" s="217"/>
      <c r="N2385" s="218"/>
      <c r="O2385" s="218"/>
      <c r="P2385" s="218"/>
      <c r="Q2385" s="218"/>
      <c r="R2385" s="218"/>
      <c r="S2385" s="218"/>
      <c r="T2385" s="219"/>
      <c r="U2385" s="355"/>
      <c r="V2385" s="355"/>
      <c r="AS2385" s="215" t="s">
        <v>170</v>
      </c>
      <c r="AT2385" s="215" t="s">
        <v>79</v>
      </c>
      <c r="AU2385" s="14" t="s">
        <v>178</v>
      </c>
      <c r="AV2385" s="14" t="s">
        <v>33</v>
      </c>
      <c r="AW2385" s="14" t="s">
        <v>69</v>
      </c>
      <c r="AX2385" s="215" t="s">
        <v>162</v>
      </c>
    </row>
    <row r="2386" spans="2:64" s="12" customFormat="1">
      <c r="B2386" s="196"/>
      <c r="C2386" s="341"/>
      <c r="D2386" s="337" t="s">
        <v>170</v>
      </c>
      <c r="E2386" s="347" t="s">
        <v>5</v>
      </c>
      <c r="F2386" s="348" t="s">
        <v>2542</v>
      </c>
      <c r="G2386" s="341"/>
      <c r="H2386" s="349">
        <v>290.8</v>
      </c>
      <c r="I2386" s="198"/>
      <c r="L2386" s="196"/>
      <c r="M2386" s="199"/>
      <c r="N2386" s="200"/>
      <c r="O2386" s="200"/>
      <c r="P2386" s="200"/>
      <c r="Q2386" s="200"/>
      <c r="R2386" s="200"/>
      <c r="S2386" s="200"/>
      <c r="T2386" s="201"/>
      <c r="U2386" s="341"/>
      <c r="V2386" s="341"/>
      <c r="AS2386" s="202" t="s">
        <v>170</v>
      </c>
      <c r="AT2386" s="202" t="s">
        <v>79</v>
      </c>
      <c r="AU2386" s="12" t="s">
        <v>79</v>
      </c>
      <c r="AV2386" s="12" t="s">
        <v>33</v>
      </c>
      <c r="AW2386" s="12" t="s">
        <v>69</v>
      </c>
      <c r="AX2386" s="202" t="s">
        <v>162</v>
      </c>
    </row>
    <row r="2387" spans="2:64" s="14" customFormat="1">
      <c r="B2387" s="214"/>
      <c r="C2387" s="355"/>
      <c r="D2387" s="337" t="s">
        <v>170</v>
      </c>
      <c r="E2387" s="356" t="s">
        <v>5</v>
      </c>
      <c r="F2387" s="357" t="s">
        <v>259</v>
      </c>
      <c r="G2387" s="355"/>
      <c r="H2387" s="358">
        <v>290.8</v>
      </c>
      <c r="I2387" s="216"/>
      <c r="L2387" s="214"/>
      <c r="M2387" s="217"/>
      <c r="N2387" s="218"/>
      <c r="O2387" s="218"/>
      <c r="P2387" s="218"/>
      <c r="Q2387" s="218"/>
      <c r="R2387" s="218"/>
      <c r="S2387" s="218"/>
      <c r="T2387" s="219"/>
      <c r="U2387" s="355"/>
      <c r="V2387" s="355"/>
      <c r="AS2387" s="215" t="s">
        <v>170</v>
      </c>
      <c r="AT2387" s="215" t="s">
        <v>79</v>
      </c>
      <c r="AU2387" s="14" t="s">
        <v>178</v>
      </c>
      <c r="AV2387" s="14" t="s">
        <v>33</v>
      </c>
      <c r="AW2387" s="14" t="s">
        <v>69</v>
      </c>
      <c r="AX2387" s="215" t="s">
        <v>162</v>
      </c>
    </row>
    <row r="2388" spans="2:64" s="13" customFormat="1">
      <c r="B2388" s="208"/>
      <c r="C2388" s="350"/>
      <c r="D2388" s="342" t="s">
        <v>170</v>
      </c>
      <c r="E2388" s="351" t="s">
        <v>5</v>
      </c>
      <c r="F2388" s="352" t="s">
        <v>192</v>
      </c>
      <c r="G2388" s="350"/>
      <c r="H2388" s="353">
        <f>H2387+H2385+H2378+H2370+H2365</f>
        <v>915.6099999999999</v>
      </c>
      <c r="I2388" s="209"/>
      <c r="L2388" s="208"/>
      <c r="M2388" s="210"/>
      <c r="N2388" s="211"/>
      <c r="O2388" s="211"/>
      <c r="P2388" s="211"/>
      <c r="Q2388" s="211"/>
      <c r="R2388" s="211"/>
      <c r="S2388" s="211"/>
      <c r="T2388" s="212"/>
      <c r="U2388" s="350"/>
      <c r="V2388" s="350"/>
      <c r="AS2388" s="213" t="s">
        <v>170</v>
      </c>
      <c r="AT2388" s="213" t="s">
        <v>79</v>
      </c>
      <c r="AU2388" s="13" t="s">
        <v>168</v>
      </c>
      <c r="AV2388" s="13" t="s">
        <v>33</v>
      </c>
      <c r="AW2388" s="13" t="s">
        <v>77</v>
      </c>
      <c r="AX2388" s="213" t="s">
        <v>162</v>
      </c>
    </row>
    <row r="2389" spans="2:64" s="1" customFormat="1" ht="16.5" customHeight="1">
      <c r="B2389" s="174"/>
      <c r="C2389" s="400">
        <v>401</v>
      </c>
      <c r="D2389" s="400" t="s">
        <v>262</v>
      </c>
      <c r="E2389" s="401" t="s">
        <v>2558</v>
      </c>
      <c r="F2389" s="402" t="s">
        <v>2559</v>
      </c>
      <c r="G2389" s="403" t="s">
        <v>284</v>
      </c>
      <c r="H2389" s="404">
        <v>805.49099999999999</v>
      </c>
      <c r="I2389" s="225"/>
      <c r="J2389" s="226">
        <f>ROUND(I2389*H2389,2)</f>
        <v>0</v>
      </c>
      <c r="K2389" s="222" t="s">
        <v>5</v>
      </c>
      <c r="L2389" s="227"/>
      <c r="M2389" s="228" t="s">
        <v>5</v>
      </c>
      <c r="N2389" s="229" t="s">
        <v>40</v>
      </c>
      <c r="O2389" s="42"/>
      <c r="P2389" s="184">
        <f>O2389*H2389</f>
        <v>0</v>
      </c>
      <c r="Q2389" s="184">
        <v>2.8700000000000002E-3</v>
      </c>
      <c r="R2389" s="184">
        <f>Q2389*H2389</f>
        <v>2.3117591700000002</v>
      </c>
      <c r="S2389" s="184">
        <v>0</v>
      </c>
      <c r="T2389" s="185">
        <f>S2389*H2389</f>
        <v>0</v>
      </c>
      <c r="U2389" s="441"/>
      <c r="V2389" s="329"/>
      <c r="AQ2389" s="24" t="s">
        <v>365</v>
      </c>
      <c r="AS2389" s="24" t="s">
        <v>262</v>
      </c>
      <c r="AT2389" s="24" t="s">
        <v>79</v>
      </c>
      <c r="AX2389" s="24" t="s">
        <v>162</v>
      </c>
      <c r="BD2389" s="186">
        <f>IF(N2389="základní",J2389,0)</f>
        <v>0</v>
      </c>
      <c r="BE2389" s="186">
        <f>IF(N2389="snížená",J2389,0)</f>
        <v>0</v>
      </c>
      <c r="BF2389" s="186">
        <f>IF(N2389="zákl. přenesená",J2389,0)</f>
        <v>0</v>
      </c>
      <c r="BG2389" s="186">
        <f>IF(N2389="sníž. přenesená",J2389,0)</f>
        <v>0</v>
      </c>
      <c r="BH2389" s="186">
        <f>IF(N2389="nulová",J2389,0)</f>
        <v>0</v>
      </c>
      <c r="BI2389" s="24" t="s">
        <v>77</v>
      </c>
      <c r="BJ2389" s="186">
        <f>ROUND(I2389*H2389,2)</f>
        <v>0</v>
      </c>
      <c r="BK2389" s="24" t="s">
        <v>270</v>
      </c>
      <c r="BL2389" s="24" t="s">
        <v>2560</v>
      </c>
    </row>
    <row r="2390" spans="2:64" s="1" customFormat="1" ht="114">
      <c r="B2390" s="41"/>
      <c r="C2390" s="329"/>
      <c r="D2390" s="337" t="s">
        <v>182</v>
      </c>
      <c r="E2390" s="329"/>
      <c r="F2390" s="346" t="s">
        <v>2561</v>
      </c>
      <c r="G2390" s="329"/>
      <c r="H2390" s="329"/>
      <c r="I2390" s="204"/>
      <c r="L2390" s="41"/>
      <c r="M2390" s="205"/>
      <c r="N2390" s="42"/>
      <c r="O2390" s="42"/>
      <c r="P2390" s="42"/>
      <c r="Q2390" s="42"/>
      <c r="R2390" s="42"/>
      <c r="S2390" s="42"/>
      <c r="T2390" s="70"/>
      <c r="U2390" s="329"/>
      <c r="V2390" s="329"/>
      <c r="AS2390" s="24" t="s">
        <v>182</v>
      </c>
      <c r="AT2390" s="24" t="s">
        <v>79</v>
      </c>
    </row>
    <row r="2391" spans="2:64" s="12" customFormat="1">
      <c r="B2391" s="196"/>
      <c r="C2391" s="341"/>
      <c r="D2391" s="342" t="s">
        <v>170</v>
      </c>
      <c r="E2391" s="341"/>
      <c r="F2391" s="344" t="s">
        <v>4852</v>
      </c>
      <c r="G2391" s="341"/>
      <c r="H2391" s="345">
        <v>805.49099999999999</v>
      </c>
      <c r="I2391" s="198"/>
      <c r="L2391" s="196"/>
      <c r="M2391" s="199"/>
      <c r="N2391" s="200"/>
      <c r="O2391" s="200"/>
      <c r="P2391" s="200"/>
      <c r="Q2391" s="200"/>
      <c r="R2391" s="200"/>
      <c r="S2391" s="200"/>
      <c r="T2391" s="201"/>
      <c r="U2391" s="341"/>
      <c r="V2391" s="341"/>
      <c r="AS2391" s="202" t="s">
        <v>170</v>
      </c>
      <c r="AT2391" s="202" t="s">
        <v>79</v>
      </c>
      <c r="AU2391" s="12" t="s">
        <v>79</v>
      </c>
      <c r="AV2391" s="12" t="s">
        <v>6</v>
      </c>
      <c r="AW2391" s="12" t="s">
        <v>77</v>
      </c>
      <c r="AX2391" s="202" t="s">
        <v>162</v>
      </c>
    </row>
    <row r="2392" spans="2:64" s="1" customFormat="1" ht="16.5" customHeight="1">
      <c r="B2392" s="174"/>
      <c r="C2392" s="359">
        <v>402</v>
      </c>
      <c r="D2392" s="359" t="s">
        <v>262</v>
      </c>
      <c r="E2392" s="360" t="s">
        <v>2563</v>
      </c>
      <c r="F2392" s="361" t="s">
        <v>2564</v>
      </c>
      <c r="G2392" s="362" t="s">
        <v>284</v>
      </c>
      <c r="H2392" s="363">
        <v>319.88</v>
      </c>
      <c r="I2392" s="225"/>
      <c r="J2392" s="226">
        <f>ROUND(I2392*H2392,2)</f>
        <v>0</v>
      </c>
      <c r="K2392" s="222" t="s">
        <v>5</v>
      </c>
      <c r="L2392" s="227"/>
      <c r="M2392" s="228" t="s">
        <v>5</v>
      </c>
      <c r="N2392" s="229" t="s">
        <v>40</v>
      </c>
      <c r="O2392" s="42"/>
      <c r="P2392" s="184">
        <f>O2392*H2392</f>
        <v>0</v>
      </c>
      <c r="Q2392" s="184">
        <v>2.8700000000000002E-3</v>
      </c>
      <c r="R2392" s="184">
        <f>Q2392*H2392</f>
        <v>0.91805560000000008</v>
      </c>
      <c r="S2392" s="184">
        <v>0</v>
      </c>
      <c r="T2392" s="185">
        <f>S2392*H2392</f>
        <v>0</v>
      </c>
      <c r="U2392" s="329"/>
      <c r="V2392" s="329"/>
      <c r="AQ2392" s="24" t="s">
        <v>365</v>
      </c>
      <c r="AS2392" s="24" t="s">
        <v>262</v>
      </c>
      <c r="AT2392" s="24" t="s">
        <v>79</v>
      </c>
      <c r="AX2392" s="24" t="s">
        <v>162</v>
      </c>
      <c r="BD2392" s="186">
        <f>IF(N2392="základní",J2392,0)</f>
        <v>0</v>
      </c>
      <c r="BE2392" s="186">
        <f>IF(N2392="snížená",J2392,0)</f>
        <v>0</v>
      </c>
      <c r="BF2392" s="186">
        <f>IF(N2392="zákl. přenesená",J2392,0)</f>
        <v>0</v>
      </c>
      <c r="BG2392" s="186">
        <f>IF(N2392="sníž. přenesená",J2392,0)</f>
        <v>0</v>
      </c>
      <c r="BH2392" s="186">
        <f>IF(N2392="nulová",J2392,0)</f>
        <v>0</v>
      </c>
      <c r="BI2392" s="24" t="s">
        <v>77</v>
      </c>
      <c r="BJ2392" s="186">
        <f>ROUND(I2392*H2392,2)</f>
        <v>0</v>
      </c>
      <c r="BK2392" s="24" t="s">
        <v>270</v>
      </c>
      <c r="BL2392" s="24" t="s">
        <v>2565</v>
      </c>
    </row>
    <row r="2393" spans="2:64" s="1" customFormat="1" ht="123.5">
      <c r="B2393" s="41"/>
      <c r="C2393" s="329"/>
      <c r="D2393" s="337" t="s">
        <v>182</v>
      </c>
      <c r="E2393" s="329"/>
      <c r="F2393" s="346" t="s">
        <v>2566</v>
      </c>
      <c r="G2393" s="329"/>
      <c r="H2393" s="329"/>
      <c r="I2393" s="204"/>
      <c r="L2393" s="41"/>
      <c r="M2393" s="205"/>
      <c r="N2393" s="42"/>
      <c r="O2393" s="42"/>
      <c r="P2393" s="42"/>
      <c r="Q2393" s="42"/>
      <c r="R2393" s="42"/>
      <c r="S2393" s="42"/>
      <c r="T2393" s="70"/>
      <c r="U2393" s="329"/>
      <c r="V2393" s="329"/>
      <c r="AS2393" s="24" t="s">
        <v>182</v>
      </c>
      <c r="AT2393" s="24" t="s">
        <v>79</v>
      </c>
    </row>
    <row r="2394" spans="2:64" s="12" customFormat="1">
      <c r="B2394" s="196"/>
      <c r="C2394" s="341"/>
      <c r="D2394" s="342" t="s">
        <v>170</v>
      </c>
      <c r="E2394" s="341"/>
      <c r="F2394" s="344" t="s">
        <v>2567</v>
      </c>
      <c r="G2394" s="341"/>
      <c r="H2394" s="345">
        <v>319.88</v>
      </c>
      <c r="I2394" s="198"/>
      <c r="L2394" s="196"/>
      <c r="M2394" s="199"/>
      <c r="N2394" s="200"/>
      <c r="O2394" s="200"/>
      <c r="P2394" s="200"/>
      <c r="Q2394" s="200"/>
      <c r="R2394" s="200"/>
      <c r="S2394" s="200"/>
      <c r="T2394" s="201"/>
      <c r="U2394" s="341"/>
      <c r="V2394" s="341"/>
      <c r="AS2394" s="202" t="s">
        <v>170</v>
      </c>
      <c r="AT2394" s="202" t="s">
        <v>79</v>
      </c>
      <c r="AU2394" s="12" t="s">
        <v>79</v>
      </c>
      <c r="AV2394" s="12" t="s">
        <v>6</v>
      </c>
      <c r="AW2394" s="12" t="s">
        <v>77</v>
      </c>
      <c r="AX2394" s="202" t="s">
        <v>162</v>
      </c>
    </row>
    <row r="2395" spans="2:64" s="1" customFormat="1" ht="16.5" customHeight="1">
      <c r="B2395" s="174"/>
      <c r="C2395" s="389">
        <v>403</v>
      </c>
      <c r="D2395" s="389" t="s">
        <v>164</v>
      </c>
      <c r="E2395" s="390" t="s">
        <v>2568</v>
      </c>
      <c r="F2395" s="391" t="s">
        <v>2569</v>
      </c>
      <c r="G2395" s="392" t="s">
        <v>746</v>
      </c>
      <c r="H2395" s="393">
        <v>209.48099999999999</v>
      </c>
      <c r="I2395" s="180"/>
      <c r="J2395" s="181">
        <f>ROUND(I2395*H2395,2)</f>
        <v>0</v>
      </c>
      <c r="K2395" s="177" t="s">
        <v>5</v>
      </c>
      <c r="L2395" s="41"/>
      <c r="M2395" s="182" t="s">
        <v>5</v>
      </c>
      <c r="N2395" s="183" t="s">
        <v>40</v>
      </c>
      <c r="O2395" s="42"/>
      <c r="P2395" s="184">
        <f>O2395*H2395</f>
        <v>0</v>
      </c>
      <c r="Q2395" s="184">
        <v>0</v>
      </c>
      <c r="R2395" s="184">
        <f>Q2395*H2395</f>
        <v>0</v>
      </c>
      <c r="S2395" s="184">
        <v>2.9999999999999997E-4</v>
      </c>
      <c r="T2395" s="185">
        <f>S2395*H2395</f>
        <v>6.2844299999999992E-2</v>
      </c>
      <c r="U2395" s="329"/>
      <c r="V2395" s="329"/>
      <c r="AQ2395" s="24" t="s">
        <v>270</v>
      </c>
      <c r="AS2395" s="24" t="s">
        <v>164</v>
      </c>
      <c r="AT2395" s="24" t="s">
        <v>79</v>
      </c>
      <c r="AX2395" s="24" t="s">
        <v>162</v>
      </c>
      <c r="BD2395" s="186">
        <f>IF(N2395="základní",J2395,0)</f>
        <v>0</v>
      </c>
      <c r="BE2395" s="186">
        <f>IF(N2395="snížená",J2395,0)</f>
        <v>0</v>
      </c>
      <c r="BF2395" s="186">
        <f>IF(N2395="zákl. přenesená",J2395,0)</f>
        <v>0</v>
      </c>
      <c r="BG2395" s="186">
        <f>IF(N2395="sníž. přenesená",J2395,0)</f>
        <v>0</v>
      </c>
      <c r="BH2395" s="186">
        <f>IF(N2395="nulová",J2395,0)</f>
        <v>0</v>
      </c>
      <c r="BI2395" s="24" t="s">
        <v>77</v>
      </c>
      <c r="BJ2395" s="186">
        <f>ROUND(I2395*H2395,2)</f>
        <v>0</v>
      </c>
      <c r="BK2395" s="24" t="s">
        <v>270</v>
      </c>
      <c r="BL2395" s="24" t="s">
        <v>2570</v>
      </c>
    </row>
    <row r="2396" spans="2:64" s="11" customFormat="1">
      <c r="B2396" s="187"/>
      <c r="C2396" s="336"/>
      <c r="D2396" s="337" t="s">
        <v>170</v>
      </c>
      <c r="E2396" s="338" t="s">
        <v>5</v>
      </c>
      <c r="F2396" s="339" t="s">
        <v>953</v>
      </c>
      <c r="G2396" s="336"/>
      <c r="H2396" s="340" t="s">
        <v>5</v>
      </c>
      <c r="I2396" s="192"/>
      <c r="L2396" s="187"/>
      <c r="M2396" s="193"/>
      <c r="N2396" s="194"/>
      <c r="O2396" s="194"/>
      <c r="P2396" s="194"/>
      <c r="Q2396" s="194"/>
      <c r="R2396" s="194"/>
      <c r="S2396" s="194"/>
      <c r="T2396" s="195"/>
      <c r="U2396" s="336"/>
      <c r="V2396" s="336"/>
      <c r="AS2396" s="191" t="s">
        <v>170</v>
      </c>
      <c r="AT2396" s="191" t="s">
        <v>79</v>
      </c>
      <c r="AU2396" s="11" t="s">
        <v>77</v>
      </c>
      <c r="AV2396" s="11" t="s">
        <v>33</v>
      </c>
      <c r="AW2396" s="11" t="s">
        <v>69</v>
      </c>
      <c r="AX2396" s="191" t="s">
        <v>162</v>
      </c>
    </row>
    <row r="2397" spans="2:64" s="12" customFormat="1" ht="36">
      <c r="B2397" s="196"/>
      <c r="C2397" s="341"/>
      <c r="D2397" s="337" t="s">
        <v>170</v>
      </c>
      <c r="E2397" s="347" t="s">
        <v>5</v>
      </c>
      <c r="F2397" s="348" t="s">
        <v>4853</v>
      </c>
      <c r="G2397" s="341"/>
      <c r="H2397" s="349">
        <f>121.86-45.9837</f>
        <v>75.876300000000001</v>
      </c>
      <c r="I2397" s="198"/>
      <c r="L2397" s="196"/>
      <c r="M2397" s="199"/>
      <c r="N2397" s="200"/>
      <c r="O2397" s="200"/>
      <c r="P2397" s="200"/>
      <c r="Q2397" s="200"/>
      <c r="R2397" s="200"/>
      <c r="S2397" s="200"/>
      <c r="T2397" s="201"/>
      <c r="U2397" s="341"/>
      <c r="V2397" s="341"/>
      <c r="AS2397" s="202" t="s">
        <v>170</v>
      </c>
      <c r="AT2397" s="202" t="s">
        <v>79</v>
      </c>
      <c r="AU2397" s="12" t="s">
        <v>79</v>
      </c>
      <c r="AV2397" s="12" t="s">
        <v>33</v>
      </c>
      <c r="AW2397" s="12" t="s">
        <v>69</v>
      </c>
      <c r="AX2397" s="202" t="s">
        <v>162</v>
      </c>
    </row>
    <row r="2398" spans="2:64" s="12" customFormat="1">
      <c r="B2398" s="196"/>
      <c r="C2398" s="341"/>
      <c r="D2398" s="337" t="s">
        <v>170</v>
      </c>
      <c r="E2398" s="347" t="s">
        <v>5</v>
      </c>
      <c r="F2398" s="348" t="s">
        <v>2571</v>
      </c>
      <c r="G2398" s="341"/>
      <c r="H2398" s="349">
        <v>0.97499999999999998</v>
      </c>
      <c r="I2398" s="198"/>
      <c r="L2398" s="196"/>
      <c r="M2398" s="199"/>
      <c r="N2398" s="200"/>
      <c r="O2398" s="200"/>
      <c r="P2398" s="200"/>
      <c r="Q2398" s="200"/>
      <c r="R2398" s="200"/>
      <c r="S2398" s="200"/>
      <c r="T2398" s="201"/>
      <c r="U2398" s="341"/>
      <c r="V2398" s="341"/>
      <c r="AS2398" s="202" t="s">
        <v>170</v>
      </c>
      <c r="AT2398" s="202" t="s">
        <v>79</v>
      </c>
      <c r="AU2398" s="12" t="s">
        <v>79</v>
      </c>
      <c r="AV2398" s="12" t="s">
        <v>33</v>
      </c>
      <c r="AW2398" s="12" t="s">
        <v>69</v>
      </c>
      <c r="AX2398" s="202" t="s">
        <v>162</v>
      </c>
    </row>
    <row r="2399" spans="2:64" s="11" customFormat="1">
      <c r="B2399" s="187"/>
      <c r="C2399" s="336"/>
      <c r="D2399" s="337" t="s">
        <v>170</v>
      </c>
      <c r="E2399" s="338" t="s">
        <v>5</v>
      </c>
      <c r="F2399" s="339" t="s">
        <v>2552</v>
      </c>
      <c r="G2399" s="336"/>
      <c r="H2399" s="340" t="s">
        <v>5</v>
      </c>
      <c r="I2399" s="192"/>
      <c r="L2399" s="187"/>
      <c r="M2399" s="193"/>
      <c r="N2399" s="194"/>
      <c r="O2399" s="194"/>
      <c r="P2399" s="194"/>
      <c r="Q2399" s="194"/>
      <c r="R2399" s="194"/>
      <c r="S2399" s="194"/>
      <c r="T2399" s="195"/>
      <c r="U2399" s="336"/>
      <c r="V2399" s="336"/>
      <c r="AS2399" s="191" t="s">
        <v>170</v>
      </c>
      <c r="AT2399" s="191" t="s">
        <v>79</v>
      </c>
      <c r="AU2399" s="11" t="s">
        <v>77</v>
      </c>
      <c r="AV2399" s="11" t="s">
        <v>33</v>
      </c>
      <c r="AW2399" s="11" t="s">
        <v>69</v>
      </c>
      <c r="AX2399" s="191" t="s">
        <v>162</v>
      </c>
    </row>
    <row r="2400" spans="2:64" s="11" customFormat="1">
      <c r="B2400" s="187"/>
      <c r="C2400" s="336"/>
      <c r="D2400" s="337" t="s">
        <v>170</v>
      </c>
      <c r="E2400" s="338" t="s">
        <v>5</v>
      </c>
      <c r="F2400" s="339" t="s">
        <v>1110</v>
      </c>
      <c r="G2400" s="336"/>
      <c r="H2400" s="340" t="s">
        <v>5</v>
      </c>
      <c r="I2400" s="192"/>
      <c r="L2400" s="187"/>
      <c r="M2400" s="193"/>
      <c r="N2400" s="194"/>
      <c r="O2400" s="194"/>
      <c r="P2400" s="194"/>
      <c r="Q2400" s="194"/>
      <c r="R2400" s="194"/>
      <c r="S2400" s="194"/>
      <c r="T2400" s="195"/>
      <c r="U2400" s="336"/>
      <c r="V2400" s="336"/>
      <c r="AS2400" s="191" t="s">
        <v>170</v>
      </c>
      <c r="AT2400" s="191" t="s">
        <v>79</v>
      </c>
      <c r="AU2400" s="11" t="s">
        <v>77</v>
      </c>
      <c r="AV2400" s="11" t="s">
        <v>33</v>
      </c>
      <c r="AW2400" s="11" t="s">
        <v>69</v>
      </c>
      <c r="AX2400" s="191" t="s">
        <v>162</v>
      </c>
    </row>
    <row r="2401" spans="1:64" s="12" customFormat="1" ht="36">
      <c r="B2401" s="196"/>
      <c r="C2401" s="341"/>
      <c r="D2401" s="337" t="s">
        <v>170</v>
      </c>
      <c r="E2401" s="347" t="s">
        <v>5</v>
      </c>
      <c r="F2401" s="348" t="s">
        <v>2572</v>
      </c>
      <c r="G2401" s="341"/>
      <c r="H2401" s="349">
        <v>67.44</v>
      </c>
      <c r="I2401" s="198"/>
      <c r="L2401" s="196"/>
      <c r="M2401" s="199"/>
      <c r="N2401" s="200"/>
      <c r="O2401" s="200"/>
      <c r="P2401" s="200"/>
      <c r="Q2401" s="200"/>
      <c r="R2401" s="200"/>
      <c r="S2401" s="200"/>
      <c r="T2401" s="201"/>
      <c r="U2401" s="341"/>
      <c r="V2401" s="341"/>
      <c r="AS2401" s="202" t="s">
        <v>170</v>
      </c>
      <c r="AT2401" s="202" t="s">
        <v>79</v>
      </c>
      <c r="AU2401" s="12" t="s">
        <v>79</v>
      </c>
      <c r="AV2401" s="12" t="s">
        <v>33</v>
      </c>
      <c r="AW2401" s="12" t="s">
        <v>69</v>
      </c>
      <c r="AX2401" s="202" t="s">
        <v>162</v>
      </c>
    </row>
    <row r="2402" spans="1:64" s="12" customFormat="1">
      <c r="B2402" s="196"/>
      <c r="C2402" s="341"/>
      <c r="D2402" s="337" t="s">
        <v>170</v>
      </c>
      <c r="E2402" s="347" t="s">
        <v>5</v>
      </c>
      <c r="F2402" s="348" t="s">
        <v>2573</v>
      </c>
      <c r="G2402" s="341"/>
      <c r="H2402" s="349">
        <v>19.510000000000002</v>
      </c>
      <c r="I2402" s="198"/>
      <c r="L2402" s="196"/>
      <c r="M2402" s="199"/>
      <c r="N2402" s="200"/>
      <c r="O2402" s="200"/>
      <c r="P2402" s="200"/>
      <c r="Q2402" s="200"/>
      <c r="R2402" s="200"/>
      <c r="S2402" s="200"/>
      <c r="T2402" s="201"/>
      <c r="U2402" s="341"/>
      <c r="V2402" s="341"/>
      <c r="AS2402" s="202" t="s">
        <v>170</v>
      </c>
      <c r="AT2402" s="202" t="s">
        <v>79</v>
      </c>
      <c r="AU2402" s="12" t="s">
        <v>79</v>
      </c>
      <c r="AV2402" s="12" t="s">
        <v>33</v>
      </c>
      <c r="AW2402" s="12" t="s">
        <v>69</v>
      </c>
      <c r="AX2402" s="202" t="s">
        <v>162</v>
      </c>
    </row>
    <row r="2403" spans="1:64" s="12" customFormat="1">
      <c r="B2403" s="196"/>
      <c r="C2403" s="341"/>
      <c r="D2403" s="337" t="s">
        <v>170</v>
      </c>
      <c r="E2403" s="347" t="s">
        <v>5</v>
      </c>
      <c r="F2403" s="348" t="s">
        <v>2574</v>
      </c>
      <c r="G2403" s="341"/>
      <c r="H2403" s="349">
        <v>12.03</v>
      </c>
      <c r="I2403" s="198"/>
      <c r="L2403" s="196"/>
      <c r="M2403" s="199"/>
      <c r="N2403" s="200"/>
      <c r="O2403" s="200"/>
      <c r="P2403" s="200"/>
      <c r="Q2403" s="200"/>
      <c r="R2403" s="200"/>
      <c r="S2403" s="200"/>
      <c r="T2403" s="201"/>
      <c r="U2403" s="341"/>
      <c r="V2403" s="341"/>
      <c r="AS2403" s="202" t="s">
        <v>170</v>
      </c>
      <c r="AT2403" s="202" t="s">
        <v>79</v>
      </c>
      <c r="AU2403" s="12" t="s">
        <v>79</v>
      </c>
      <c r="AV2403" s="12" t="s">
        <v>33</v>
      </c>
      <c r="AW2403" s="12" t="s">
        <v>69</v>
      </c>
      <c r="AX2403" s="202" t="s">
        <v>162</v>
      </c>
    </row>
    <row r="2404" spans="1:64" s="12" customFormat="1">
      <c r="B2404" s="196"/>
      <c r="C2404" s="341"/>
      <c r="D2404" s="337" t="s">
        <v>170</v>
      </c>
      <c r="E2404" s="347" t="s">
        <v>5</v>
      </c>
      <c r="F2404" s="348" t="s">
        <v>2575</v>
      </c>
      <c r="G2404" s="341"/>
      <c r="H2404" s="349">
        <v>11.72</v>
      </c>
      <c r="I2404" s="198"/>
      <c r="L2404" s="196"/>
      <c r="M2404" s="199"/>
      <c r="N2404" s="200"/>
      <c r="O2404" s="200"/>
      <c r="P2404" s="200"/>
      <c r="Q2404" s="200"/>
      <c r="R2404" s="200"/>
      <c r="S2404" s="200"/>
      <c r="T2404" s="201"/>
      <c r="U2404" s="341"/>
      <c r="V2404" s="341"/>
      <c r="AS2404" s="202" t="s">
        <v>170</v>
      </c>
      <c r="AT2404" s="202" t="s">
        <v>79</v>
      </c>
      <c r="AU2404" s="12" t="s">
        <v>79</v>
      </c>
      <c r="AV2404" s="12" t="s">
        <v>33</v>
      </c>
      <c r="AW2404" s="12" t="s">
        <v>69</v>
      </c>
      <c r="AX2404" s="202" t="s">
        <v>162</v>
      </c>
    </row>
    <row r="2405" spans="1:64" s="12" customFormat="1">
      <c r="B2405" s="196"/>
      <c r="C2405" s="341"/>
      <c r="D2405" s="337" t="s">
        <v>170</v>
      </c>
      <c r="E2405" s="347" t="s">
        <v>5</v>
      </c>
      <c r="F2405" s="348" t="s">
        <v>2576</v>
      </c>
      <c r="G2405" s="341"/>
      <c r="H2405" s="349">
        <v>19.05</v>
      </c>
      <c r="I2405" s="198"/>
      <c r="L2405" s="196"/>
      <c r="M2405" s="199"/>
      <c r="N2405" s="200"/>
      <c r="O2405" s="200"/>
      <c r="P2405" s="200"/>
      <c r="Q2405" s="200"/>
      <c r="R2405" s="200"/>
      <c r="S2405" s="200"/>
      <c r="T2405" s="201"/>
      <c r="U2405" s="341"/>
      <c r="V2405" s="341"/>
      <c r="AS2405" s="202" t="s">
        <v>170</v>
      </c>
      <c r="AT2405" s="202" t="s">
        <v>79</v>
      </c>
      <c r="AU2405" s="12" t="s">
        <v>79</v>
      </c>
      <c r="AV2405" s="12" t="s">
        <v>33</v>
      </c>
      <c r="AW2405" s="12" t="s">
        <v>69</v>
      </c>
      <c r="AX2405" s="202" t="s">
        <v>162</v>
      </c>
    </row>
    <row r="2406" spans="1:64" s="12" customFormat="1">
      <c r="A2406" s="414"/>
      <c r="B2406" s="415"/>
      <c r="C2406" s="414"/>
      <c r="D2406" s="409" t="s">
        <v>170</v>
      </c>
      <c r="E2406" s="425" t="s">
        <v>5</v>
      </c>
      <c r="F2406" s="426" t="s">
        <v>2577</v>
      </c>
      <c r="G2406" s="414"/>
      <c r="H2406" s="427">
        <v>2.88</v>
      </c>
      <c r="I2406" s="198"/>
      <c r="L2406" s="196"/>
      <c r="M2406" s="199"/>
      <c r="N2406" s="200"/>
      <c r="O2406" s="200"/>
      <c r="P2406" s="200"/>
      <c r="Q2406" s="200"/>
      <c r="R2406" s="200"/>
      <c r="S2406" s="200"/>
      <c r="T2406" s="201"/>
      <c r="U2406" s="341"/>
      <c r="V2406" s="341"/>
      <c r="AS2406" s="202" t="s">
        <v>170</v>
      </c>
      <c r="AT2406" s="202" t="s">
        <v>79</v>
      </c>
      <c r="AU2406" s="12" t="s">
        <v>79</v>
      </c>
      <c r="AV2406" s="12" t="s">
        <v>33</v>
      </c>
      <c r="AW2406" s="12" t="s">
        <v>69</v>
      </c>
      <c r="AX2406" s="202" t="s">
        <v>162</v>
      </c>
    </row>
    <row r="2407" spans="1:64" s="13" customFormat="1">
      <c r="A2407" s="428"/>
      <c r="B2407" s="429"/>
      <c r="C2407" s="428"/>
      <c r="D2407" s="416" t="s">
        <v>170</v>
      </c>
      <c r="E2407" s="430" t="s">
        <v>5</v>
      </c>
      <c r="F2407" s="431" t="s">
        <v>192</v>
      </c>
      <c r="G2407" s="428"/>
      <c r="H2407" s="432">
        <f>SUM(H2397:H2406)</f>
        <v>209.48129999999998</v>
      </c>
      <c r="I2407" s="209"/>
      <c r="L2407" s="208"/>
      <c r="M2407" s="210"/>
      <c r="N2407" s="211"/>
      <c r="O2407" s="211"/>
      <c r="P2407" s="211"/>
      <c r="Q2407" s="211"/>
      <c r="R2407" s="211"/>
      <c r="S2407" s="211"/>
      <c r="T2407" s="212"/>
      <c r="U2407" s="350"/>
      <c r="V2407" s="350"/>
      <c r="AS2407" s="213" t="s">
        <v>170</v>
      </c>
      <c r="AT2407" s="213" t="s">
        <v>79</v>
      </c>
      <c r="AU2407" s="13" t="s">
        <v>168</v>
      </c>
      <c r="AV2407" s="13" t="s">
        <v>33</v>
      </c>
      <c r="AW2407" s="13" t="s">
        <v>77</v>
      </c>
      <c r="AX2407" s="213" t="s">
        <v>162</v>
      </c>
    </row>
    <row r="2408" spans="1:64" s="1" customFormat="1" ht="16.5" customHeight="1">
      <c r="A2408" s="405"/>
      <c r="B2408" s="394"/>
      <c r="C2408" s="389">
        <v>404</v>
      </c>
      <c r="D2408" s="389" t="s">
        <v>164</v>
      </c>
      <c r="E2408" s="390" t="s">
        <v>2579</v>
      </c>
      <c r="F2408" s="391" t="s">
        <v>2580</v>
      </c>
      <c r="G2408" s="392" t="s">
        <v>746</v>
      </c>
      <c r="H2408" s="393">
        <v>260.29000000000002</v>
      </c>
      <c r="I2408" s="180"/>
      <c r="J2408" s="181">
        <f>ROUND(I2408*H2408,2)</f>
        <v>0</v>
      </c>
      <c r="K2408" s="177" t="s">
        <v>5</v>
      </c>
      <c r="L2408" s="41"/>
      <c r="M2408" s="182" t="s">
        <v>5</v>
      </c>
      <c r="N2408" s="183" t="s">
        <v>40</v>
      </c>
      <c r="O2408" s="42"/>
      <c r="P2408" s="184">
        <f>O2408*H2408</f>
        <v>0</v>
      </c>
      <c r="Q2408" s="184">
        <v>3.0000000000000001E-5</v>
      </c>
      <c r="R2408" s="184">
        <f>Q2408*H2408</f>
        <v>7.8087000000000009E-3</v>
      </c>
      <c r="S2408" s="184">
        <v>0</v>
      </c>
      <c r="T2408" s="185">
        <f>S2408*H2408</f>
        <v>0</v>
      </c>
      <c r="U2408" s="329"/>
      <c r="V2408" s="329"/>
      <c r="AQ2408" s="24" t="s">
        <v>270</v>
      </c>
      <c r="AS2408" s="24" t="s">
        <v>164</v>
      </c>
      <c r="AT2408" s="24" t="s">
        <v>79</v>
      </c>
      <c r="AX2408" s="24" t="s">
        <v>162</v>
      </c>
      <c r="BD2408" s="186">
        <f>IF(N2408="základní",J2408,0)</f>
        <v>0</v>
      </c>
      <c r="BE2408" s="186">
        <f>IF(N2408="snížená",J2408,0)</f>
        <v>0</v>
      </c>
      <c r="BF2408" s="186">
        <f>IF(N2408="zákl. přenesená",J2408,0)</f>
        <v>0</v>
      </c>
      <c r="BG2408" s="186">
        <f>IF(N2408="sníž. přenesená",J2408,0)</f>
        <v>0</v>
      </c>
      <c r="BH2408" s="186">
        <f>IF(N2408="nulová",J2408,0)</f>
        <v>0</v>
      </c>
      <c r="BI2408" s="24" t="s">
        <v>77</v>
      </c>
      <c r="BJ2408" s="186">
        <f>ROUND(I2408*H2408,2)</f>
        <v>0</v>
      </c>
      <c r="BK2408" s="24" t="s">
        <v>270</v>
      </c>
      <c r="BL2408" s="24" t="s">
        <v>2581</v>
      </c>
    </row>
    <row r="2409" spans="1:64" s="11" customFormat="1">
      <c r="B2409" s="187"/>
      <c r="C2409" s="336"/>
      <c r="D2409" s="337" t="s">
        <v>170</v>
      </c>
      <c r="E2409" s="338" t="s">
        <v>5</v>
      </c>
      <c r="F2409" s="339" t="s">
        <v>2443</v>
      </c>
      <c r="G2409" s="336"/>
      <c r="H2409" s="340" t="s">
        <v>5</v>
      </c>
      <c r="I2409" s="192"/>
      <c r="L2409" s="187"/>
      <c r="M2409" s="193"/>
      <c r="N2409" s="194"/>
      <c r="O2409" s="194"/>
      <c r="P2409" s="194"/>
      <c r="Q2409" s="194"/>
      <c r="R2409" s="194"/>
      <c r="S2409" s="194"/>
      <c r="T2409" s="195"/>
      <c r="U2409" s="336"/>
      <c r="V2409" s="336"/>
      <c r="AS2409" s="191" t="s">
        <v>170</v>
      </c>
      <c r="AT2409" s="191" t="s">
        <v>79</v>
      </c>
      <c r="AU2409" s="11" t="s">
        <v>77</v>
      </c>
      <c r="AV2409" s="11" t="s">
        <v>33</v>
      </c>
      <c r="AW2409" s="11" t="s">
        <v>69</v>
      </c>
      <c r="AX2409" s="191" t="s">
        <v>162</v>
      </c>
    </row>
    <row r="2410" spans="1:64" s="12" customFormat="1">
      <c r="B2410" s="196"/>
      <c r="C2410" s="341"/>
      <c r="D2410" s="337" t="s">
        <v>170</v>
      </c>
      <c r="E2410" s="347" t="s">
        <v>5</v>
      </c>
      <c r="F2410" s="348" t="s">
        <v>2582</v>
      </c>
      <c r="G2410" s="341"/>
      <c r="H2410" s="349">
        <v>0</v>
      </c>
      <c r="I2410" s="198"/>
      <c r="L2410" s="196"/>
      <c r="M2410" s="199"/>
      <c r="N2410" s="200"/>
      <c r="O2410" s="200"/>
      <c r="P2410" s="200"/>
      <c r="Q2410" s="200"/>
      <c r="R2410" s="200"/>
      <c r="S2410" s="200"/>
      <c r="T2410" s="201"/>
      <c r="U2410" s="341"/>
      <c r="V2410" s="341"/>
      <c r="AS2410" s="202" t="s">
        <v>170</v>
      </c>
      <c r="AT2410" s="202" t="s">
        <v>79</v>
      </c>
      <c r="AU2410" s="12" t="s">
        <v>79</v>
      </c>
      <c r="AV2410" s="12" t="s">
        <v>33</v>
      </c>
      <c r="AW2410" s="12" t="s">
        <v>69</v>
      </c>
      <c r="AX2410" s="202" t="s">
        <v>162</v>
      </c>
    </row>
    <row r="2411" spans="1:64" s="12" customFormat="1">
      <c r="B2411" s="196"/>
      <c r="C2411" s="341"/>
      <c r="D2411" s="337" t="s">
        <v>170</v>
      </c>
      <c r="E2411" s="347" t="s">
        <v>5</v>
      </c>
      <c r="F2411" s="348" t="s">
        <v>2583</v>
      </c>
      <c r="G2411" s="341"/>
      <c r="H2411" s="349">
        <v>0</v>
      </c>
      <c r="I2411" s="198"/>
      <c r="L2411" s="196"/>
      <c r="M2411" s="199"/>
      <c r="N2411" s="200"/>
      <c r="O2411" s="200"/>
      <c r="P2411" s="200"/>
      <c r="Q2411" s="200"/>
      <c r="R2411" s="200"/>
      <c r="S2411" s="200"/>
      <c r="T2411" s="201"/>
      <c r="U2411" s="341"/>
      <c r="V2411" s="341"/>
      <c r="AS2411" s="202" t="s">
        <v>170</v>
      </c>
      <c r="AT2411" s="202" t="s">
        <v>79</v>
      </c>
      <c r="AU2411" s="12" t="s">
        <v>79</v>
      </c>
      <c r="AV2411" s="12" t="s">
        <v>33</v>
      </c>
      <c r="AW2411" s="12" t="s">
        <v>69</v>
      </c>
      <c r="AX2411" s="202" t="s">
        <v>162</v>
      </c>
    </row>
    <row r="2412" spans="1:64" s="12" customFormat="1">
      <c r="B2412" s="196"/>
      <c r="C2412" s="341"/>
      <c r="D2412" s="337" t="s">
        <v>170</v>
      </c>
      <c r="E2412" s="347" t="s">
        <v>5</v>
      </c>
      <c r="F2412" s="348" t="s">
        <v>2584</v>
      </c>
      <c r="G2412" s="341"/>
      <c r="H2412" s="349">
        <v>0</v>
      </c>
      <c r="I2412" s="198"/>
      <c r="L2412" s="196"/>
      <c r="M2412" s="199"/>
      <c r="N2412" s="200"/>
      <c r="O2412" s="200"/>
      <c r="P2412" s="200"/>
      <c r="Q2412" s="200"/>
      <c r="R2412" s="200"/>
      <c r="S2412" s="200"/>
      <c r="T2412" s="201"/>
      <c r="U2412" s="341"/>
      <c r="V2412" s="341"/>
      <c r="AS2412" s="202" t="s">
        <v>170</v>
      </c>
      <c r="AT2412" s="202" t="s">
        <v>79</v>
      </c>
      <c r="AU2412" s="12" t="s">
        <v>79</v>
      </c>
      <c r="AV2412" s="12" t="s">
        <v>33</v>
      </c>
      <c r="AW2412" s="12" t="s">
        <v>69</v>
      </c>
      <c r="AX2412" s="202" t="s">
        <v>162</v>
      </c>
    </row>
    <row r="2413" spans="1:64" s="12" customFormat="1">
      <c r="B2413" s="196"/>
      <c r="C2413" s="341"/>
      <c r="D2413" s="337" t="s">
        <v>170</v>
      </c>
      <c r="E2413" s="347" t="s">
        <v>5</v>
      </c>
      <c r="F2413" s="348" t="s">
        <v>2585</v>
      </c>
      <c r="G2413" s="341"/>
      <c r="H2413" s="349">
        <v>0</v>
      </c>
      <c r="I2413" s="198"/>
      <c r="L2413" s="196"/>
      <c r="M2413" s="199"/>
      <c r="N2413" s="200"/>
      <c r="O2413" s="200"/>
      <c r="P2413" s="200"/>
      <c r="Q2413" s="200"/>
      <c r="R2413" s="200"/>
      <c r="S2413" s="200"/>
      <c r="T2413" s="201"/>
      <c r="U2413" s="341"/>
      <c r="V2413" s="341"/>
      <c r="AS2413" s="202" t="s">
        <v>170</v>
      </c>
      <c r="AT2413" s="202" t="s">
        <v>79</v>
      </c>
      <c r="AU2413" s="12" t="s">
        <v>79</v>
      </c>
      <c r="AV2413" s="12" t="s">
        <v>33</v>
      </c>
      <c r="AW2413" s="12" t="s">
        <v>69</v>
      </c>
      <c r="AX2413" s="202" t="s">
        <v>162</v>
      </c>
    </row>
    <row r="2414" spans="1:64" s="12" customFormat="1">
      <c r="B2414" s="196"/>
      <c r="C2414" s="341"/>
      <c r="D2414" s="337" t="s">
        <v>170</v>
      </c>
      <c r="E2414" s="347" t="s">
        <v>5</v>
      </c>
      <c r="F2414" s="348" t="s">
        <v>2586</v>
      </c>
      <c r="G2414" s="341"/>
      <c r="H2414" s="349">
        <v>0</v>
      </c>
      <c r="I2414" s="198"/>
      <c r="L2414" s="196"/>
      <c r="M2414" s="199"/>
      <c r="N2414" s="200"/>
      <c r="O2414" s="200"/>
      <c r="P2414" s="200"/>
      <c r="Q2414" s="200"/>
      <c r="R2414" s="200"/>
      <c r="S2414" s="200"/>
      <c r="T2414" s="201"/>
      <c r="U2414" s="341"/>
      <c r="V2414" s="341"/>
      <c r="AS2414" s="202" t="s">
        <v>170</v>
      </c>
      <c r="AT2414" s="202" t="s">
        <v>79</v>
      </c>
      <c r="AU2414" s="12" t="s">
        <v>79</v>
      </c>
      <c r="AV2414" s="12" t="s">
        <v>33</v>
      </c>
      <c r="AW2414" s="12" t="s">
        <v>69</v>
      </c>
      <c r="AX2414" s="202" t="s">
        <v>162</v>
      </c>
    </row>
    <row r="2415" spans="1:64" s="12" customFormat="1">
      <c r="B2415" s="196"/>
      <c r="C2415" s="341"/>
      <c r="D2415" s="337" t="s">
        <v>170</v>
      </c>
      <c r="E2415" s="347" t="s">
        <v>5</v>
      </c>
      <c r="F2415" s="348" t="s">
        <v>2587</v>
      </c>
      <c r="G2415" s="341"/>
      <c r="H2415" s="349">
        <v>0</v>
      </c>
      <c r="I2415" s="198"/>
      <c r="L2415" s="196"/>
      <c r="M2415" s="199"/>
      <c r="N2415" s="200"/>
      <c r="O2415" s="200"/>
      <c r="P2415" s="200"/>
      <c r="Q2415" s="200"/>
      <c r="R2415" s="200"/>
      <c r="S2415" s="200"/>
      <c r="T2415" s="201"/>
      <c r="U2415" s="341"/>
      <c r="V2415" s="341"/>
      <c r="AS2415" s="202" t="s">
        <v>170</v>
      </c>
      <c r="AT2415" s="202" t="s">
        <v>79</v>
      </c>
      <c r="AU2415" s="12" t="s">
        <v>79</v>
      </c>
      <c r="AV2415" s="12" t="s">
        <v>33</v>
      </c>
      <c r="AW2415" s="12" t="s">
        <v>69</v>
      </c>
      <c r="AX2415" s="202" t="s">
        <v>162</v>
      </c>
    </row>
    <row r="2416" spans="1:64" s="12" customFormat="1">
      <c r="B2416" s="196"/>
      <c r="C2416" s="341"/>
      <c r="D2416" s="337" t="s">
        <v>170</v>
      </c>
      <c r="E2416" s="347" t="s">
        <v>5</v>
      </c>
      <c r="F2416" s="348" t="s">
        <v>2588</v>
      </c>
      <c r="G2416" s="341"/>
      <c r="H2416" s="349">
        <v>0</v>
      </c>
      <c r="I2416" s="198"/>
      <c r="L2416" s="196"/>
      <c r="M2416" s="199"/>
      <c r="N2416" s="200"/>
      <c r="O2416" s="200"/>
      <c r="P2416" s="200"/>
      <c r="Q2416" s="200"/>
      <c r="R2416" s="200"/>
      <c r="S2416" s="200"/>
      <c r="T2416" s="201"/>
      <c r="U2416" s="341"/>
      <c r="V2416" s="341"/>
      <c r="AS2416" s="202" t="s">
        <v>170</v>
      </c>
      <c r="AT2416" s="202" t="s">
        <v>79</v>
      </c>
      <c r="AU2416" s="12" t="s">
        <v>79</v>
      </c>
      <c r="AV2416" s="12" t="s">
        <v>33</v>
      </c>
      <c r="AW2416" s="12" t="s">
        <v>69</v>
      </c>
      <c r="AX2416" s="202" t="s">
        <v>162</v>
      </c>
    </row>
    <row r="2417" spans="2:64" s="12" customFormat="1">
      <c r="B2417" s="196"/>
      <c r="C2417" s="341"/>
      <c r="D2417" s="337" t="s">
        <v>170</v>
      </c>
      <c r="E2417" s="347" t="s">
        <v>5</v>
      </c>
      <c r="F2417" s="348" t="s">
        <v>2589</v>
      </c>
      <c r="G2417" s="341"/>
      <c r="H2417" s="349">
        <v>0</v>
      </c>
      <c r="I2417" s="198"/>
      <c r="L2417" s="196"/>
      <c r="M2417" s="199"/>
      <c r="N2417" s="200"/>
      <c r="O2417" s="200"/>
      <c r="P2417" s="200"/>
      <c r="Q2417" s="200"/>
      <c r="R2417" s="200"/>
      <c r="S2417" s="200"/>
      <c r="T2417" s="201"/>
      <c r="U2417" s="341"/>
      <c r="V2417" s="341"/>
      <c r="AS2417" s="202" t="s">
        <v>170</v>
      </c>
      <c r="AT2417" s="202" t="s">
        <v>79</v>
      </c>
      <c r="AU2417" s="12" t="s">
        <v>79</v>
      </c>
      <c r="AV2417" s="12" t="s">
        <v>33</v>
      </c>
      <c r="AW2417" s="12" t="s">
        <v>69</v>
      </c>
      <c r="AX2417" s="202" t="s">
        <v>162</v>
      </c>
    </row>
    <row r="2418" spans="2:64" s="12" customFormat="1">
      <c r="B2418" s="196"/>
      <c r="C2418" s="341"/>
      <c r="D2418" s="337" t="s">
        <v>170</v>
      </c>
      <c r="E2418" s="347" t="s">
        <v>5</v>
      </c>
      <c r="F2418" s="348" t="s">
        <v>2590</v>
      </c>
      <c r="G2418" s="341"/>
      <c r="H2418" s="349">
        <v>0</v>
      </c>
      <c r="I2418" s="198"/>
      <c r="L2418" s="196"/>
      <c r="M2418" s="199"/>
      <c r="N2418" s="200"/>
      <c r="O2418" s="200"/>
      <c r="P2418" s="200"/>
      <c r="Q2418" s="200"/>
      <c r="R2418" s="200"/>
      <c r="S2418" s="200"/>
      <c r="T2418" s="201"/>
      <c r="U2418" s="341"/>
      <c r="V2418" s="341"/>
      <c r="AS2418" s="202" t="s">
        <v>170</v>
      </c>
      <c r="AT2418" s="202" t="s">
        <v>79</v>
      </c>
      <c r="AU2418" s="12" t="s">
        <v>79</v>
      </c>
      <c r="AV2418" s="12" t="s">
        <v>33</v>
      </c>
      <c r="AW2418" s="12" t="s">
        <v>69</v>
      </c>
      <c r="AX2418" s="202" t="s">
        <v>162</v>
      </c>
    </row>
    <row r="2419" spans="2:64" s="12" customFormat="1">
      <c r="B2419" s="196"/>
      <c r="C2419" s="341"/>
      <c r="D2419" s="337" t="s">
        <v>170</v>
      </c>
      <c r="E2419" s="347" t="s">
        <v>5</v>
      </c>
      <c r="F2419" s="348" t="s">
        <v>2591</v>
      </c>
      <c r="G2419" s="341"/>
      <c r="H2419" s="349">
        <v>0</v>
      </c>
      <c r="I2419" s="198"/>
      <c r="L2419" s="196"/>
      <c r="M2419" s="199"/>
      <c r="N2419" s="200"/>
      <c r="O2419" s="200"/>
      <c r="P2419" s="200"/>
      <c r="Q2419" s="200"/>
      <c r="R2419" s="200"/>
      <c r="S2419" s="200"/>
      <c r="T2419" s="201"/>
      <c r="U2419" s="341"/>
      <c r="V2419" s="341"/>
      <c r="AS2419" s="202" t="s">
        <v>170</v>
      </c>
      <c r="AT2419" s="202" t="s">
        <v>79</v>
      </c>
      <c r="AU2419" s="12" t="s">
        <v>79</v>
      </c>
      <c r="AV2419" s="12" t="s">
        <v>33</v>
      </c>
      <c r="AW2419" s="12" t="s">
        <v>69</v>
      </c>
      <c r="AX2419" s="202" t="s">
        <v>162</v>
      </c>
    </row>
    <row r="2420" spans="2:64" s="12" customFormat="1">
      <c r="B2420" s="196"/>
      <c r="C2420" s="341"/>
      <c r="D2420" s="337" t="s">
        <v>170</v>
      </c>
      <c r="E2420" s="347" t="s">
        <v>5</v>
      </c>
      <c r="F2420" s="348" t="s">
        <v>2592</v>
      </c>
      <c r="G2420" s="341"/>
      <c r="H2420" s="349">
        <v>11.56</v>
      </c>
      <c r="I2420" s="198"/>
      <c r="L2420" s="196"/>
      <c r="M2420" s="199"/>
      <c r="N2420" s="200"/>
      <c r="O2420" s="200"/>
      <c r="P2420" s="200"/>
      <c r="Q2420" s="200"/>
      <c r="R2420" s="200"/>
      <c r="S2420" s="200"/>
      <c r="T2420" s="201"/>
      <c r="U2420" s="341"/>
      <c r="V2420" s="341"/>
      <c r="AS2420" s="202" t="s">
        <v>170</v>
      </c>
      <c r="AT2420" s="202" t="s">
        <v>79</v>
      </c>
      <c r="AU2420" s="12" t="s">
        <v>79</v>
      </c>
      <c r="AV2420" s="12" t="s">
        <v>33</v>
      </c>
      <c r="AW2420" s="12" t="s">
        <v>69</v>
      </c>
      <c r="AX2420" s="202" t="s">
        <v>162</v>
      </c>
    </row>
    <row r="2421" spans="2:64" s="12" customFormat="1">
      <c r="B2421" s="196"/>
      <c r="C2421" s="341"/>
      <c r="D2421" s="337" t="s">
        <v>170</v>
      </c>
      <c r="E2421" s="347" t="s">
        <v>5</v>
      </c>
      <c r="F2421" s="348" t="s">
        <v>2593</v>
      </c>
      <c r="G2421" s="341"/>
      <c r="H2421" s="349">
        <v>40.36</v>
      </c>
      <c r="I2421" s="198"/>
      <c r="L2421" s="196"/>
      <c r="M2421" s="199"/>
      <c r="N2421" s="200"/>
      <c r="O2421" s="200"/>
      <c r="P2421" s="200"/>
      <c r="Q2421" s="200"/>
      <c r="R2421" s="200"/>
      <c r="S2421" s="200"/>
      <c r="T2421" s="201"/>
      <c r="U2421" s="341"/>
      <c r="V2421" s="341"/>
      <c r="AS2421" s="202" t="s">
        <v>170</v>
      </c>
      <c r="AT2421" s="202" t="s">
        <v>79</v>
      </c>
      <c r="AU2421" s="12" t="s">
        <v>79</v>
      </c>
      <c r="AV2421" s="12" t="s">
        <v>33</v>
      </c>
      <c r="AW2421" s="12" t="s">
        <v>69</v>
      </c>
      <c r="AX2421" s="202" t="s">
        <v>162</v>
      </c>
    </row>
    <row r="2422" spans="2:64" s="12" customFormat="1">
      <c r="B2422" s="196"/>
      <c r="C2422" s="341"/>
      <c r="D2422" s="337" t="s">
        <v>170</v>
      </c>
      <c r="E2422" s="347" t="s">
        <v>5</v>
      </c>
      <c r="F2422" s="348" t="s">
        <v>2594</v>
      </c>
      <c r="G2422" s="341"/>
      <c r="H2422" s="349">
        <v>34.99</v>
      </c>
      <c r="I2422" s="198"/>
      <c r="L2422" s="196"/>
      <c r="M2422" s="199"/>
      <c r="N2422" s="200"/>
      <c r="O2422" s="200"/>
      <c r="P2422" s="200"/>
      <c r="Q2422" s="200"/>
      <c r="R2422" s="200"/>
      <c r="S2422" s="200"/>
      <c r="T2422" s="201"/>
      <c r="U2422" s="341"/>
      <c r="V2422" s="341"/>
      <c r="AS2422" s="202" t="s">
        <v>170</v>
      </c>
      <c r="AT2422" s="202" t="s">
        <v>79</v>
      </c>
      <c r="AU2422" s="12" t="s">
        <v>79</v>
      </c>
      <c r="AV2422" s="12" t="s">
        <v>33</v>
      </c>
      <c r="AW2422" s="12" t="s">
        <v>69</v>
      </c>
      <c r="AX2422" s="202" t="s">
        <v>162</v>
      </c>
    </row>
    <row r="2423" spans="2:64" s="12" customFormat="1">
      <c r="B2423" s="196"/>
      <c r="C2423" s="341"/>
      <c r="D2423" s="337" t="s">
        <v>170</v>
      </c>
      <c r="E2423" s="347" t="s">
        <v>5</v>
      </c>
      <c r="F2423" s="348" t="s">
        <v>2595</v>
      </c>
      <c r="G2423" s="341"/>
      <c r="H2423" s="349">
        <v>38.700000000000003</v>
      </c>
      <c r="I2423" s="198"/>
      <c r="L2423" s="196"/>
      <c r="M2423" s="199"/>
      <c r="N2423" s="200"/>
      <c r="O2423" s="200"/>
      <c r="P2423" s="200"/>
      <c r="Q2423" s="200"/>
      <c r="R2423" s="200"/>
      <c r="S2423" s="200"/>
      <c r="T2423" s="201"/>
      <c r="U2423" s="341"/>
      <c r="V2423" s="341"/>
      <c r="AS2423" s="202" t="s">
        <v>170</v>
      </c>
      <c r="AT2423" s="202" t="s">
        <v>79</v>
      </c>
      <c r="AU2423" s="12" t="s">
        <v>79</v>
      </c>
      <c r="AV2423" s="12" t="s">
        <v>33</v>
      </c>
      <c r="AW2423" s="12" t="s">
        <v>69</v>
      </c>
      <c r="AX2423" s="202" t="s">
        <v>162</v>
      </c>
    </row>
    <row r="2424" spans="2:64" s="12" customFormat="1">
      <c r="B2424" s="196"/>
      <c r="C2424" s="341"/>
      <c r="D2424" s="337" t="s">
        <v>170</v>
      </c>
      <c r="E2424" s="347" t="s">
        <v>5</v>
      </c>
      <c r="F2424" s="348" t="s">
        <v>2596</v>
      </c>
      <c r="G2424" s="341"/>
      <c r="H2424" s="349">
        <v>39</v>
      </c>
      <c r="I2424" s="198"/>
      <c r="L2424" s="196"/>
      <c r="M2424" s="199"/>
      <c r="N2424" s="200"/>
      <c r="O2424" s="200"/>
      <c r="P2424" s="200"/>
      <c r="Q2424" s="200"/>
      <c r="R2424" s="200"/>
      <c r="S2424" s="200"/>
      <c r="T2424" s="201"/>
      <c r="U2424" s="341"/>
      <c r="V2424" s="341"/>
      <c r="AS2424" s="202" t="s">
        <v>170</v>
      </c>
      <c r="AT2424" s="202" t="s">
        <v>79</v>
      </c>
      <c r="AU2424" s="12" t="s">
        <v>79</v>
      </c>
      <c r="AV2424" s="12" t="s">
        <v>33</v>
      </c>
      <c r="AW2424" s="12" t="s">
        <v>69</v>
      </c>
      <c r="AX2424" s="202" t="s">
        <v>162</v>
      </c>
    </row>
    <row r="2425" spans="2:64" s="14" customFormat="1">
      <c r="B2425" s="214"/>
      <c r="C2425" s="355"/>
      <c r="D2425" s="337" t="s">
        <v>170</v>
      </c>
      <c r="E2425" s="356" t="s">
        <v>5</v>
      </c>
      <c r="F2425" s="357" t="s">
        <v>259</v>
      </c>
      <c r="G2425" s="355"/>
      <c r="H2425" s="358">
        <f>SUM(H2410:H2424)</f>
        <v>164.61</v>
      </c>
      <c r="I2425" s="216"/>
      <c r="L2425" s="214"/>
      <c r="M2425" s="217"/>
      <c r="N2425" s="218"/>
      <c r="O2425" s="218"/>
      <c r="P2425" s="218"/>
      <c r="Q2425" s="218"/>
      <c r="R2425" s="218"/>
      <c r="S2425" s="218"/>
      <c r="T2425" s="219"/>
      <c r="U2425" s="355"/>
      <c r="V2425" s="355"/>
      <c r="AS2425" s="215" t="s">
        <v>170</v>
      </c>
      <c r="AT2425" s="215" t="s">
        <v>79</v>
      </c>
      <c r="AU2425" s="14" t="s">
        <v>178</v>
      </c>
      <c r="AV2425" s="14" t="s">
        <v>33</v>
      </c>
      <c r="AW2425" s="14" t="s">
        <v>69</v>
      </c>
      <c r="AX2425" s="215" t="s">
        <v>162</v>
      </c>
    </row>
    <row r="2426" spans="2:64" s="12" customFormat="1">
      <c r="B2426" s="196"/>
      <c r="C2426" s="341"/>
      <c r="D2426" s="337" t="s">
        <v>170</v>
      </c>
      <c r="E2426" s="347" t="s">
        <v>5</v>
      </c>
      <c r="F2426" s="348" t="s">
        <v>2597</v>
      </c>
      <c r="G2426" s="341"/>
      <c r="H2426" s="349">
        <v>73.400000000000006</v>
      </c>
      <c r="I2426" s="198"/>
      <c r="L2426" s="196"/>
      <c r="M2426" s="199"/>
      <c r="N2426" s="200"/>
      <c r="O2426" s="200"/>
      <c r="P2426" s="200"/>
      <c r="Q2426" s="200"/>
      <c r="R2426" s="200"/>
      <c r="S2426" s="200"/>
      <c r="T2426" s="201"/>
      <c r="U2426" s="341"/>
      <c r="V2426" s="341"/>
      <c r="AS2426" s="202" t="s">
        <v>170</v>
      </c>
      <c r="AT2426" s="202" t="s">
        <v>79</v>
      </c>
      <c r="AU2426" s="12" t="s">
        <v>79</v>
      </c>
      <c r="AV2426" s="12" t="s">
        <v>33</v>
      </c>
      <c r="AW2426" s="12" t="s">
        <v>69</v>
      </c>
      <c r="AX2426" s="202" t="s">
        <v>162</v>
      </c>
    </row>
    <row r="2427" spans="2:64" s="14" customFormat="1">
      <c r="B2427" s="214"/>
      <c r="C2427" s="355"/>
      <c r="D2427" s="337" t="s">
        <v>170</v>
      </c>
      <c r="E2427" s="356" t="s">
        <v>5</v>
      </c>
      <c r="F2427" s="357" t="s">
        <v>259</v>
      </c>
      <c r="G2427" s="355"/>
      <c r="H2427" s="358">
        <v>73.400000000000006</v>
      </c>
      <c r="I2427" s="216"/>
      <c r="L2427" s="214"/>
      <c r="M2427" s="217"/>
      <c r="N2427" s="218"/>
      <c r="O2427" s="218"/>
      <c r="P2427" s="218"/>
      <c r="Q2427" s="218"/>
      <c r="R2427" s="218"/>
      <c r="S2427" s="218"/>
      <c r="T2427" s="219"/>
      <c r="U2427" s="355"/>
      <c r="V2427" s="355"/>
      <c r="AS2427" s="215" t="s">
        <v>170</v>
      </c>
      <c r="AT2427" s="215" t="s">
        <v>79</v>
      </c>
      <c r="AU2427" s="14" t="s">
        <v>178</v>
      </c>
      <c r="AV2427" s="14" t="s">
        <v>33</v>
      </c>
      <c r="AW2427" s="14" t="s">
        <v>69</v>
      </c>
      <c r="AX2427" s="215" t="s">
        <v>162</v>
      </c>
    </row>
    <row r="2428" spans="2:64" s="11" customFormat="1">
      <c r="B2428" s="187"/>
      <c r="C2428" s="336"/>
      <c r="D2428" s="337" t="s">
        <v>170</v>
      </c>
      <c r="E2428" s="338" t="s">
        <v>5</v>
      </c>
      <c r="F2428" s="339" t="s">
        <v>468</v>
      </c>
      <c r="G2428" s="336"/>
      <c r="H2428" s="340" t="s">
        <v>5</v>
      </c>
      <c r="I2428" s="192"/>
      <c r="L2428" s="187"/>
      <c r="M2428" s="193"/>
      <c r="N2428" s="194"/>
      <c r="O2428" s="194"/>
      <c r="P2428" s="194"/>
      <c r="Q2428" s="194"/>
      <c r="R2428" s="194"/>
      <c r="S2428" s="194"/>
      <c r="T2428" s="195"/>
      <c r="U2428" s="336"/>
      <c r="V2428" s="336"/>
      <c r="AS2428" s="191" t="s">
        <v>170</v>
      </c>
      <c r="AT2428" s="191" t="s">
        <v>79</v>
      </c>
      <c r="AU2428" s="11" t="s">
        <v>77</v>
      </c>
      <c r="AV2428" s="11" t="s">
        <v>33</v>
      </c>
      <c r="AW2428" s="11" t="s">
        <v>69</v>
      </c>
      <c r="AX2428" s="191" t="s">
        <v>162</v>
      </c>
    </row>
    <row r="2429" spans="2:64" s="12" customFormat="1">
      <c r="B2429" s="196"/>
      <c r="C2429" s="341"/>
      <c r="D2429" s="337" t="s">
        <v>170</v>
      </c>
      <c r="E2429" s="347" t="s">
        <v>5</v>
      </c>
      <c r="F2429" s="348" t="s">
        <v>2598</v>
      </c>
      <c r="G2429" s="341"/>
      <c r="H2429" s="349">
        <v>22.28</v>
      </c>
      <c r="I2429" s="198"/>
      <c r="L2429" s="196"/>
      <c r="M2429" s="199"/>
      <c r="N2429" s="200"/>
      <c r="O2429" s="200"/>
      <c r="P2429" s="200"/>
      <c r="Q2429" s="200"/>
      <c r="R2429" s="200"/>
      <c r="S2429" s="200"/>
      <c r="T2429" s="201"/>
      <c r="U2429" s="341"/>
      <c r="V2429" s="341"/>
      <c r="AS2429" s="202" t="s">
        <v>170</v>
      </c>
      <c r="AT2429" s="202" t="s">
        <v>79</v>
      </c>
      <c r="AU2429" s="12" t="s">
        <v>79</v>
      </c>
      <c r="AV2429" s="12" t="s">
        <v>33</v>
      </c>
      <c r="AW2429" s="12" t="s">
        <v>69</v>
      </c>
      <c r="AX2429" s="202" t="s">
        <v>162</v>
      </c>
    </row>
    <row r="2430" spans="2:64" s="13" customFormat="1">
      <c r="B2430" s="208"/>
      <c r="C2430" s="350"/>
      <c r="D2430" s="342" t="s">
        <v>170</v>
      </c>
      <c r="E2430" s="351" t="s">
        <v>5</v>
      </c>
      <c r="F2430" s="352" t="s">
        <v>192</v>
      </c>
      <c r="G2430" s="350"/>
      <c r="H2430" s="353">
        <f>H2429+H2427+H2425</f>
        <v>260.29000000000002</v>
      </c>
      <c r="I2430" s="209"/>
      <c r="L2430" s="208"/>
      <c r="M2430" s="210"/>
      <c r="N2430" s="211"/>
      <c r="O2430" s="211"/>
      <c r="P2430" s="211"/>
      <c r="Q2430" s="211"/>
      <c r="R2430" s="211"/>
      <c r="S2430" s="211"/>
      <c r="T2430" s="212"/>
      <c r="U2430" s="350"/>
      <c r="V2430" s="350"/>
      <c r="AS2430" s="213" t="s">
        <v>170</v>
      </c>
      <c r="AT2430" s="213" t="s">
        <v>79</v>
      </c>
      <c r="AU2430" s="13" t="s">
        <v>168</v>
      </c>
      <c r="AV2430" s="13" t="s">
        <v>33</v>
      </c>
      <c r="AW2430" s="13" t="s">
        <v>77</v>
      </c>
      <c r="AX2430" s="213" t="s">
        <v>162</v>
      </c>
    </row>
    <row r="2431" spans="2:64" s="1" customFormat="1" ht="16.5" customHeight="1">
      <c r="B2431" s="174"/>
      <c r="C2431" s="400">
        <v>405</v>
      </c>
      <c r="D2431" s="400" t="s">
        <v>262</v>
      </c>
      <c r="E2431" s="401" t="s">
        <v>2599</v>
      </c>
      <c r="F2431" s="402" t="s">
        <v>2600</v>
      </c>
      <c r="G2431" s="403" t="s">
        <v>746</v>
      </c>
      <c r="H2431" s="404">
        <v>286.31900000000002</v>
      </c>
      <c r="I2431" s="225"/>
      <c r="J2431" s="226">
        <f>ROUND(I2431*H2431,2)</f>
        <v>0</v>
      </c>
      <c r="K2431" s="222" t="s">
        <v>5</v>
      </c>
      <c r="L2431" s="227"/>
      <c r="M2431" s="228" t="s">
        <v>5</v>
      </c>
      <c r="N2431" s="229" t="s">
        <v>40</v>
      </c>
      <c r="O2431" s="42"/>
      <c r="P2431" s="184">
        <f>O2431*H2431</f>
        <v>0</v>
      </c>
      <c r="Q2431" s="184">
        <v>1.9499999999999999E-3</v>
      </c>
      <c r="R2431" s="184">
        <f>Q2431*H2431</f>
        <v>0.55832205000000001</v>
      </c>
      <c r="S2431" s="184">
        <v>0</v>
      </c>
      <c r="T2431" s="185">
        <f>S2431*H2431</f>
        <v>0</v>
      </c>
      <c r="U2431" s="329"/>
      <c r="V2431" s="329"/>
      <c r="AQ2431" s="24" t="s">
        <v>365</v>
      </c>
      <c r="AS2431" s="24" t="s">
        <v>262</v>
      </c>
      <c r="AT2431" s="24" t="s">
        <v>79</v>
      </c>
      <c r="AX2431" s="24" t="s">
        <v>162</v>
      </c>
      <c r="BD2431" s="186">
        <f>IF(N2431="základní",J2431,0)</f>
        <v>0</v>
      </c>
      <c r="BE2431" s="186">
        <f>IF(N2431="snížená",J2431,0)</f>
        <v>0</v>
      </c>
      <c r="BF2431" s="186">
        <f>IF(N2431="zákl. přenesená",J2431,0)</f>
        <v>0</v>
      </c>
      <c r="BG2431" s="186">
        <f>IF(N2431="sníž. přenesená",J2431,0)</f>
        <v>0</v>
      </c>
      <c r="BH2431" s="186">
        <f>IF(N2431="nulová",J2431,0)</f>
        <v>0</v>
      </c>
      <c r="BI2431" s="24" t="s">
        <v>77</v>
      </c>
      <c r="BJ2431" s="186">
        <f>ROUND(I2431*H2431,2)</f>
        <v>0</v>
      </c>
      <c r="BK2431" s="24" t="s">
        <v>270</v>
      </c>
      <c r="BL2431" s="24" t="s">
        <v>2601</v>
      </c>
    </row>
    <row r="2432" spans="2:64" s="12" customFormat="1">
      <c r="B2432" s="196"/>
      <c r="C2432" s="341"/>
      <c r="D2432" s="342" t="s">
        <v>170</v>
      </c>
      <c r="E2432" s="341"/>
      <c r="F2432" s="344" t="s">
        <v>4854</v>
      </c>
      <c r="G2432" s="341"/>
      <c r="H2432" s="345">
        <v>286.31900000000002</v>
      </c>
      <c r="I2432" s="198"/>
      <c r="L2432" s="196"/>
      <c r="M2432" s="199"/>
      <c r="N2432" s="200"/>
      <c r="O2432" s="200"/>
      <c r="P2432" s="200"/>
      <c r="Q2432" s="200"/>
      <c r="R2432" s="200"/>
      <c r="S2432" s="200"/>
      <c r="T2432" s="201"/>
      <c r="U2432" s="341"/>
      <c r="V2432" s="341"/>
      <c r="AS2432" s="202" t="s">
        <v>170</v>
      </c>
      <c r="AT2432" s="202" t="s">
        <v>79</v>
      </c>
      <c r="AU2432" s="12" t="s">
        <v>79</v>
      </c>
      <c r="AV2432" s="12" t="s">
        <v>6</v>
      </c>
      <c r="AW2432" s="12" t="s">
        <v>77</v>
      </c>
      <c r="AX2432" s="202" t="s">
        <v>162</v>
      </c>
    </row>
    <row r="2433" spans="2:64" s="1" customFormat="1" ht="38.25" customHeight="1">
      <c r="B2433" s="174"/>
      <c r="C2433" s="331">
        <v>406</v>
      </c>
      <c r="D2433" s="331" t="s">
        <v>164</v>
      </c>
      <c r="E2433" s="332" t="s">
        <v>2603</v>
      </c>
      <c r="F2433" s="333" t="s">
        <v>2604</v>
      </c>
      <c r="G2433" s="334" t="s">
        <v>1628</v>
      </c>
      <c r="H2433" s="335">
        <f>15877</f>
        <v>15877</v>
      </c>
      <c r="I2433" s="180"/>
      <c r="J2433" s="181">
        <f>ROUND(I2433*H2433,2)</f>
        <v>0</v>
      </c>
      <c r="K2433" s="177" t="s">
        <v>5</v>
      </c>
      <c r="L2433" s="41"/>
      <c r="M2433" s="182" t="s">
        <v>5</v>
      </c>
      <c r="N2433" s="183" t="s">
        <v>40</v>
      </c>
      <c r="O2433" s="42"/>
      <c r="P2433" s="184">
        <f>O2433*H2433</f>
        <v>0</v>
      </c>
      <c r="Q2433" s="184">
        <v>0</v>
      </c>
      <c r="R2433" s="184">
        <f>Q2433*H2433</f>
        <v>0</v>
      </c>
      <c r="S2433" s="184">
        <v>0</v>
      </c>
      <c r="T2433" s="185">
        <f>S2433*H2433</f>
        <v>0</v>
      </c>
      <c r="U2433" s="329"/>
      <c r="V2433" s="329"/>
      <c r="AQ2433" s="24" t="s">
        <v>270</v>
      </c>
      <c r="AS2433" s="24" t="s">
        <v>164</v>
      </c>
      <c r="AT2433" s="24" t="s">
        <v>79</v>
      </c>
      <c r="AX2433" s="24" t="s">
        <v>162</v>
      </c>
      <c r="BD2433" s="186">
        <f>IF(N2433="základní",J2433,0)</f>
        <v>0</v>
      </c>
      <c r="BE2433" s="186">
        <f>IF(N2433="snížená",J2433,0)</f>
        <v>0</v>
      </c>
      <c r="BF2433" s="186">
        <f>IF(N2433="zákl. přenesená",J2433,0)</f>
        <v>0</v>
      </c>
      <c r="BG2433" s="186">
        <f>IF(N2433="sníž. přenesená",J2433,0)</f>
        <v>0</v>
      </c>
      <c r="BH2433" s="186">
        <f>IF(N2433="nulová",J2433,0)</f>
        <v>0</v>
      </c>
      <c r="BI2433" s="24" t="s">
        <v>77</v>
      </c>
      <c r="BJ2433" s="186">
        <f>ROUND(I2433*H2433,2)</f>
        <v>0</v>
      </c>
      <c r="BK2433" s="24" t="s">
        <v>270</v>
      </c>
      <c r="BL2433" s="24" t="s">
        <v>2605</v>
      </c>
    </row>
    <row r="2434" spans="2:64" s="10" customFormat="1" ht="29.9" customHeight="1">
      <c r="B2434" s="160"/>
      <c r="C2434" s="364"/>
      <c r="D2434" s="365" t="s">
        <v>68</v>
      </c>
      <c r="E2434" s="366" t="s">
        <v>2606</v>
      </c>
      <c r="F2434" s="366" t="s">
        <v>2607</v>
      </c>
      <c r="G2434" s="364"/>
      <c r="H2434" s="364"/>
      <c r="I2434" s="163"/>
      <c r="J2434" s="173">
        <f>BJ2434</f>
        <v>0</v>
      </c>
      <c r="L2434" s="160"/>
      <c r="M2434" s="165"/>
      <c r="N2434" s="166"/>
      <c r="O2434" s="166"/>
      <c r="P2434" s="167">
        <f>SUM(P2435:P2444)</f>
        <v>0</v>
      </c>
      <c r="Q2434" s="166"/>
      <c r="R2434" s="167">
        <f>SUM(R2435:R2444)</f>
        <v>0.41392000000000001</v>
      </c>
      <c r="S2434" s="166"/>
      <c r="T2434" s="168">
        <f>SUM(T2435:T2444)</f>
        <v>0</v>
      </c>
      <c r="U2434" s="364"/>
      <c r="V2434" s="364"/>
      <c r="AQ2434" s="161" t="s">
        <v>79</v>
      </c>
      <c r="AS2434" s="169" t="s">
        <v>68</v>
      </c>
      <c r="AT2434" s="169" t="s">
        <v>77</v>
      </c>
      <c r="AX2434" s="161" t="s">
        <v>162</v>
      </c>
      <c r="BJ2434" s="170">
        <f>SUM(BJ2435:BJ2444)</f>
        <v>0</v>
      </c>
    </row>
    <row r="2435" spans="2:64" s="1" customFormat="1" ht="16.5" customHeight="1">
      <c r="B2435" s="174"/>
      <c r="C2435" s="331">
        <v>407</v>
      </c>
      <c r="D2435" s="331" t="s">
        <v>164</v>
      </c>
      <c r="E2435" s="332" t="s">
        <v>2608</v>
      </c>
      <c r="F2435" s="333" t="s">
        <v>2609</v>
      </c>
      <c r="G2435" s="334" t="s">
        <v>284</v>
      </c>
      <c r="H2435" s="335">
        <v>129.35</v>
      </c>
      <c r="I2435" s="180"/>
      <c r="J2435" s="181">
        <f>ROUND(I2435*H2435,2)</f>
        <v>0</v>
      </c>
      <c r="K2435" s="177" t="s">
        <v>5</v>
      </c>
      <c r="L2435" s="41"/>
      <c r="M2435" s="182" t="s">
        <v>5</v>
      </c>
      <c r="N2435" s="183" t="s">
        <v>40</v>
      </c>
      <c r="O2435" s="42"/>
      <c r="P2435" s="184">
        <f>O2435*H2435</f>
        <v>0</v>
      </c>
      <c r="Q2435" s="184">
        <v>3.2000000000000002E-3</v>
      </c>
      <c r="R2435" s="184">
        <f>Q2435*H2435</f>
        <v>0.41392000000000001</v>
      </c>
      <c r="S2435" s="184">
        <v>0</v>
      </c>
      <c r="T2435" s="185">
        <f>S2435*H2435</f>
        <v>0</v>
      </c>
      <c r="U2435" s="329"/>
      <c r="V2435" s="329"/>
      <c r="AQ2435" s="24" t="s">
        <v>270</v>
      </c>
      <c r="AS2435" s="24" t="s">
        <v>164</v>
      </c>
      <c r="AT2435" s="24" t="s">
        <v>79</v>
      </c>
      <c r="AX2435" s="24" t="s">
        <v>162</v>
      </c>
      <c r="BD2435" s="186">
        <f>IF(N2435="základní",J2435,0)</f>
        <v>0</v>
      </c>
      <c r="BE2435" s="186">
        <f>IF(N2435="snížená",J2435,0)</f>
        <v>0</v>
      </c>
      <c r="BF2435" s="186">
        <f>IF(N2435="zákl. přenesená",J2435,0)</f>
        <v>0</v>
      </c>
      <c r="BG2435" s="186">
        <f>IF(N2435="sníž. přenesená",J2435,0)</f>
        <v>0</v>
      </c>
      <c r="BH2435" s="186">
        <f>IF(N2435="nulová",J2435,0)</f>
        <v>0</v>
      </c>
      <c r="BI2435" s="24" t="s">
        <v>77</v>
      </c>
      <c r="BJ2435" s="186">
        <f>ROUND(I2435*H2435,2)</f>
        <v>0</v>
      </c>
      <c r="BK2435" s="24" t="s">
        <v>270</v>
      </c>
      <c r="BL2435" s="24" t="s">
        <v>2610</v>
      </c>
    </row>
    <row r="2436" spans="2:64" s="1" customFormat="1" ht="28.5">
      <c r="B2436" s="41"/>
      <c r="C2436" s="329"/>
      <c r="D2436" s="337" t="s">
        <v>182</v>
      </c>
      <c r="E2436" s="329"/>
      <c r="F2436" s="346" t="s">
        <v>4762</v>
      </c>
      <c r="G2436" s="329"/>
      <c r="H2436" s="329"/>
      <c r="I2436" s="204"/>
      <c r="L2436" s="41"/>
      <c r="M2436" s="205"/>
      <c r="N2436" s="42"/>
      <c r="O2436" s="42"/>
      <c r="P2436" s="42"/>
      <c r="Q2436" s="42"/>
      <c r="R2436" s="42"/>
      <c r="S2436" s="42"/>
      <c r="T2436" s="70"/>
      <c r="U2436" s="329"/>
      <c r="V2436" s="329"/>
      <c r="AS2436" s="24" t="s">
        <v>182</v>
      </c>
      <c r="AT2436" s="24" t="s">
        <v>79</v>
      </c>
    </row>
    <row r="2437" spans="2:64" s="11" customFormat="1">
      <c r="B2437" s="187"/>
      <c r="C2437" s="336"/>
      <c r="D2437" s="337" t="s">
        <v>170</v>
      </c>
      <c r="E2437" s="338" t="s">
        <v>5</v>
      </c>
      <c r="F2437" s="339" t="s">
        <v>2443</v>
      </c>
      <c r="G2437" s="336"/>
      <c r="H2437" s="340" t="s">
        <v>5</v>
      </c>
      <c r="I2437" s="192"/>
      <c r="L2437" s="187"/>
      <c r="M2437" s="193"/>
      <c r="N2437" s="194"/>
      <c r="O2437" s="194"/>
      <c r="P2437" s="194"/>
      <c r="Q2437" s="194"/>
      <c r="R2437" s="194"/>
      <c r="S2437" s="194"/>
      <c r="T2437" s="195"/>
      <c r="U2437" s="336"/>
      <c r="V2437" s="336"/>
      <c r="AS2437" s="191" t="s">
        <v>170</v>
      </c>
      <c r="AT2437" s="191" t="s">
        <v>79</v>
      </c>
      <c r="AU2437" s="11" t="s">
        <v>77</v>
      </c>
      <c r="AV2437" s="11" t="s">
        <v>33</v>
      </c>
      <c r="AW2437" s="11" t="s">
        <v>69</v>
      </c>
      <c r="AX2437" s="191" t="s">
        <v>162</v>
      </c>
    </row>
    <row r="2438" spans="2:64" s="11" customFormat="1">
      <c r="B2438" s="187"/>
      <c r="C2438" s="336"/>
      <c r="D2438" s="337" t="s">
        <v>170</v>
      </c>
      <c r="E2438" s="338" t="s">
        <v>5</v>
      </c>
      <c r="F2438" s="339" t="s">
        <v>2611</v>
      </c>
      <c r="G2438" s="336"/>
      <c r="H2438" s="340" t="s">
        <v>5</v>
      </c>
      <c r="I2438" s="192"/>
      <c r="L2438" s="187"/>
      <c r="M2438" s="193"/>
      <c r="N2438" s="194"/>
      <c r="O2438" s="194"/>
      <c r="P2438" s="194"/>
      <c r="Q2438" s="194"/>
      <c r="R2438" s="194"/>
      <c r="S2438" s="194"/>
      <c r="T2438" s="195"/>
      <c r="U2438" s="336"/>
      <c r="V2438" s="336"/>
      <c r="AS2438" s="191" t="s">
        <v>170</v>
      </c>
      <c r="AT2438" s="191" t="s">
        <v>79</v>
      </c>
      <c r="AU2438" s="11" t="s">
        <v>77</v>
      </c>
      <c r="AV2438" s="11" t="s">
        <v>33</v>
      </c>
      <c r="AW2438" s="11" t="s">
        <v>69</v>
      </c>
      <c r="AX2438" s="191" t="s">
        <v>162</v>
      </c>
    </row>
    <row r="2439" spans="2:64" s="12" customFormat="1">
      <c r="B2439" s="196"/>
      <c r="C2439" s="341"/>
      <c r="D2439" s="337" t="s">
        <v>170</v>
      </c>
      <c r="E2439" s="347" t="s">
        <v>5</v>
      </c>
      <c r="F2439" s="348" t="s">
        <v>2612</v>
      </c>
      <c r="G2439" s="341"/>
      <c r="H2439" s="349">
        <v>64.569999999999993</v>
      </c>
      <c r="I2439" s="198"/>
      <c r="L2439" s="196"/>
      <c r="M2439" s="199"/>
      <c r="N2439" s="200"/>
      <c r="O2439" s="200"/>
      <c r="P2439" s="200"/>
      <c r="Q2439" s="200"/>
      <c r="R2439" s="200"/>
      <c r="S2439" s="200"/>
      <c r="T2439" s="201"/>
      <c r="U2439" s="341"/>
      <c r="V2439" s="341"/>
      <c r="AS2439" s="202" t="s">
        <v>170</v>
      </c>
      <c r="AT2439" s="202" t="s">
        <v>79</v>
      </c>
      <c r="AU2439" s="12" t="s">
        <v>79</v>
      </c>
      <c r="AV2439" s="12" t="s">
        <v>33</v>
      </c>
      <c r="AW2439" s="12" t="s">
        <v>69</v>
      </c>
      <c r="AX2439" s="202" t="s">
        <v>162</v>
      </c>
    </row>
    <row r="2440" spans="2:64" s="12" customFormat="1">
      <c r="B2440" s="196"/>
      <c r="C2440" s="341"/>
      <c r="D2440" s="337" t="s">
        <v>170</v>
      </c>
      <c r="E2440" s="347" t="s">
        <v>5</v>
      </c>
      <c r="F2440" s="348" t="s">
        <v>2613</v>
      </c>
      <c r="G2440" s="341"/>
      <c r="H2440" s="349">
        <v>15.37</v>
      </c>
      <c r="I2440" s="198"/>
      <c r="L2440" s="196"/>
      <c r="M2440" s="199"/>
      <c r="N2440" s="200"/>
      <c r="O2440" s="200"/>
      <c r="P2440" s="200"/>
      <c r="Q2440" s="200"/>
      <c r="R2440" s="200"/>
      <c r="S2440" s="200"/>
      <c r="T2440" s="201"/>
      <c r="U2440" s="341"/>
      <c r="V2440" s="341"/>
      <c r="AS2440" s="202" t="s">
        <v>170</v>
      </c>
      <c r="AT2440" s="202" t="s">
        <v>79</v>
      </c>
      <c r="AU2440" s="12" t="s">
        <v>79</v>
      </c>
      <c r="AV2440" s="12" t="s">
        <v>33</v>
      </c>
      <c r="AW2440" s="12" t="s">
        <v>69</v>
      </c>
      <c r="AX2440" s="202" t="s">
        <v>162</v>
      </c>
    </row>
    <row r="2441" spans="2:64" s="12" customFormat="1">
      <c r="B2441" s="196"/>
      <c r="C2441" s="341"/>
      <c r="D2441" s="337" t="s">
        <v>170</v>
      </c>
      <c r="E2441" s="347" t="s">
        <v>5</v>
      </c>
      <c r="F2441" s="348" t="s">
        <v>2614</v>
      </c>
      <c r="G2441" s="341"/>
      <c r="H2441" s="349">
        <v>4.79</v>
      </c>
      <c r="I2441" s="198"/>
      <c r="L2441" s="196"/>
      <c r="M2441" s="199"/>
      <c r="N2441" s="200"/>
      <c r="O2441" s="200"/>
      <c r="P2441" s="200"/>
      <c r="Q2441" s="200"/>
      <c r="R2441" s="200"/>
      <c r="S2441" s="200"/>
      <c r="T2441" s="201"/>
      <c r="U2441" s="341"/>
      <c r="V2441" s="341"/>
      <c r="AS2441" s="202" t="s">
        <v>170</v>
      </c>
      <c r="AT2441" s="202" t="s">
        <v>79</v>
      </c>
      <c r="AU2441" s="12" t="s">
        <v>79</v>
      </c>
      <c r="AV2441" s="12" t="s">
        <v>33</v>
      </c>
      <c r="AW2441" s="12" t="s">
        <v>69</v>
      </c>
      <c r="AX2441" s="202" t="s">
        <v>162</v>
      </c>
    </row>
    <row r="2442" spans="2:64" s="12" customFormat="1">
      <c r="B2442" s="196"/>
      <c r="C2442" s="341"/>
      <c r="D2442" s="337" t="s">
        <v>170</v>
      </c>
      <c r="E2442" s="347" t="s">
        <v>5</v>
      </c>
      <c r="F2442" s="348" t="s">
        <v>2615</v>
      </c>
      <c r="G2442" s="341"/>
      <c r="H2442" s="349">
        <v>44.62</v>
      </c>
      <c r="I2442" s="198"/>
      <c r="L2442" s="196"/>
      <c r="M2442" s="199"/>
      <c r="N2442" s="200"/>
      <c r="O2442" s="200"/>
      <c r="P2442" s="200"/>
      <c r="Q2442" s="200"/>
      <c r="R2442" s="200"/>
      <c r="S2442" s="200"/>
      <c r="T2442" s="201"/>
      <c r="U2442" s="341"/>
      <c r="V2442" s="341"/>
      <c r="AS2442" s="202" t="s">
        <v>170</v>
      </c>
      <c r="AT2442" s="202" t="s">
        <v>79</v>
      </c>
      <c r="AU2442" s="12" t="s">
        <v>79</v>
      </c>
      <c r="AV2442" s="12" t="s">
        <v>33</v>
      </c>
      <c r="AW2442" s="12" t="s">
        <v>69</v>
      </c>
      <c r="AX2442" s="202" t="s">
        <v>162</v>
      </c>
    </row>
    <row r="2443" spans="2:64" s="13" customFormat="1">
      <c r="B2443" s="208"/>
      <c r="C2443" s="350"/>
      <c r="D2443" s="342" t="s">
        <v>170</v>
      </c>
      <c r="E2443" s="351" t="s">
        <v>5</v>
      </c>
      <c r="F2443" s="352" t="s">
        <v>192</v>
      </c>
      <c r="G2443" s="350"/>
      <c r="H2443" s="353">
        <v>129.35</v>
      </c>
      <c r="I2443" s="209"/>
      <c r="L2443" s="208"/>
      <c r="M2443" s="210"/>
      <c r="N2443" s="211"/>
      <c r="O2443" s="211"/>
      <c r="P2443" s="211"/>
      <c r="Q2443" s="211"/>
      <c r="R2443" s="211"/>
      <c r="S2443" s="211"/>
      <c r="T2443" s="212"/>
      <c r="U2443" s="350"/>
      <c r="V2443" s="350"/>
      <c r="AS2443" s="213" t="s">
        <v>170</v>
      </c>
      <c r="AT2443" s="213" t="s">
        <v>79</v>
      </c>
      <c r="AU2443" s="13" t="s">
        <v>168</v>
      </c>
      <c r="AV2443" s="13" t="s">
        <v>33</v>
      </c>
      <c r="AW2443" s="13" t="s">
        <v>77</v>
      </c>
      <c r="AX2443" s="213" t="s">
        <v>162</v>
      </c>
    </row>
    <row r="2444" spans="2:64" s="1" customFormat="1" ht="38.25" customHeight="1">
      <c r="B2444" s="174"/>
      <c r="C2444" s="331">
        <v>408</v>
      </c>
      <c r="D2444" s="331" t="s">
        <v>164</v>
      </c>
      <c r="E2444" s="332" t="s">
        <v>2616</v>
      </c>
      <c r="F2444" s="333" t="s">
        <v>2617</v>
      </c>
      <c r="G2444" s="334" t="s">
        <v>1628</v>
      </c>
      <c r="H2444" s="335"/>
      <c r="I2444" s="180"/>
      <c r="J2444" s="181">
        <f>ROUND(I2444*H2444,2)</f>
        <v>0</v>
      </c>
      <c r="K2444" s="177" t="s">
        <v>5</v>
      </c>
      <c r="L2444" s="41"/>
      <c r="M2444" s="182" t="s">
        <v>5</v>
      </c>
      <c r="N2444" s="183" t="s">
        <v>40</v>
      </c>
      <c r="O2444" s="42"/>
      <c r="P2444" s="184">
        <f>O2444*H2444</f>
        <v>0</v>
      </c>
      <c r="Q2444" s="184">
        <v>0</v>
      </c>
      <c r="R2444" s="184">
        <f>Q2444*H2444</f>
        <v>0</v>
      </c>
      <c r="S2444" s="184">
        <v>0</v>
      </c>
      <c r="T2444" s="185">
        <f>S2444*H2444</f>
        <v>0</v>
      </c>
      <c r="U2444" s="329"/>
      <c r="V2444" s="329"/>
      <c r="AQ2444" s="24" t="s">
        <v>270</v>
      </c>
      <c r="AS2444" s="24" t="s">
        <v>164</v>
      </c>
      <c r="AT2444" s="24" t="s">
        <v>79</v>
      </c>
      <c r="AX2444" s="24" t="s">
        <v>162</v>
      </c>
      <c r="BD2444" s="186">
        <f>IF(N2444="základní",J2444,0)</f>
        <v>0</v>
      </c>
      <c r="BE2444" s="186">
        <f>IF(N2444="snížená",J2444,0)</f>
        <v>0</v>
      </c>
      <c r="BF2444" s="186">
        <f>IF(N2444="zákl. přenesená",J2444,0)</f>
        <v>0</v>
      </c>
      <c r="BG2444" s="186">
        <f>IF(N2444="sníž. přenesená",J2444,0)</f>
        <v>0</v>
      </c>
      <c r="BH2444" s="186">
        <f>IF(N2444="nulová",J2444,0)</f>
        <v>0</v>
      </c>
      <c r="BI2444" s="24" t="s">
        <v>77</v>
      </c>
      <c r="BJ2444" s="186">
        <f>ROUND(I2444*H2444,2)</f>
        <v>0</v>
      </c>
      <c r="BK2444" s="24" t="s">
        <v>270</v>
      </c>
      <c r="BL2444" s="24" t="s">
        <v>2618</v>
      </c>
    </row>
    <row r="2445" spans="2:64" s="10" customFormat="1" ht="29.9" customHeight="1">
      <c r="B2445" s="160"/>
      <c r="C2445" s="364"/>
      <c r="D2445" s="365" t="s">
        <v>68</v>
      </c>
      <c r="E2445" s="366" t="s">
        <v>2619</v>
      </c>
      <c r="F2445" s="366" t="s">
        <v>2620</v>
      </c>
      <c r="G2445" s="364"/>
      <c r="H2445" s="364"/>
      <c r="I2445" s="163"/>
      <c r="J2445" s="173">
        <f>BJ2445</f>
        <v>0</v>
      </c>
      <c r="L2445" s="160"/>
      <c r="M2445" s="165"/>
      <c r="N2445" s="166"/>
      <c r="O2445" s="166"/>
      <c r="P2445" s="167">
        <f>SUM(P2446:P2512)</f>
        <v>0</v>
      </c>
      <c r="Q2445" s="166"/>
      <c r="R2445" s="167">
        <f>SUM(R2446:R2512)</f>
        <v>9.2148333000000004</v>
      </c>
      <c r="S2445" s="166"/>
      <c r="T2445" s="168">
        <f>SUM(T2446:T2512)</f>
        <v>0</v>
      </c>
      <c r="U2445" s="364"/>
      <c r="V2445" s="364"/>
      <c r="AQ2445" s="161" t="s">
        <v>79</v>
      </c>
      <c r="AS2445" s="169" t="s">
        <v>68</v>
      </c>
      <c r="AT2445" s="169" t="s">
        <v>77</v>
      </c>
      <c r="AX2445" s="161" t="s">
        <v>162</v>
      </c>
      <c r="BJ2445" s="170">
        <f>SUM(BJ2446:BJ2512)</f>
        <v>0</v>
      </c>
    </row>
    <row r="2446" spans="2:64" s="1" customFormat="1" ht="25.5" customHeight="1">
      <c r="B2446" s="174"/>
      <c r="C2446" s="389">
        <v>409</v>
      </c>
      <c r="D2446" s="389" t="s">
        <v>164</v>
      </c>
      <c r="E2446" s="390" t="s">
        <v>2621</v>
      </c>
      <c r="F2446" s="391" t="s">
        <v>2622</v>
      </c>
      <c r="G2446" s="392" t="s">
        <v>284</v>
      </c>
      <c r="H2446" s="393">
        <v>652.702</v>
      </c>
      <c r="I2446" s="180"/>
      <c r="J2446" s="181">
        <f>ROUND(I2446*H2446,2)</f>
        <v>0</v>
      </c>
      <c r="K2446" s="177" t="s">
        <v>5</v>
      </c>
      <c r="L2446" s="41"/>
      <c r="M2446" s="182" t="s">
        <v>5</v>
      </c>
      <c r="N2446" s="183" t="s">
        <v>40</v>
      </c>
      <c r="O2446" s="42"/>
      <c r="P2446" s="184">
        <f>O2446*H2446</f>
        <v>0</v>
      </c>
      <c r="Q2446" s="184">
        <v>3.0000000000000001E-3</v>
      </c>
      <c r="R2446" s="184">
        <f>Q2446*H2446</f>
        <v>1.9581060000000001</v>
      </c>
      <c r="S2446" s="184">
        <v>0</v>
      </c>
      <c r="T2446" s="185">
        <f>S2446*H2446</f>
        <v>0</v>
      </c>
      <c r="U2446" s="441"/>
      <c r="V2446" s="329"/>
      <c r="AQ2446" s="24" t="s">
        <v>270</v>
      </c>
      <c r="AS2446" s="24" t="s">
        <v>164</v>
      </c>
      <c r="AT2446" s="24" t="s">
        <v>79</v>
      </c>
      <c r="AX2446" s="24" t="s">
        <v>162</v>
      </c>
      <c r="BD2446" s="186">
        <f>IF(N2446="základní",J2446,0)</f>
        <v>0</v>
      </c>
      <c r="BE2446" s="186">
        <f>IF(N2446="snížená",J2446,0)</f>
        <v>0</v>
      </c>
      <c r="BF2446" s="186">
        <f>IF(N2446="zákl. přenesená",J2446,0)</f>
        <v>0</v>
      </c>
      <c r="BG2446" s="186">
        <f>IF(N2446="sníž. přenesená",J2446,0)</f>
        <v>0</v>
      </c>
      <c r="BH2446" s="186">
        <f>IF(N2446="nulová",J2446,0)</f>
        <v>0</v>
      </c>
      <c r="BI2446" s="24" t="s">
        <v>77</v>
      </c>
      <c r="BJ2446" s="186">
        <f>ROUND(I2446*H2446,2)</f>
        <v>0</v>
      </c>
      <c r="BK2446" s="24" t="s">
        <v>270</v>
      </c>
      <c r="BL2446" s="24" t="s">
        <v>2623</v>
      </c>
    </row>
    <row r="2447" spans="2:64" s="11" customFormat="1">
      <c r="B2447" s="187"/>
      <c r="C2447" s="336"/>
      <c r="D2447" s="337" t="s">
        <v>170</v>
      </c>
      <c r="E2447" s="338" t="s">
        <v>5</v>
      </c>
      <c r="F2447" s="339" t="s">
        <v>1787</v>
      </c>
      <c r="G2447" s="336"/>
      <c r="H2447" s="340" t="s">
        <v>5</v>
      </c>
      <c r="I2447" s="192"/>
      <c r="L2447" s="187"/>
      <c r="M2447" s="193"/>
      <c r="N2447" s="194"/>
      <c r="O2447" s="194"/>
      <c r="P2447" s="194"/>
      <c r="Q2447" s="194"/>
      <c r="R2447" s="194"/>
      <c r="S2447" s="194"/>
      <c r="T2447" s="195"/>
      <c r="U2447" s="336"/>
      <c r="V2447" s="336"/>
      <c r="AS2447" s="191" t="s">
        <v>170</v>
      </c>
      <c r="AT2447" s="191" t="s">
        <v>79</v>
      </c>
      <c r="AU2447" s="11" t="s">
        <v>77</v>
      </c>
      <c r="AV2447" s="11" t="s">
        <v>33</v>
      </c>
      <c r="AW2447" s="11" t="s">
        <v>69</v>
      </c>
      <c r="AX2447" s="191" t="s">
        <v>162</v>
      </c>
    </row>
    <row r="2448" spans="2:64" s="12" customFormat="1">
      <c r="B2448" s="196"/>
      <c r="C2448" s="341"/>
      <c r="D2448" s="337" t="s">
        <v>170</v>
      </c>
      <c r="E2448" s="347" t="s">
        <v>5</v>
      </c>
      <c r="F2448" s="348" t="s">
        <v>2624</v>
      </c>
      <c r="G2448" s="341"/>
      <c r="H2448" s="349">
        <v>0</v>
      </c>
      <c r="I2448" s="198"/>
      <c r="L2448" s="196"/>
      <c r="M2448" s="199"/>
      <c r="N2448" s="200"/>
      <c r="O2448" s="200"/>
      <c r="P2448" s="200"/>
      <c r="Q2448" s="200"/>
      <c r="R2448" s="200"/>
      <c r="S2448" s="200"/>
      <c r="T2448" s="201"/>
      <c r="U2448" s="341"/>
      <c r="V2448" s="341"/>
      <c r="AS2448" s="202" t="s">
        <v>170</v>
      </c>
      <c r="AT2448" s="202" t="s">
        <v>79</v>
      </c>
      <c r="AU2448" s="12" t="s">
        <v>79</v>
      </c>
      <c r="AV2448" s="12" t="s">
        <v>33</v>
      </c>
      <c r="AW2448" s="12" t="s">
        <v>69</v>
      </c>
      <c r="AX2448" s="202" t="s">
        <v>162</v>
      </c>
    </row>
    <row r="2449" spans="2:50" s="12" customFormat="1">
      <c r="B2449" s="196"/>
      <c r="C2449" s="341"/>
      <c r="D2449" s="337" t="s">
        <v>170</v>
      </c>
      <c r="E2449" s="347" t="s">
        <v>5</v>
      </c>
      <c r="F2449" s="348" t="s">
        <v>2625</v>
      </c>
      <c r="G2449" s="341"/>
      <c r="H2449" s="349">
        <v>0</v>
      </c>
      <c r="I2449" s="198"/>
      <c r="L2449" s="196"/>
      <c r="M2449" s="199"/>
      <c r="N2449" s="200"/>
      <c r="O2449" s="200"/>
      <c r="P2449" s="200"/>
      <c r="Q2449" s="200"/>
      <c r="R2449" s="200"/>
      <c r="S2449" s="200"/>
      <c r="T2449" s="201"/>
      <c r="U2449" s="341"/>
      <c r="V2449" s="341"/>
      <c r="AS2449" s="202" t="s">
        <v>170</v>
      </c>
      <c r="AT2449" s="202" t="s">
        <v>79</v>
      </c>
      <c r="AU2449" s="12" t="s">
        <v>79</v>
      </c>
      <c r="AV2449" s="12" t="s">
        <v>33</v>
      </c>
      <c r="AW2449" s="12" t="s">
        <v>69</v>
      </c>
      <c r="AX2449" s="202" t="s">
        <v>162</v>
      </c>
    </row>
    <row r="2450" spans="2:50" s="12" customFormat="1">
      <c r="B2450" s="196"/>
      <c r="C2450" s="341"/>
      <c r="D2450" s="337" t="s">
        <v>170</v>
      </c>
      <c r="E2450" s="347" t="s">
        <v>5</v>
      </c>
      <c r="F2450" s="348" t="s">
        <v>2626</v>
      </c>
      <c r="G2450" s="341"/>
      <c r="H2450" s="349">
        <v>0</v>
      </c>
      <c r="I2450" s="198"/>
      <c r="L2450" s="196"/>
      <c r="M2450" s="199"/>
      <c r="N2450" s="200"/>
      <c r="O2450" s="200"/>
      <c r="P2450" s="200"/>
      <c r="Q2450" s="200"/>
      <c r="R2450" s="200"/>
      <c r="S2450" s="200"/>
      <c r="T2450" s="201"/>
      <c r="U2450" s="341"/>
      <c r="V2450" s="341"/>
      <c r="AS2450" s="202" t="s">
        <v>170</v>
      </c>
      <c r="AT2450" s="202" t="s">
        <v>79</v>
      </c>
      <c r="AU2450" s="12" t="s">
        <v>79</v>
      </c>
      <c r="AV2450" s="12" t="s">
        <v>33</v>
      </c>
      <c r="AW2450" s="12" t="s">
        <v>69</v>
      </c>
      <c r="AX2450" s="202" t="s">
        <v>162</v>
      </c>
    </row>
    <row r="2451" spans="2:50" s="12" customFormat="1">
      <c r="B2451" s="196"/>
      <c r="C2451" s="341"/>
      <c r="D2451" s="337" t="s">
        <v>170</v>
      </c>
      <c r="E2451" s="347" t="s">
        <v>5</v>
      </c>
      <c r="F2451" s="348" t="s">
        <v>2627</v>
      </c>
      <c r="G2451" s="341"/>
      <c r="H2451" s="349">
        <v>0</v>
      </c>
      <c r="I2451" s="198"/>
      <c r="L2451" s="196"/>
      <c r="M2451" s="199"/>
      <c r="N2451" s="200"/>
      <c r="O2451" s="200"/>
      <c r="P2451" s="200"/>
      <c r="Q2451" s="200"/>
      <c r="R2451" s="200"/>
      <c r="S2451" s="200"/>
      <c r="T2451" s="201"/>
      <c r="U2451" s="341"/>
      <c r="V2451" s="341"/>
      <c r="AS2451" s="202" t="s">
        <v>170</v>
      </c>
      <c r="AT2451" s="202" t="s">
        <v>79</v>
      </c>
      <c r="AU2451" s="12" t="s">
        <v>79</v>
      </c>
      <c r="AV2451" s="12" t="s">
        <v>33</v>
      </c>
      <c r="AW2451" s="12" t="s">
        <v>69</v>
      </c>
      <c r="AX2451" s="202" t="s">
        <v>162</v>
      </c>
    </row>
    <row r="2452" spans="2:50" s="12" customFormat="1">
      <c r="B2452" s="196"/>
      <c r="C2452" s="341"/>
      <c r="D2452" s="337" t="s">
        <v>170</v>
      </c>
      <c r="E2452" s="347" t="s">
        <v>5</v>
      </c>
      <c r="F2452" s="348" t="s">
        <v>2628</v>
      </c>
      <c r="G2452" s="341"/>
      <c r="H2452" s="349">
        <v>0</v>
      </c>
      <c r="I2452" s="198"/>
      <c r="L2452" s="196"/>
      <c r="M2452" s="199"/>
      <c r="N2452" s="200"/>
      <c r="O2452" s="200"/>
      <c r="P2452" s="200"/>
      <c r="Q2452" s="200"/>
      <c r="R2452" s="200"/>
      <c r="S2452" s="200"/>
      <c r="T2452" s="201"/>
      <c r="U2452" s="341"/>
      <c r="V2452" s="341"/>
      <c r="AS2452" s="202" t="s">
        <v>170</v>
      </c>
      <c r="AT2452" s="202" t="s">
        <v>79</v>
      </c>
      <c r="AU2452" s="12" t="s">
        <v>79</v>
      </c>
      <c r="AV2452" s="12" t="s">
        <v>33</v>
      </c>
      <c r="AW2452" s="12" t="s">
        <v>69</v>
      </c>
      <c r="AX2452" s="202" t="s">
        <v>162</v>
      </c>
    </row>
    <row r="2453" spans="2:50" s="12" customFormat="1">
      <c r="B2453" s="196"/>
      <c r="C2453" s="341"/>
      <c r="D2453" s="337" t="s">
        <v>170</v>
      </c>
      <c r="E2453" s="347" t="s">
        <v>5</v>
      </c>
      <c r="F2453" s="348" t="s">
        <v>2629</v>
      </c>
      <c r="G2453" s="341"/>
      <c r="H2453" s="349">
        <v>0</v>
      </c>
      <c r="I2453" s="198"/>
      <c r="L2453" s="196"/>
      <c r="M2453" s="199"/>
      <c r="N2453" s="200"/>
      <c r="O2453" s="200"/>
      <c r="P2453" s="200"/>
      <c r="Q2453" s="200"/>
      <c r="R2453" s="200"/>
      <c r="S2453" s="200"/>
      <c r="T2453" s="201"/>
      <c r="U2453" s="341"/>
      <c r="V2453" s="341"/>
      <c r="AS2453" s="202" t="s">
        <v>170</v>
      </c>
      <c r="AT2453" s="202" t="s">
        <v>79</v>
      </c>
      <c r="AU2453" s="12" t="s">
        <v>79</v>
      </c>
      <c r="AV2453" s="12" t="s">
        <v>33</v>
      </c>
      <c r="AW2453" s="12" t="s">
        <v>69</v>
      </c>
      <c r="AX2453" s="202" t="s">
        <v>162</v>
      </c>
    </row>
    <row r="2454" spans="2:50" s="12" customFormat="1">
      <c r="B2454" s="196"/>
      <c r="C2454" s="341"/>
      <c r="D2454" s="337" t="s">
        <v>170</v>
      </c>
      <c r="E2454" s="347" t="s">
        <v>5</v>
      </c>
      <c r="F2454" s="348" t="s">
        <v>2630</v>
      </c>
      <c r="G2454" s="341"/>
      <c r="H2454" s="349">
        <v>0</v>
      </c>
      <c r="I2454" s="198"/>
      <c r="L2454" s="196"/>
      <c r="M2454" s="199"/>
      <c r="N2454" s="200"/>
      <c r="O2454" s="200"/>
      <c r="P2454" s="200"/>
      <c r="Q2454" s="200"/>
      <c r="R2454" s="200"/>
      <c r="S2454" s="200"/>
      <c r="T2454" s="201"/>
      <c r="U2454" s="341"/>
      <c r="V2454" s="341"/>
      <c r="AS2454" s="202" t="s">
        <v>170</v>
      </c>
      <c r="AT2454" s="202" t="s">
        <v>79</v>
      </c>
      <c r="AU2454" s="12" t="s">
        <v>79</v>
      </c>
      <c r="AV2454" s="12" t="s">
        <v>33</v>
      </c>
      <c r="AW2454" s="12" t="s">
        <v>69</v>
      </c>
      <c r="AX2454" s="202" t="s">
        <v>162</v>
      </c>
    </row>
    <row r="2455" spans="2:50" s="12" customFormat="1">
      <c r="B2455" s="196"/>
      <c r="C2455" s="341"/>
      <c r="D2455" s="337" t="s">
        <v>170</v>
      </c>
      <c r="E2455" s="347" t="s">
        <v>5</v>
      </c>
      <c r="F2455" s="348" t="s">
        <v>2631</v>
      </c>
      <c r="G2455" s="341"/>
      <c r="H2455" s="349">
        <v>0</v>
      </c>
      <c r="I2455" s="198"/>
      <c r="L2455" s="196"/>
      <c r="M2455" s="199"/>
      <c r="N2455" s="200"/>
      <c r="O2455" s="200"/>
      <c r="P2455" s="200"/>
      <c r="Q2455" s="200"/>
      <c r="R2455" s="200"/>
      <c r="S2455" s="200"/>
      <c r="T2455" s="201"/>
      <c r="U2455" s="341"/>
      <c r="V2455" s="341"/>
      <c r="AS2455" s="202" t="s">
        <v>170</v>
      </c>
      <c r="AT2455" s="202" t="s">
        <v>79</v>
      </c>
      <c r="AU2455" s="12" t="s">
        <v>79</v>
      </c>
      <c r="AV2455" s="12" t="s">
        <v>33</v>
      </c>
      <c r="AW2455" s="12" t="s">
        <v>69</v>
      </c>
      <c r="AX2455" s="202" t="s">
        <v>162</v>
      </c>
    </row>
    <row r="2456" spans="2:50" s="12" customFormat="1">
      <c r="B2456" s="196"/>
      <c r="C2456" s="341"/>
      <c r="D2456" s="337" t="s">
        <v>170</v>
      </c>
      <c r="E2456" s="347" t="s">
        <v>5</v>
      </c>
      <c r="F2456" s="348" t="s">
        <v>2632</v>
      </c>
      <c r="G2456" s="341"/>
      <c r="H2456" s="349">
        <v>0</v>
      </c>
      <c r="I2456" s="198"/>
      <c r="L2456" s="196"/>
      <c r="M2456" s="199"/>
      <c r="N2456" s="200"/>
      <c r="O2456" s="200"/>
      <c r="P2456" s="200"/>
      <c r="Q2456" s="200"/>
      <c r="R2456" s="200"/>
      <c r="S2456" s="200"/>
      <c r="T2456" s="201"/>
      <c r="U2456" s="341"/>
      <c r="V2456" s="341"/>
      <c r="AS2456" s="202" t="s">
        <v>170</v>
      </c>
      <c r="AT2456" s="202" t="s">
        <v>79</v>
      </c>
      <c r="AU2456" s="12" t="s">
        <v>79</v>
      </c>
      <c r="AV2456" s="12" t="s">
        <v>33</v>
      </c>
      <c r="AW2456" s="12" t="s">
        <v>69</v>
      </c>
      <c r="AX2456" s="202" t="s">
        <v>162</v>
      </c>
    </row>
    <row r="2457" spans="2:50" s="12" customFormat="1">
      <c r="B2457" s="196"/>
      <c r="C2457" s="341"/>
      <c r="D2457" s="337" t="s">
        <v>170</v>
      </c>
      <c r="E2457" s="347" t="s">
        <v>5</v>
      </c>
      <c r="F2457" s="348" t="s">
        <v>2633</v>
      </c>
      <c r="G2457" s="341"/>
      <c r="H2457" s="349">
        <v>0.89900000000000002</v>
      </c>
      <c r="I2457" s="198"/>
      <c r="L2457" s="196"/>
      <c r="M2457" s="199"/>
      <c r="N2457" s="200"/>
      <c r="O2457" s="200"/>
      <c r="P2457" s="200"/>
      <c r="Q2457" s="200"/>
      <c r="R2457" s="200"/>
      <c r="S2457" s="200"/>
      <c r="T2457" s="201"/>
      <c r="U2457" s="341"/>
      <c r="V2457" s="341"/>
      <c r="AS2457" s="202" t="s">
        <v>170</v>
      </c>
      <c r="AT2457" s="202" t="s">
        <v>79</v>
      </c>
      <c r="AU2457" s="12" t="s">
        <v>79</v>
      </c>
      <c r="AV2457" s="12" t="s">
        <v>33</v>
      </c>
      <c r="AW2457" s="12" t="s">
        <v>69</v>
      </c>
      <c r="AX2457" s="202" t="s">
        <v>162</v>
      </c>
    </row>
    <row r="2458" spans="2:50" s="12" customFormat="1">
      <c r="B2458" s="196"/>
      <c r="C2458" s="341"/>
      <c r="D2458" s="337" t="s">
        <v>170</v>
      </c>
      <c r="E2458" s="347" t="s">
        <v>5</v>
      </c>
      <c r="F2458" s="348" t="s">
        <v>2634</v>
      </c>
      <c r="G2458" s="341"/>
      <c r="H2458" s="349">
        <v>8.3040000000000003</v>
      </c>
      <c r="I2458" s="198"/>
      <c r="L2458" s="196"/>
      <c r="M2458" s="199"/>
      <c r="N2458" s="200"/>
      <c r="O2458" s="200"/>
      <c r="P2458" s="200"/>
      <c r="Q2458" s="200"/>
      <c r="R2458" s="200"/>
      <c r="S2458" s="200"/>
      <c r="T2458" s="201"/>
      <c r="U2458" s="341"/>
      <c r="V2458" s="341"/>
      <c r="AS2458" s="202" t="s">
        <v>170</v>
      </c>
      <c r="AT2458" s="202" t="s">
        <v>79</v>
      </c>
      <c r="AU2458" s="12" t="s">
        <v>79</v>
      </c>
      <c r="AV2458" s="12" t="s">
        <v>33</v>
      </c>
      <c r="AW2458" s="12" t="s">
        <v>69</v>
      </c>
      <c r="AX2458" s="202" t="s">
        <v>162</v>
      </c>
    </row>
    <row r="2459" spans="2:50" s="12" customFormat="1">
      <c r="B2459" s="196"/>
      <c r="C2459" s="341"/>
      <c r="D2459" s="337" t="s">
        <v>170</v>
      </c>
      <c r="E2459" s="347" t="s">
        <v>5</v>
      </c>
      <c r="F2459" s="348" t="s">
        <v>2635</v>
      </c>
      <c r="G2459" s="341"/>
      <c r="H2459" s="349">
        <v>8.2040000000000006</v>
      </c>
      <c r="I2459" s="198"/>
      <c r="L2459" s="196"/>
      <c r="M2459" s="199"/>
      <c r="N2459" s="200"/>
      <c r="O2459" s="200"/>
      <c r="P2459" s="200"/>
      <c r="Q2459" s="200"/>
      <c r="R2459" s="200"/>
      <c r="S2459" s="200"/>
      <c r="T2459" s="201"/>
      <c r="U2459" s="341"/>
      <c r="V2459" s="341"/>
      <c r="AS2459" s="202" t="s">
        <v>170</v>
      </c>
      <c r="AT2459" s="202" t="s">
        <v>79</v>
      </c>
      <c r="AU2459" s="12" t="s">
        <v>79</v>
      </c>
      <c r="AV2459" s="12" t="s">
        <v>33</v>
      </c>
      <c r="AW2459" s="12" t="s">
        <v>69</v>
      </c>
      <c r="AX2459" s="202" t="s">
        <v>162</v>
      </c>
    </row>
    <row r="2460" spans="2:50" s="12" customFormat="1">
      <c r="B2460" s="196"/>
      <c r="C2460" s="341"/>
      <c r="D2460" s="337" t="s">
        <v>170</v>
      </c>
      <c r="E2460" s="347" t="s">
        <v>5</v>
      </c>
      <c r="F2460" s="348" t="s">
        <v>2636</v>
      </c>
      <c r="G2460" s="341"/>
      <c r="H2460" s="349">
        <v>9.2210000000000001</v>
      </c>
      <c r="I2460" s="198"/>
      <c r="L2460" s="196"/>
      <c r="M2460" s="199"/>
      <c r="N2460" s="200"/>
      <c r="O2460" s="200"/>
      <c r="P2460" s="200"/>
      <c r="Q2460" s="200"/>
      <c r="R2460" s="200"/>
      <c r="S2460" s="200"/>
      <c r="T2460" s="201"/>
      <c r="U2460" s="341"/>
      <c r="V2460" s="341"/>
      <c r="AS2460" s="202" t="s">
        <v>170</v>
      </c>
      <c r="AT2460" s="202" t="s">
        <v>79</v>
      </c>
      <c r="AU2460" s="12" t="s">
        <v>79</v>
      </c>
      <c r="AV2460" s="12" t="s">
        <v>33</v>
      </c>
      <c r="AW2460" s="12" t="s">
        <v>69</v>
      </c>
      <c r="AX2460" s="202" t="s">
        <v>162</v>
      </c>
    </row>
    <row r="2461" spans="2:50" s="12" customFormat="1">
      <c r="B2461" s="196"/>
      <c r="C2461" s="341"/>
      <c r="D2461" s="337" t="s">
        <v>170</v>
      </c>
      <c r="E2461" s="347" t="s">
        <v>5</v>
      </c>
      <c r="F2461" s="348" t="s">
        <v>2637</v>
      </c>
      <c r="G2461" s="341"/>
      <c r="H2461" s="349">
        <v>10.420999999999999</v>
      </c>
      <c r="I2461" s="198"/>
      <c r="L2461" s="196"/>
      <c r="M2461" s="199"/>
      <c r="N2461" s="200"/>
      <c r="O2461" s="200"/>
      <c r="P2461" s="200"/>
      <c r="Q2461" s="200"/>
      <c r="R2461" s="200"/>
      <c r="S2461" s="200"/>
      <c r="T2461" s="201"/>
      <c r="U2461" s="341"/>
      <c r="V2461" s="341"/>
      <c r="AS2461" s="202" t="s">
        <v>170</v>
      </c>
      <c r="AT2461" s="202" t="s">
        <v>79</v>
      </c>
      <c r="AU2461" s="12" t="s">
        <v>79</v>
      </c>
      <c r="AV2461" s="12" t="s">
        <v>33</v>
      </c>
      <c r="AW2461" s="12" t="s">
        <v>69</v>
      </c>
      <c r="AX2461" s="202" t="s">
        <v>162</v>
      </c>
    </row>
    <row r="2462" spans="2:50" s="12" customFormat="1">
      <c r="B2462" s="196"/>
      <c r="C2462" s="341"/>
      <c r="D2462" s="337" t="s">
        <v>170</v>
      </c>
      <c r="E2462" s="347" t="s">
        <v>5</v>
      </c>
      <c r="F2462" s="348" t="s">
        <v>2638</v>
      </c>
      <c r="G2462" s="341"/>
      <c r="H2462" s="349">
        <v>22.11</v>
      </c>
      <c r="I2462" s="198"/>
      <c r="L2462" s="196"/>
      <c r="M2462" s="199"/>
      <c r="N2462" s="200"/>
      <c r="O2462" s="200"/>
      <c r="P2462" s="200"/>
      <c r="Q2462" s="200"/>
      <c r="R2462" s="200"/>
      <c r="S2462" s="200"/>
      <c r="T2462" s="201"/>
      <c r="U2462" s="341"/>
      <c r="V2462" s="341"/>
      <c r="AS2462" s="202" t="s">
        <v>170</v>
      </c>
      <c r="AT2462" s="202" t="s">
        <v>79</v>
      </c>
      <c r="AU2462" s="12" t="s">
        <v>79</v>
      </c>
      <c r="AV2462" s="12" t="s">
        <v>33</v>
      </c>
      <c r="AW2462" s="12" t="s">
        <v>69</v>
      </c>
      <c r="AX2462" s="202" t="s">
        <v>162</v>
      </c>
    </row>
    <row r="2463" spans="2:50" s="12" customFormat="1">
      <c r="B2463" s="196"/>
      <c r="C2463" s="341"/>
      <c r="D2463" s="337" t="s">
        <v>170</v>
      </c>
      <c r="E2463" s="347" t="s">
        <v>5</v>
      </c>
      <c r="F2463" s="348" t="s">
        <v>2639</v>
      </c>
      <c r="G2463" s="341"/>
      <c r="H2463" s="349">
        <v>38.512999999999998</v>
      </c>
      <c r="I2463" s="198"/>
      <c r="L2463" s="196"/>
      <c r="M2463" s="199"/>
      <c r="N2463" s="200"/>
      <c r="O2463" s="200"/>
      <c r="P2463" s="200"/>
      <c r="Q2463" s="200"/>
      <c r="R2463" s="200"/>
      <c r="S2463" s="200"/>
      <c r="T2463" s="201"/>
      <c r="U2463" s="341"/>
      <c r="V2463" s="341"/>
      <c r="AS2463" s="202" t="s">
        <v>170</v>
      </c>
      <c r="AT2463" s="202" t="s">
        <v>79</v>
      </c>
      <c r="AU2463" s="12" t="s">
        <v>79</v>
      </c>
      <c r="AV2463" s="12" t="s">
        <v>33</v>
      </c>
      <c r="AW2463" s="12" t="s">
        <v>69</v>
      </c>
      <c r="AX2463" s="202" t="s">
        <v>162</v>
      </c>
    </row>
    <row r="2464" spans="2:50" s="12" customFormat="1">
      <c r="B2464" s="196"/>
      <c r="C2464" s="341"/>
      <c r="D2464" s="337" t="s">
        <v>170</v>
      </c>
      <c r="E2464" s="347" t="s">
        <v>5</v>
      </c>
      <c r="F2464" s="348" t="s">
        <v>2640</v>
      </c>
      <c r="G2464" s="341"/>
      <c r="H2464" s="349">
        <v>47.165999999999997</v>
      </c>
      <c r="I2464" s="198"/>
      <c r="L2464" s="196"/>
      <c r="M2464" s="199"/>
      <c r="N2464" s="200"/>
      <c r="O2464" s="200"/>
      <c r="P2464" s="200"/>
      <c r="Q2464" s="200"/>
      <c r="R2464" s="200"/>
      <c r="S2464" s="200"/>
      <c r="T2464" s="201"/>
      <c r="U2464" s="341"/>
      <c r="V2464" s="341"/>
      <c r="AS2464" s="202" t="s">
        <v>170</v>
      </c>
      <c r="AT2464" s="202" t="s">
        <v>79</v>
      </c>
      <c r="AU2464" s="12" t="s">
        <v>79</v>
      </c>
      <c r="AV2464" s="12" t="s">
        <v>33</v>
      </c>
      <c r="AW2464" s="12" t="s">
        <v>69</v>
      </c>
      <c r="AX2464" s="202" t="s">
        <v>162</v>
      </c>
    </row>
    <row r="2465" spans="2:50" s="12" customFormat="1">
      <c r="B2465" s="196"/>
      <c r="C2465" s="341"/>
      <c r="D2465" s="337" t="s">
        <v>170</v>
      </c>
      <c r="E2465" s="347" t="s">
        <v>5</v>
      </c>
      <c r="F2465" s="348" t="s">
        <v>2641</v>
      </c>
      <c r="G2465" s="341"/>
      <c r="H2465" s="349">
        <v>9.8239999999999998</v>
      </c>
      <c r="I2465" s="198"/>
      <c r="L2465" s="196"/>
      <c r="M2465" s="199"/>
      <c r="N2465" s="200"/>
      <c r="O2465" s="200"/>
      <c r="P2465" s="200"/>
      <c r="Q2465" s="200"/>
      <c r="R2465" s="200"/>
      <c r="S2465" s="200"/>
      <c r="T2465" s="201"/>
      <c r="U2465" s="341"/>
      <c r="V2465" s="341"/>
      <c r="AS2465" s="202" t="s">
        <v>170</v>
      </c>
      <c r="AT2465" s="202" t="s">
        <v>79</v>
      </c>
      <c r="AU2465" s="12" t="s">
        <v>79</v>
      </c>
      <c r="AV2465" s="12" t="s">
        <v>33</v>
      </c>
      <c r="AW2465" s="12" t="s">
        <v>69</v>
      </c>
      <c r="AX2465" s="202" t="s">
        <v>162</v>
      </c>
    </row>
    <row r="2466" spans="2:50" s="12" customFormat="1">
      <c r="B2466" s="196"/>
      <c r="C2466" s="341"/>
      <c r="D2466" s="337" t="s">
        <v>170</v>
      </c>
      <c r="E2466" s="347" t="s">
        <v>5</v>
      </c>
      <c r="F2466" s="348" t="s">
        <v>2642</v>
      </c>
      <c r="G2466" s="341"/>
      <c r="H2466" s="349">
        <v>9.3239999999999998</v>
      </c>
      <c r="I2466" s="198"/>
      <c r="L2466" s="196"/>
      <c r="M2466" s="199"/>
      <c r="N2466" s="200"/>
      <c r="O2466" s="200"/>
      <c r="P2466" s="200"/>
      <c r="Q2466" s="200"/>
      <c r="R2466" s="200"/>
      <c r="S2466" s="200"/>
      <c r="T2466" s="201"/>
      <c r="U2466" s="341"/>
      <c r="V2466" s="341"/>
      <c r="AS2466" s="202" t="s">
        <v>170</v>
      </c>
      <c r="AT2466" s="202" t="s">
        <v>79</v>
      </c>
      <c r="AU2466" s="12" t="s">
        <v>79</v>
      </c>
      <c r="AV2466" s="12" t="s">
        <v>33</v>
      </c>
      <c r="AW2466" s="12" t="s">
        <v>69</v>
      </c>
      <c r="AX2466" s="202" t="s">
        <v>162</v>
      </c>
    </row>
    <row r="2467" spans="2:50" s="12" customFormat="1">
      <c r="B2467" s="196"/>
      <c r="C2467" s="341"/>
      <c r="D2467" s="337" t="s">
        <v>170</v>
      </c>
      <c r="E2467" s="347" t="s">
        <v>5</v>
      </c>
      <c r="F2467" s="348" t="s">
        <v>2643</v>
      </c>
      <c r="G2467" s="341"/>
      <c r="H2467" s="349">
        <v>12.224</v>
      </c>
      <c r="I2467" s="198"/>
      <c r="L2467" s="196"/>
      <c r="M2467" s="199"/>
      <c r="N2467" s="200"/>
      <c r="O2467" s="200"/>
      <c r="P2467" s="200"/>
      <c r="Q2467" s="200"/>
      <c r="R2467" s="200"/>
      <c r="S2467" s="200"/>
      <c r="T2467" s="201"/>
      <c r="U2467" s="341"/>
      <c r="V2467" s="341"/>
      <c r="AS2467" s="202" t="s">
        <v>170</v>
      </c>
      <c r="AT2467" s="202" t="s">
        <v>79</v>
      </c>
      <c r="AU2467" s="12" t="s">
        <v>79</v>
      </c>
      <c r="AV2467" s="12" t="s">
        <v>33</v>
      </c>
      <c r="AW2467" s="12" t="s">
        <v>69</v>
      </c>
      <c r="AX2467" s="202" t="s">
        <v>162</v>
      </c>
    </row>
    <row r="2468" spans="2:50" s="12" customFormat="1">
      <c r="B2468" s="196"/>
      <c r="C2468" s="341"/>
      <c r="D2468" s="337" t="s">
        <v>170</v>
      </c>
      <c r="E2468" s="347" t="s">
        <v>5</v>
      </c>
      <c r="F2468" s="348" t="s">
        <v>2644</v>
      </c>
      <c r="G2468" s="341"/>
      <c r="H2468" s="349">
        <v>10.923999999999999</v>
      </c>
      <c r="I2468" s="198"/>
      <c r="L2468" s="196"/>
      <c r="M2468" s="199"/>
      <c r="N2468" s="200"/>
      <c r="O2468" s="200"/>
      <c r="P2468" s="200"/>
      <c r="Q2468" s="200"/>
      <c r="R2468" s="200"/>
      <c r="S2468" s="200"/>
      <c r="T2468" s="201"/>
      <c r="U2468" s="341"/>
      <c r="V2468" s="341"/>
      <c r="AS2468" s="202" t="s">
        <v>170</v>
      </c>
      <c r="AT2468" s="202" t="s">
        <v>79</v>
      </c>
      <c r="AU2468" s="12" t="s">
        <v>79</v>
      </c>
      <c r="AV2468" s="12" t="s">
        <v>33</v>
      </c>
      <c r="AW2468" s="12" t="s">
        <v>69</v>
      </c>
      <c r="AX2468" s="202" t="s">
        <v>162</v>
      </c>
    </row>
    <row r="2469" spans="2:50" s="12" customFormat="1">
      <c r="B2469" s="196"/>
      <c r="C2469" s="341"/>
      <c r="D2469" s="337" t="s">
        <v>170</v>
      </c>
      <c r="E2469" s="347" t="s">
        <v>5</v>
      </c>
      <c r="F2469" s="348" t="s">
        <v>2645</v>
      </c>
      <c r="G2469" s="341"/>
      <c r="H2469" s="349">
        <v>14.124000000000001</v>
      </c>
      <c r="I2469" s="198"/>
      <c r="L2469" s="196"/>
      <c r="M2469" s="199"/>
      <c r="N2469" s="200"/>
      <c r="O2469" s="200"/>
      <c r="P2469" s="200"/>
      <c r="Q2469" s="200"/>
      <c r="R2469" s="200"/>
      <c r="S2469" s="200"/>
      <c r="T2469" s="201"/>
      <c r="U2469" s="341"/>
      <c r="V2469" s="341"/>
      <c r="AS2469" s="202" t="s">
        <v>170</v>
      </c>
      <c r="AT2469" s="202" t="s">
        <v>79</v>
      </c>
      <c r="AU2469" s="12" t="s">
        <v>79</v>
      </c>
      <c r="AV2469" s="12" t="s">
        <v>33</v>
      </c>
      <c r="AW2469" s="12" t="s">
        <v>69</v>
      </c>
      <c r="AX2469" s="202" t="s">
        <v>162</v>
      </c>
    </row>
    <row r="2470" spans="2:50" s="12" customFormat="1">
      <c r="B2470" s="196"/>
      <c r="C2470" s="341"/>
      <c r="D2470" s="337" t="s">
        <v>170</v>
      </c>
      <c r="E2470" s="347" t="s">
        <v>5</v>
      </c>
      <c r="F2470" s="348" t="s">
        <v>2646</v>
      </c>
      <c r="G2470" s="341"/>
      <c r="H2470" s="349">
        <v>19.824000000000002</v>
      </c>
      <c r="I2470" s="198"/>
      <c r="L2470" s="196"/>
      <c r="M2470" s="199"/>
      <c r="N2470" s="200"/>
      <c r="O2470" s="200"/>
      <c r="P2470" s="200"/>
      <c r="Q2470" s="200"/>
      <c r="R2470" s="200"/>
      <c r="S2470" s="200"/>
      <c r="T2470" s="201"/>
      <c r="U2470" s="341"/>
      <c r="V2470" s="341"/>
      <c r="AS2470" s="202" t="s">
        <v>170</v>
      </c>
      <c r="AT2470" s="202" t="s">
        <v>79</v>
      </c>
      <c r="AU2470" s="12" t="s">
        <v>79</v>
      </c>
      <c r="AV2470" s="12" t="s">
        <v>33</v>
      </c>
      <c r="AW2470" s="12" t="s">
        <v>69</v>
      </c>
      <c r="AX2470" s="202" t="s">
        <v>162</v>
      </c>
    </row>
    <row r="2471" spans="2:50" s="12" customFormat="1">
      <c r="B2471" s="196"/>
      <c r="C2471" s="341"/>
      <c r="D2471" s="337" t="s">
        <v>170</v>
      </c>
      <c r="E2471" s="347" t="s">
        <v>5</v>
      </c>
      <c r="F2471" s="348" t="s">
        <v>2647</v>
      </c>
      <c r="G2471" s="341"/>
      <c r="H2471" s="349">
        <v>23.870999999999999</v>
      </c>
      <c r="I2471" s="198"/>
      <c r="L2471" s="196"/>
      <c r="M2471" s="199"/>
      <c r="N2471" s="200"/>
      <c r="O2471" s="200"/>
      <c r="P2471" s="200"/>
      <c r="Q2471" s="200"/>
      <c r="R2471" s="200"/>
      <c r="S2471" s="200"/>
      <c r="T2471" s="201"/>
      <c r="U2471" s="341"/>
      <c r="V2471" s="341"/>
      <c r="AS2471" s="202" t="s">
        <v>170</v>
      </c>
      <c r="AT2471" s="202" t="s">
        <v>79</v>
      </c>
      <c r="AU2471" s="12" t="s">
        <v>79</v>
      </c>
      <c r="AV2471" s="12" t="s">
        <v>33</v>
      </c>
      <c r="AW2471" s="12" t="s">
        <v>69</v>
      </c>
      <c r="AX2471" s="202" t="s">
        <v>162</v>
      </c>
    </row>
    <row r="2472" spans="2:50" s="12" customFormat="1">
      <c r="B2472" s="196"/>
      <c r="C2472" s="341"/>
      <c r="D2472" s="337" t="s">
        <v>170</v>
      </c>
      <c r="E2472" s="347" t="s">
        <v>5</v>
      </c>
      <c r="F2472" s="348" t="s">
        <v>2648</v>
      </c>
      <c r="G2472" s="341"/>
      <c r="H2472" s="349">
        <v>9.8179999999999996</v>
      </c>
      <c r="I2472" s="198"/>
      <c r="L2472" s="196"/>
      <c r="M2472" s="199"/>
      <c r="N2472" s="200"/>
      <c r="O2472" s="200"/>
      <c r="P2472" s="200"/>
      <c r="Q2472" s="200"/>
      <c r="R2472" s="200"/>
      <c r="S2472" s="200"/>
      <c r="T2472" s="201"/>
      <c r="U2472" s="341"/>
      <c r="V2472" s="341"/>
      <c r="AS2472" s="202" t="s">
        <v>170</v>
      </c>
      <c r="AT2472" s="202" t="s">
        <v>79</v>
      </c>
      <c r="AU2472" s="12" t="s">
        <v>79</v>
      </c>
      <c r="AV2472" s="12" t="s">
        <v>33</v>
      </c>
      <c r="AW2472" s="12" t="s">
        <v>69</v>
      </c>
      <c r="AX2472" s="202" t="s">
        <v>162</v>
      </c>
    </row>
    <row r="2473" spans="2:50" s="12" customFormat="1">
      <c r="B2473" s="196"/>
      <c r="C2473" s="341"/>
      <c r="D2473" s="337" t="s">
        <v>170</v>
      </c>
      <c r="E2473" s="347" t="s">
        <v>5</v>
      </c>
      <c r="F2473" s="348" t="s">
        <v>2649</v>
      </c>
      <c r="G2473" s="341"/>
      <c r="H2473" s="349">
        <v>7.6130000000000004</v>
      </c>
      <c r="I2473" s="198"/>
      <c r="L2473" s="196"/>
      <c r="M2473" s="199"/>
      <c r="N2473" s="200"/>
      <c r="O2473" s="200"/>
      <c r="P2473" s="200"/>
      <c r="Q2473" s="200"/>
      <c r="R2473" s="200"/>
      <c r="S2473" s="200"/>
      <c r="T2473" s="201"/>
      <c r="U2473" s="341"/>
      <c r="V2473" s="341"/>
      <c r="AS2473" s="202" t="s">
        <v>170</v>
      </c>
      <c r="AT2473" s="202" t="s">
        <v>79</v>
      </c>
      <c r="AU2473" s="12" t="s">
        <v>79</v>
      </c>
      <c r="AV2473" s="12" t="s">
        <v>33</v>
      </c>
      <c r="AW2473" s="12" t="s">
        <v>69</v>
      </c>
      <c r="AX2473" s="202" t="s">
        <v>162</v>
      </c>
    </row>
    <row r="2474" spans="2:50" s="12" customFormat="1">
      <c r="B2474" s="196"/>
      <c r="C2474" s="341"/>
      <c r="D2474" s="337" t="s">
        <v>170</v>
      </c>
      <c r="E2474" s="347" t="s">
        <v>5</v>
      </c>
      <c r="F2474" s="348" t="s">
        <v>2650</v>
      </c>
      <c r="G2474" s="341"/>
      <c r="H2474" s="349">
        <v>2.528</v>
      </c>
      <c r="I2474" s="198"/>
      <c r="L2474" s="196"/>
      <c r="M2474" s="199"/>
      <c r="N2474" s="200"/>
      <c r="O2474" s="200"/>
      <c r="P2474" s="200"/>
      <c r="Q2474" s="200"/>
      <c r="R2474" s="200"/>
      <c r="S2474" s="200"/>
      <c r="T2474" s="201"/>
      <c r="U2474" s="341"/>
      <c r="V2474" s="341"/>
      <c r="AS2474" s="202" t="s">
        <v>170</v>
      </c>
      <c r="AT2474" s="202" t="s">
        <v>79</v>
      </c>
      <c r="AU2474" s="12" t="s">
        <v>79</v>
      </c>
      <c r="AV2474" s="12" t="s">
        <v>33</v>
      </c>
      <c r="AW2474" s="12" t="s">
        <v>69</v>
      </c>
      <c r="AX2474" s="202" t="s">
        <v>162</v>
      </c>
    </row>
    <row r="2475" spans="2:50" s="12" customFormat="1">
      <c r="B2475" s="196"/>
      <c r="C2475" s="341"/>
      <c r="D2475" s="337" t="s">
        <v>170</v>
      </c>
      <c r="E2475" s="347" t="s">
        <v>5</v>
      </c>
      <c r="F2475" s="348" t="s">
        <v>2651</v>
      </c>
      <c r="G2475" s="341"/>
      <c r="H2475" s="349">
        <v>4.0199999999999996</v>
      </c>
      <c r="I2475" s="198"/>
      <c r="L2475" s="196"/>
      <c r="M2475" s="199"/>
      <c r="N2475" s="200"/>
      <c r="O2475" s="200"/>
      <c r="P2475" s="200"/>
      <c r="Q2475" s="200"/>
      <c r="R2475" s="200"/>
      <c r="S2475" s="200"/>
      <c r="T2475" s="201"/>
      <c r="U2475" s="341"/>
      <c r="V2475" s="341"/>
      <c r="AS2475" s="202" t="s">
        <v>170</v>
      </c>
      <c r="AT2475" s="202" t="s">
        <v>79</v>
      </c>
      <c r="AU2475" s="12" t="s">
        <v>79</v>
      </c>
      <c r="AV2475" s="12" t="s">
        <v>33</v>
      </c>
      <c r="AW2475" s="12" t="s">
        <v>69</v>
      </c>
      <c r="AX2475" s="202" t="s">
        <v>162</v>
      </c>
    </row>
    <row r="2476" spans="2:50" s="12" customFormat="1">
      <c r="B2476" s="196"/>
      <c r="C2476" s="341"/>
      <c r="D2476" s="337" t="s">
        <v>170</v>
      </c>
      <c r="E2476" s="347" t="s">
        <v>5</v>
      </c>
      <c r="F2476" s="348" t="s">
        <v>2652</v>
      </c>
      <c r="G2476" s="341"/>
      <c r="H2476" s="349">
        <v>3.12</v>
      </c>
      <c r="I2476" s="198"/>
      <c r="L2476" s="196"/>
      <c r="M2476" s="199"/>
      <c r="N2476" s="200"/>
      <c r="O2476" s="200"/>
      <c r="P2476" s="200"/>
      <c r="Q2476" s="200"/>
      <c r="R2476" s="200"/>
      <c r="S2476" s="200"/>
      <c r="T2476" s="201"/>
      <c r="U2476" s="341"/>
      <c r="V2476" s="341"/>
      <c r="AS2476" s="202" t="s">
        <v>170</v>
      </c>
      <c r="AT2476" s="202" t="s">
        <v>79</v>
      </c>
      <c r="AU2476" s="12" t="s">
        <v>79</v>
      </c>
      <c r="AV2476" s="12" t="s">
        <v>33</v>
      </c>
      <c r="AW2476" s="12" t="s">
        <v>69</v>
      </c>
      <c r="AX2476" s="202" t="s">
        <v>162</v>
      </c>
    </row>
    <row r="2477" spans="2:50" s="12" customFormat="1">
      <c r="B2477" s="196"/>
      <c r="C2477" s="341"/>
      <c r="D2477" s="337" t="s">
        <v>170</v>
      </c>
      <c r="E2477" s="347" t="s">
        <v>5</v>
      </c>
      <c r="F2477" s="348" t="s">
        <v>2653</v>
      </c>
      <c r="G2477" s="341"/>
      <c r="H2477" s="349">
        <v>4.2</v>
      </c>
      <c r="I2477" s="198"/>
      <c r="L2477" s="196"/>
      <c r="M2477" s="199"/>
      <c r="N2477" s="200"/>
      <c r="O2477" s="200"/>
      <c r="P2477" s="200"/>
      <c r="Q2477" s="200"/>
      <c r="R2477" s="200"/>
      <c r="S2477" s="200"/>
      <c r="T2477" s="201"/>
      <c r="U2477" s="341"/>
      <c r="V2477" s="341"/>
      <c r="AS2477" s="202" t="s">
        <v>170</v>
      </c>
      <c r="AT2477" s="202" t="s">
        <v>79</v>
      </c>
      <c r="AU2477" s="12" t="s">
        <v>79</v>
      </c>
      <c r="AV2477" s="12" t="s">
        <v>33</v>
      </c>
      <c r="AW2477" s="12" t="s">
        <v>69</v>
      </c>
      <c r="AX2477" s="202" t="s">
        <v>162</v>
      </c>
    </row>
    <row r="2478" spans="2:50" s="12" customFormat="1">
      <c r="B2478" s="196"/>
      <c r="C2478" s="341"/>
      <c r="D2478" s="337" t="s">
        <v>170</v>
      </c>
      <c r="E2478" s="347" t="s">
        <v>5</v>
      </c>
      <c r="F2478" s="348" t="s">
        <v>2654</v>
      </c>
      <c r="G2478" s="341"/>
      <c r="H2478" s="349">
        <v>4.0949999999999998</v>
      </c>
      <c r="I2478" s="198"/>
      <c r="L2478" s="196"/>
      <c r="M2478" s="199"/>
      <c r="N2478" s="200"/>
      <c r="O2478" s="200"/>
      <c r="P2478" s="200"/>
      <c r="Q2478" s="200"/>
      <c r="R2478" s="200"/>
      <c r="S2478" s="200"/>
      <c r="T2478" s="201"/>
      <c r="U2478" s="341"/>
      <c r="V2478" s="341"/>
      <c r="AS2478" s="202" t="s">
        <v>170</v>
      </c>
      <c r="AT2478" s="202" t="s">
        <v>79</v>
      </c>
      <c r="AU2478" s="12" t="s">
        <v>79</v>
      </c>
      <c r="AV2478" s="12" t="s">
        <v>33</v>
      </c>
      <c r="AW2478" s="12" t="s">
        <v>69</v>
      </c>
      <c r="AX2478" s="202" t="s">
        <v>162</v>
      </c>
    </row>
    <row r="2479" spans="2:50" s="12" customFormat="1">
      <c r="B2479" s="196"/>
      <c r="C2479" s="341"/>
      <c r="D2479" s="337" t="s">
        <v>170</v>
      </c>
      <c r="E2479" s="347" t="s">
        <v>5</v>
      </c>
      <c r="F2479" s="348" t="s">
        <v>2655</v>
      </c>
      <c r="G2479" s="341"/>
      <c r="H2479" s="349">
        <v>30.055</v>
      </c>
      <c r="I2479" s="198"/>
      <c r="L2479" s="196"/>
      <c r="M2479" s="199"/>
      <c r="N2479" s="200"/>
      <c r="O2479" s="200"/>
      <c r="P2479" s="200"/>
      <c r="Q2479" s="200"/>
      <c r="R2479" s="200"/>
      <c r="S2479" s="200"/>
      <c r="T2479" s="201"/>
      <c r="U2479" s="341"/>
      <c r="V2479" s="341"/>
      <c r="AS2479" s="202" t="s">
        <v>170</v>
      </c>
      <c r="AT2479" s="202" t="s">
        <v>79</v>
      </c>
      <c r="AU2479" s="12" t="s">
        <v>79</v>
      </c>
      <c r="AV2479" s="12" t="s">
        <v>33</v>
      </c>
      <c r="AW2479" s="12" t="s">
        <v>69</v>
      </c>
      <c r="AX2479" s="202" t="s">
        <v>162</v>
      </c>
    </row>
    <row r="2480" spans="2:50" s="12" customFormat="1">
      <c r="B2480" s="196"/>
      <c r="C2480" s="341"/>
      <c r="D2480" s="337" t="s">
        <v>170</v>
      </c>
      <c r="E2480" s="347" t="s">
        <v>5</v>
      </c>
      <c r="F2480" s="348" t="s">
        <v>2656</v>
      </c>
      <c r="G2480" s="341"/>
      <c r="H2480" s="349">
        <v>20.648</v>
      </c>
      <c r="I2480" s="198"/>
      <c r="L2480" s="196"/>
      <c r="M2480" s="199"/>
      <c r="N2480" s="200"/>
      <c r="O2480" s="200"/>
      <c r="P2480" s="200"/>
      <c r="Q2480" s="200"/>
      <c r="R2480" s="200"/>
      <c r="S2480" s="200"/>
      <c r="T2480" s="201"/>
      <c r="U2480" s="341"/>
      <c r="V2480" s="341"/>
      <c r="AS2480" s="202" t="s">
        <v>170</v>
      </c>
      <c r="AT2480" s="202" t="s">
        <v>79</v>
      </c>
      <c r="AU2480" s="12" t="s">
        <v>79</v>
      </c>
      <c r="AV2480" s="12" t="s">
        <v>33</v>
      </c>
      <c r="AW2480" s="12" t="s">
        <v>69</v>
      </c>
      <c r="AX2480" s="202" t="s">
        <v>162</v>
      </c>
    </row>
    <row r="2481" spans="2:64" s="12" customFormat="1">
      <c r="B2481" s="196"/>
      <c r="C2481" s="341"/>
      <c r="D2481" s="337" t="s">
        <v>170</v>
      </c>
      <c r="E2481" s="347" t="s">
        <v>5</v>
      </c>
      <c r="F2481" s="348" t="s">
        <v>2657</v>
      </c>
      <c r="G2481" s="341"/>
      <c r="H2481" s="349">
        <v>22.501000000000001</v>
      </c>
      <c r="I2481" s="198"/>
      <c r="L2481" s="196"/>
      <c r="M2481" s="199"/>
      <c r="N2481" s="200"/>
      <c r="O2481" s="200"/>
      <c r="P2481" s="200"/>
      <c r="Q2481" s="200"/>
      <c r="R2481" s="200"/>
      <c r="S2481" s="200"/>
      <c r="T2481" s="201"/>
      <c r="U2481" s="341"/>
      <c r="V2481" s="341"/>
      <c r="AS2481" s="202" t="s">
        <v>170</v>
      </c>
      <c r="AT2481" s="202" t="s">
        <v>79</v>
      </c>
      <c r="AU2481" s="12" t="s">
        <v>79</v>
      </c>
      <c r="AV2481" s="12" t="s">
        <v>33</v>
      </c>
      <c r="AW2481" s="12" t="s">
        <v>69</v>
      </c>
      <c r="AX2481" s="202" t="s">
        <v>162</v>
      </c>
    </row>
    <row r="2482" spans="2:64" s="12" customFormat="1">
      <c r="B2482" s="196"/>
      <c r="C2482" s="341"/>
      <c r="D2482" s="337" t="s">
        <v>170</v>
      </c>
      <c r="E2482" s="347" t="s">
        <v>5</v>
      </c>
      <c r="F2482" s="348" t="s">
        <v>2658</v>
      </c>
      <c r="G2482" s="341"/>
      <c r="H2482" s="349">
        <v>42.707000000000001</v>
      </c>
      <c r="I2482" s="198"/>
      <c r="L2482" s="196"/>
      <c r="M2482" s="199"/>
      <c r="N2482" s="200"/>
      <c r="O2482" s="200"/>
      <c r="P2482" s="200"/>
      <c r="Q2482" s="200"/>
      <c r="R2482" s="200"/>
      <c r="S2482" s="200"/>
      <c r="T2482" s="201"/>
      <c r="U2482" s="341"/>
      <c r="V2482" s="341"/>
      <c r="AS2482" s="202" t="s">
        <v>170</v>
      </c>
      <c r="AT2482" s="202" t="s">
        <v>79</v>
      </c>
      <c r="AU2482" s="12" t="s">
        <v>79</v>
      </c>
      <c r="AV2482" s="12" t="s">
        <v>33</v>
      </c>
      <c r="AW2482" s="12" t="s">
        <v>69</v>
      </c>
      <c r="AX2482" s="202" t="s">
        <v>162</v>
      </c>
    </row>
    <row r="2483" spans="2:64" s="12" customFormat="1" ht="24">
      <c r="B2483" s="196"/>
      <c r="C2483" s="341"/>
      <c r="D2483" s="337" t="s">
        <v>170</v>
      </c>
      <c r="E2483" s="347" t="s">
        <v>5</v>
      </c>
      <c r="F2483" s="348" t="s">
        <v>2659</v>
      </c>
      <c r="G2483" s="341"/>
      <c r="H2483" s="349">
        <v>94.034000000000006</v>
      </c>
      <c r="I2483" s="198"/>
      <c r="L2483" s="196"/>
      <c r="M2483" s="199"/>
      <c r="N2483" s="200"/>
      <c r="O2483" s="200"/>
      <c r="P2483" s="200"/>
      <c r="Q2483" s="200"/>
      <c r="R2483" s="200"/>
      <c r="S2483" s="200"/>
      <c r="T2483" s="201"/>
      <c r="U2483" s="341"/>
      <c r="V2483" s="341"/>
      <c r="AS2483" s="202" t="s">
        <v>170</v>
      </c>
      <c r="AT2483" s="202" t="s">
        <v>79</v>
      </c>
      <c r="AU2483" s="12" t="s">
        <v>79</v>
      </c>
      <c r="AV2483" s="12" t="s">
        <v>33</v>
      </c>
      <c r="AW2483" s="12" t="s">
        <v>69</v>
      </c>
      <c r="AX2483" s="202" t="s">
        <v>162</v>
      </c>
    </row>
    <row r="2484" spans="2:64" s="12" customFormat="1">
      <c r="B2484" s="196"/>
      <c r="C2484" s="341"/>
      <c r="D2484" s="337" t="s">
        <v>170</v>
      </c>
      <c r="E2484" s="347" t="s">
        <v>5</v>
      </c>
      <c r="F2484" s="348" t="s">
        <v>2660</v>
      </c>
      <c r="G2484" s="341"/>
      <c r="H2484" s="349">
        <v>47.847000000000001</v>
      </c>
      <c r="I2484" s="198"/>
      <c r="L2484" s="196"/>
      <c r="M2484" s="199"/>
      <c r="N2484" s="200"/>
      <c r="O2484" s="200"/>
      <c r="P2484" s="200"/>
      <c r="Q2484" s="200"/>
      <c r="R2484" s="200"/>
      <c r="S2484" s="200"/>
      <c r="T2484" s="201"/>
      <c r="U2484" s="341"/>
      <c r="V2484" s="341"/>
      <c r="AS2484" s="202" t="s">
        <v>170</v>
      </c>
      <c r="AT2484" s="202" t="s">
        <v>79</v>
      </c>
      <c r="AU2484" s="12" t="s">
        <v>79</v>
      </c>
      <c r="AV2484" s="12" t="s">
        <v>33</v>
      </c>
      <c r="AW2484" s="12" t="s">
        <v>69</v>
      </c>
      <c r="AX2484" s="202" t="s">
        <v>162</v>
      </c>
    </row>
    <row r="2485" spans="2:64" s="12" customFormat="1">
      <c r="B2485" s="196"/>
      <c r="C2485" s="341"/>
      <c r="D2485" s="337" t="s">
        <v>170</v>
      </c>
      <c r="E2485" s="347" t="s">
        <v>5</v>
      </c>
      <c r="F2485" s="348" t="s">
        <v>2661</v>
      </c>
      <c r="G2485" s="341"/>
      <c r="H2485" s="349">
        <v>20.827000000000002</v>
      </c>
      <c r="I2485" s="198"/>
      <c r="L2485" s="196"/>
      <c r="M2485" s="199"/>
      <c r="N2485" s="200"/>
      <c r="O2485" s="200"/>
      <c r="P2485" s="200"/>
      <c r="Q2485" s="200"/>
      <c r="R2485" s="200"/>
      <c r="S2485" s="200"/>
      <c r="T2485" s="201"/>
      <c r="U2485" s="341"/>
      <c r="V2485" s="341"/>
      <c r="AS2485" s="202" t="s">
        <v>170</v>
      </c>
      <c r="AT2485" s="202" t="s">
        <v>79</v>
      </c>
      <c r="AU2485" s="12" t="s">
        <v>79</v>
      </c>
      <c r="AV2485" s="12" t="s">
        <v>33</v>
      </c>
      <c r="AW2485" s="12" t="s">
        <v>69</v>
      </c>
      <c r="AX2485" s="202" t="s">
        <v>162</v>
      </c>
    </row>
    <row r="2486" spans="2:64" s="12" customFormat="1">
      <c r="B2486" s="196"/>
      <c r="C2486" s="341"/>
      <c r="D2486" s="337" t="s">
        <v>170</v>
      </c>
      <c r="E2486" s="347" t="s">
        <v>5</v>
      </c>
      <c r="F2486" s="348" t="s">
        <v>2662</v>
      </c>
      <c r="G2486" s="341"/>
      <c r="H2486" s="349">
        <v>45.9</v>
      </c>
      <c r="I2486" s="198"/>
      <c r="L2486" s="196"/>
      <c r="M2486" s="199"/>
      <c r="N2486" s="200"/>
      <c r="O2486" s="200"/>
      <c r="P2486" s="200"/>
      <c r="Q2486" s="200"/>
      <c r="R2486" s="200"/>
      <c r="S2486" s="200"/>
      <c r="T2486" s="201"/>
      <c r="U2486" s="341"/>
      <c r="V2486" s="341"/>
      <c r="AS2486" s="202" t="s">
        <v>170</v>
      </c>
      <c r="AT2486" s="202" t="s">
        <v>79</v>
      </c>
      <c r="AU2486" s="12" t="s">
        <v>79</v>
      </c>
      <c r="AV2486" s="12" t="s">
        <v>33</v>
      </c>
      <c r="AW2486" s="12" t="s">
        <v>69</v>
      </c>
      <c r="AX2486" s="202" t="s">
        <v>162</v>
      </c>
    </row>
    <row r="2487" spans="2:64" s="12" customFormat="1" ht="24">
      <c r="B2487" s="196"/>
      <c r="C2487" s="341"/>
      <c r="D2487" s="337" t="s">
        <v>170</v>
      </c>
      <c r="E2487" s="347" t="s">
        <v>5</v>
      </c>
      <c r="F2487" s="348" t="s">
        <v>2663</v>
      </c>
      <c r="G2487" s="341"/>
      <c r="H2487" s="349">
        <v>47.835999999999999</v>
      </c>
      <c r="I2487" s="198"/>
      <c r="L2487" s="196"/>
      <c r="M2487" s="199"/>
      <c r="N2487" s="200"/>
      <c r="O2487" s="200"/>
      <c r="P2487" s="200"/>
      <c r="Q2487" s="200"/>
      <c r="R2487" s="200"/>
      <c r="S2487" s="200"/>
      <c r="T2487" s="201"/>
      <c r="U2487" s="341"/>
      <c r="V2487" s="341"/>
      <c r="AS2487" s="202" t="s">
        <v>170</v>
      </c>
      <c r="AT2487" s="202" t="s">
        <v>79</v>
      </c>
      <c r="AU2487" s="12" t="s">
        <v>79</v>
      </c>
      <c r="AV2487" s="12" t="s">
        <v>33</v>
      </c>
      <c r="AW2487" s="12" t="s">
        <v>69</v>
      </c>
      <c r="AX2487" s="202" t="s">
        <v>162</v>
      </c>
    </row>
    <row r="2488" spans="2:64" s="13" customFormat="1">
      <c r="B2488" s="208"/>
      <c r="C2488" s="350"/>
      <c r="D2488" s="342" t="s">
        <v>170</v>
      </c>
      <c r="E2488" s="351" t="s">
        <v>5</v>
      </c>
      <c r="F2488" s="352" t="s">
        <v>192</v>
      </c>
      <c r="G2488" s="350"/>
      <c r="H2488" s="353">
        <f>SUM(H2448:H2487)</f>
        <v>652.70200000000011</v>
      </c>
      <c r="I2488" s="209"/>
      <c r="L2488" s="208"/>
      <c r="M2488" s="210"/>
      <c r="N2488" s="211"/>
      <c r="O2488" s="211"/>
      <c r="P2488" s="211"/>
      <c r="Q2488" s="211"/>
      <c r="R2488" s="211"/>
      <c r="S2488" s="211"/>
      <c r="T2488" s="212"/>
      <c r="U2488" s="350"/>
      <c r="V2488" s="350"/>
      <c r="AS2488" s="213" t="s">
        <v>170</v>
      </c>
      <c r="AT2488" s="213" t="s">
        <v>79</v>
      </c>
      <c r="AU2488" s="13" t="s">
        <v>168</v>
      </c>
      <c r="AV2488" s="13" t="s">
        <v>33</v>
      </c>
      <c r="AW2488" s="13" t="s">
        <v>77</v>
      </c>
      <c r="AX2488" s="213" t="s">
        <v>162</v>
      </c>
    </row>
    <row r="2489" spans="2:64" s="1" customFormat="1" ht="16.5" customHeight="1">
      <c r="B2489" s="174"/>
      <c r="C2489" s="400">
        <v>410</v>
      </c>
      <c r="D2489" s="400" t="s">
        <v>262</v>
      </c>
      <c r="E2489" s="401" t="s">
        <v>2664</v>
      </c>
      <c r="F2489" s="402" t="s">
        <v>2665</v>
      </c>
      <c r="G2489" s="403" t="s">
        <v>284</v>
      </c>
      <c r="H2489" s="404">
        <v>717.97299999999996</v>
      </c>
      <c r="I2489" s="225"/>
      <c r="J2489" s="226">
        <f>ROUND(I2489*H2489,2)</f>
        <v>0</v>
      </c>
      <c r="K2489" s="222" t="s">
        <v>5</v>
      </c>
      <c r="L2489" s="227"/>
      <c r="M2489" s="228" t="s">
        <v>5</v>
      </c>
      <c r="N2489" s="229" t="s">
        <v>40</v>
      </c>
      <c r="O2489" s="42"/>
      <c r="P2489" s="184">
        <f>O2489*H2489</f>
        <v>0</v>
      </c>
      <c r="Q2489" s="184">
        <v>9.7999999999999997E-3</v>
      </c>
      <c r="R2489" s="184">
        <f>Q2489*H2489</f>
        <v>7.0361353999999992</v>
      </c>
      <c r="S2489" s="184">
        <v>0</v>
      </c>
      <c r="T2489" s="185">
        <f>S2489*H2489</f>
        <v>0</v>
      </c>
      <c r="U2489" s="329"/>
      <c r="V2489" s="329"/>
      <c r="AQ2489" s="24" t="s">
        <v>365</v>
      </c>
      <c r="AS2489" s="24" t="s">
        <v>262</v>
      </c>
      <c r="AT2489" s="24" t="s">
        <v>79</v>
      </c>
      <c r="AX2489" s="24" t="s">
        <v>162</v>
      </c>
      <c r="BD2489" s="186">
        <f>IF(N2489="základní",J2489,0)</f>
        <v>0</v>
      </c>
      <c r="BE2489" s="186">
        <f>IF(N2489="snížená",J2489,0)</f>
        <v>0</v>
      </c>
      <c r="BF2489" s="186">
        <f>IF(N2489="zákl. přenesená",J2489,0)</f>
        <v>0</v>
      </c>
      <c r="BG2489" s="186">
        <f>IF(N2489="sníž. přenesená",J2489,0)</f>
        <v>0</v>
      </c>
      <c r="BH2489" s="186">
        <f>IF(N2489="nulová",J2489,0)</f>
        <v>0</v>
      </c>
      <c r="BI2489" s="24" t="s">
        <v>77</v>
      </c>
      <c r="BJ2489" s="186">
        <f>ROUND(I2489*H2489,2)</f>
        <v>0</v>
      </c>
      <c r="BK2489" s="24" t="s">
        <v>270</v>
      </c>
      <c r="BL2489" s="24" t="s">
        <v>2666</v>
      </c>
    </row>
    <row r="2490" spans="2:64" s="12" customFormat="1">
      <c r="B2490" s="196"/>
      <c r="C2490" s="341"/>
      <c r="D2490" s="342" t="s">
        <v>170</v>
      </c>
      <c r="E2490" s="341"/>
      <c r="F2490" s="344" t="s">
        <v>4855</v>
      </c>
      <c r="G2490" s="341"/>
      <c r="H2490" s="345">
        <v>717.97299999999996</v>
      </c>
      <c r="I2490" s="198"/>
      <c r="L2490" s="196"/>
      <c r="M2490" s="199"/>
      <c r="N2490" s="200"/>
      <c r="O2490" s="200"/>
      <c r="P2490" s="200"/>
      <c r="Q2490" s="200"/>
      <c r="R2490" s="200"/>
      <c r="S2490" s="200"/>
      <c r="T2490" s="201"/>
      <c r="U2490" s="341"/>
      <c r="V2490" s="341"/>
      <c r="AS2490" s="202" t="s">
        <v>170</v>
      </c>
      <c r="AT2490" s="202" t="s">
        <v>79</v>
      </c>
      <c r="AU2490" s="12" t="s">
        <v>79</v>
      </c>
      <c r="AV2490" s="12" t="s">
        <v>6</v>
      </c>
      <c r="AW2490" s="12" t="s">
        <v>77</v>
      </c>
      <c r="AX2490" s="202" t="s">
        <v>162</v>
      </c>
    </row>
    <row r="2491" spans="2:64" s="1" customFormat="1" ht="16.5" customHeight="1">
      <c r="B2491" s="174"/>
      <c r="C2491" s="389">
        <v>411</v>
      </c>
      <c r="D2491" s="389" t="s">
        <v>164</v>
      </c>
      <c r="E2491" s="390" t="s">
        <v>2667</v>
      </c>
      <c r="F2491" s="391" t="s">
        <v>2668</v>
      </c>
      <c r="G2491" s="392" t="s">
        <v>284</v>
      </c>
      <c r="H2491" s="393">
        <v>717.97299999999996</v>
      </c>
      <c r="I2491" s="180"/>
      <c r="J2491" s="181">
        <f>ROUND(I2491*H2491,2)</f>
        <v>0</v>
      </c>
      <c r="K2491" s="177" t="s">
        <v>5</v>
      </c>
      <c r="L2491" s="41"/>
      <c r="M2491" s="182" t="s">
        <v>5</v>
      </c>
      <c r="N2491" s="183" t="s">
        <v>40</v>
      </c>
      <c r="O2491" s="42"/>
      <c r="P2491" s="184">
        <f>O2491*H2491</f>
        <v>0</v>
      </c>
      <c r="Q2491" s="184">
        <v>2.9999999999999997E-4</v>
      </c>
      <c r="R2491" s="184">
        <f>Q2491*H2491</f>
        <v>0.21539189999999997</v>
      </c>
      <c r="S2491" s="184">
        <v>0</v>
      </c>
      <c r="T2491" s="185">
        <f>S2491*H2491</f>
        <v>0</v>
      </c>
      <c r="U2491" s="329"/>
      <c r="V2491" s="329"/>
      <c r="AQ2491" s="24" t="s">
        <v>270</v>
      </c>
      <c r="AS2491" s="24" t="s">
        <v>164</v>
      </c>
      <c r="AT2491" s="24" t="s">
        <v>79</v>
      </c>
      <c r="AX2491" s="24" t="s">
        <v>162</v>
      </c>
      <c r="BD2491" s="186">
        <f>IF(N2491="základní",J2491,0)</f>
        <v>0</v>
      </c>
      <c r="BE2491" s="186">
        <f>IF(N2491="snížená",J2491,0)</f>
        <v>0</v>
      </c>
      <c r="BF2491" s="186">
        <f>IF(N2491="zákl. přenesená",J2491,0)</f>
        <v>0</v>
      </c>
      <c r="BG2491" s="186">
        <f>IF(N2491="sníž. přenesená",J2491,0)</f>
        <v>0</v>
      </c>
      <c r="BH2491" s="186">
        <f>IF(N2491="nulová",J2491,0)</f>
        <v>0</v>
      </c>
      <c r="BI2491" s="24" t="s">
        <v>77</v>
      </c>
      <c r="BJ2491" s="186">
        <f>ROUND(I2491*H2491,2)</f>
        <v>0</v>
      </c>
      <c r="BK2491" s="24" t="s">
        <v>270</v>
      </c>
      <c r="BL2491" s="24" t="s">
        <v>2669</v>
      </c>
    </row>
    <row r="2492" spans="2:64" s="1" customFormat="1" ht="25.5" customHeight="1">
      <c r="B2492" s="174"/>
      <c r="C2492" s="395">
        <v>412</v>
      </c>
      <c r="D2492" s="395" t="s">
        <v>164</v>
      </c>
      <c r="E2492" s="396" t="s">
        <v>2670</v>
      </c>
      <c r="F2492" s="397" t="s">
        <v>2671</v>
      </c>
      <c r="G2492" s="398" t="s">
        <v>284</v>
      </c>
      <c r="H2492" s="399">
        <v>0</v>
      </c>
      <c r="I2492" s="180"/>
      <c r="J2492" s="181">
        <f>ROUND(I2492*H2492,2)</f>
        <v>0</v>
      </c>
      <c r="K2492" s="177" t="s">
        <v>5</v>
      </c>
      <c r="L2492" s="41"/>
      <c r="M2492" s="182" t="s">
        <v>5</v>
      </c>
      <c r="N2492" s="183" t="s">
        <v>40</v>
      </c>
      <c r="O2492" s="42"/>
      <c r="P2492" s="184">
        <f>O2492*H2492</f>
        <v>0</v>
      </c>
      <c r="Q2492" s="184">
        <v>5.8E-4</v>
      </c>
      <c r="R2492" s="184">
        <f>Q2492*H2492</f>
        <v>0</v>
      </c>
      <c r="S2492" s="184">
        <v>0</v>
      </c>
      <c r="T2492" s="185">
        <f>S2492*H2492</f>
        <v>0</v>
      </c>
      <c r="U2492" s="329"/>
      <c r="V2492" s="329"/>
      <c r="AQ2492" s="24" t="s">
        <v>270</v>
      </c>
      <c r="AS2492" s="24" t="s">
        <v>164</v>
      </c>
      <c r="AT2492" s="24" t="s">
        <v>79</v>
      </c>
      <c r="AX2492" s="24" t="s">
        <v>162</v>
      </c>
      <c r="BD2492" s="186">
        <f>IF(N2492="základní",J2492,0)</f>
        <v>0</v>
      </c>
      <c r="BE2492" s="186">
        <f>IF(N2492="snížená",J2492,0)</f>
        <v>0</v>
      </c>
      <c r="BF2492" s="186">
        <f>IF(N2492="zákl. přenesená",J2492,0)</f>
        <v>0</v>
      </c>
      <c r="BG2492" s="186">
        <f>IF(N2492="sníž. přenesená",J2492,0)</f>
        <v>0</v>
      </c>
      <c r="BH2492" s="186">
        <f>IF(N2492="nulová",J2492,0)</f>
        <v>0</v>
      </c>
      <c r="BI2492" s="24" t="s">
        <v>77</v>
      </c>
      <c r="BJ2492" s="186">
        <f>ROUND(I2492*H2492,2)</f>
        <v>0</v>
      </c>
      <c r="BK2492" s="24" t="s">
        <v>270</v>
      </c>
      <c r="BL2492" s="24" t="s">
        <v>2672</v>
      </c>
    </row>
    <row r="2493" spans="2:64" s="11" customFormat="1">
      <c r="B2493" s="187"/>
      <c r="C2493" s="336"/>
      <c r="D2493" s="337" t="s">
        <v>170</v>
      </c>
      <c r="E2493" s="338" t="s">
        <v>5</v>
      </c>
      <c r="F2493" s="339" t="s">
        <v>2673</v>
      </c>
      <c r="G2493" s="336"/>
      <c r="H2493" s="340" t="s">
        <v>5</v>
      </c>
      <c r="I2493" s="192"/>
      <c r="L2493" s="187"/>
      <c r="M2493" s="193"/>
      <c r="N2493" s="194"/>
      <c r="O2493" s="194"/>
      <c r="P2493" s="194"/>
      <c r="Q2493" s="194"/>
      <c r="R2493" s="194"/>
      <c r="S2493" s="194"/>
      <c r="T2493" s="195"/>
      <c r="U2493" s="336"/>
      <c r="V2493" s="336"/>
      <c r="AS2493" s="191" t="s">
        <v>170</v>
      </c>
      <c r="AT2493" s="191" t="s">
        <v>79</v>
      </c>
      <c r="AU2493" s="11" t="s">
        <v>77</v>
      </c>
      <c r="AV2493" s="11" t="s">
        <v>33</v>
      </c>
      <c r="AW2493" s="11" t="s">
        <v>69</v>
      </c>
      <c r="AX2493" s="191" t="s">
        <v>162</v>
      </c>
    </row>
    <row r="2494" spans="2:64" s="12" customFormat="1">
      <c r="B2494" s="196"/>
      <c r="C2494" s="341"/>
      <c r="D2494" s="337" t="s">
        <v>170</v>
      </c>
      <c r="E2494" s="347" t="s">
        <v>5</v>
      </c>
      <c r="F2494" s="348" t="s">
        <v>2674</v>
      </c>
      <c r="G2494" s="341"/>
      <c r="H2494" s="349">
        <v>1.92</v>
      </c>
      <c r="I2494" s="198"/>
      <c r="L2494" s="196"/>
      <c r="M2494" s="199"/>
      <c r="N2494" s="200"/>
      <c r="O2494" s="200"/>
      <c r="P2494" s="200"/>
      <c r="Q2494" s="200"/>
      <c r="R2494" s="200"/>
      <c r="S2494" s="200"/>
      <c r="T2494" s="201"/>
      <c r="U2494" s="341"/>
      <c r="V2494" s="341"/>
      <c r="AS2494" s="202" t="s">
        <v>170</v>
      </c>
      <c r="AT2494" s="202" t="s">
        <v>79</v>
      </c>
      <c r="AU2494" s="12" t="s">
        <v>79</v>
      </c>
      <c r="AV2494" s="12" t="s">
        <v>33</v>
      </c>
      <c r="AW2494" s="12" t="s">
        <v>69</v>
      </c>
      <c r="AX2494" s="202" t="s">
        <v>162</v>
      </c>
    </row>
    <row r="2495" spans="2:64" s="12" customFormat="1">
      <c r="B2495" s="196"/>
      <c r="C2495" s="341"/>
      <c r="D2495" s="337" t="s">
        <v>170</v>
      </c>
      <c r="E2495" s="347" t="s">
        <v>5</v>
      </c>
      <c r="F2495" s="348" t="s">
        <v>2675</v>
      </c>
      <c r="G2495" s="341"/>
      <c r="H2495" s="349">
        <v>2.88</v>
      </c>
      <c r="I2495" s="198"/>
      <c r="L2495" s="196"/>
      <c r="M2495" s="199"/>
      <c r="N2495" s="200"/>
      <c r="O2495" s="200"/>
      <c r="P2495" s="200"/>
      <c r="Q2495" s="200"/>
      <c r="R2495" s="200"/>
      <c r="S2495" s="200"/>
      <c r="T2495" s="201"/>
      <c r="U2495" s="341"/>
      <c r="V2495" s="341"/>
      <c r="AS2495" s="202" t="s">
        <v>170</v>
      </c>
      <c r="AT2495" s="202" t="s">
        <v>79</v>
      </c>
      <c r="AU2495" s="12" t="s">
        <v>79</v>
      </c>
      <c r="AV2495" s="12" t="s">
        <v>33</v>
      </c>
      <c r="AW2495" s="12" t="s">
        <v>69</v>
      </c>
      <c r="AX2495" s="202" t="s">
        <v>162</v>
      </c>
    </row>
    <row r="2496" spans="2:64" s="12" customFormat="1">
      <c r="B2496" s="196"/>
      <c r="C2496" s="341"/>
      <c r="D2496" s="337" t="s">
        <v>170</v>
      </c>
      <c r="E2496" s="347" t="s">
        <v>5</v>
      </c>
      <c r="F2496" s="348" t="s">
        <v>2676</v>
      </c>
      <c r="G2496" s="341"/>
      <c r="H2496" s="349">
        <v>0.9</v>
      </c>
      <c r="I2496" s="198"/>
      <c r="L2496" s="196"/>
      <c r="M2496" s="199"/>
      <c r="N2496" s="200"/>
      <c r="O2496" s="200"/>
      <c r="P2496" s="200"/>
      <c r="Q2496" s="200"/>
      <c r="R2496" s="200"/>
      <c r="S2496" s="200"/>
      <c r="T2496" s="201"/>
      <c r="U2496" s="341"/>
      <c r="V2496" s="341"/>
      <c r="AS2496" s="202" t="s">
        <v>170</v>
      </c>
      <c r="AT2496" s="202" t="s">
        <v>79</v>
      </c>
      <c r="AU2496" s="12" t="s">
        <v>79</v>
      </c>
      <c r="AV2496" s="12" t="s">
        <v>33</v>
      </c>
      <c r="AW2496" s="12" t="s">
        <v>69</v>
      </c>
      <c r="AX2496" s="202" t="s">
        <v>162</v>
      </c>
    </row>
    <row r="2497" spans="1:64" s="13" customFormat="1">
      <c r="B2497" s="208"/>
      <c r="C2497" s="350"/>
      <c r="D2497" s="342" t="s">
        <v>170</v>
      </c>
      <c r="E2497" s="351" t="s">
        <v>5</v>
      </c>
      <c r="F2497" s="352" t="s">
        <v>192</v>
      </c>
      <c r="G2497" s="350"/>
      <c r="H2497" s="353">
        <v>5.7</v>
      </c>
      <c r="I2497" s="209"/>
      <c r="L2497" s="208"/>
      <c r="M2497" s="210"/>
      <c r="N2497" s="211"/>
      <c r="O2497" s="211"/>
      <c r="P2497" s="211"/>
      <c r="Q2497" s="211"/>
      <c r="R2497" s="211"/>
      <c r="S2497" s="211"/>
      <c r="T2497" s="212"/>
      <c r="U2497" s="350"/>
      <c r="V2497" s="350"/>
      <c r="AS2497" s="213" t="s">
        <v>170</v>
      </c>
      <c r="AT2497" s="213" t="s">
        <v>79</v>
      </c>
      <c r="AU2497" s="13" t="s">
        <v>168</v>
      </c>
      <c r="AV2497" s="13" t="s">
        <v>33</v>
      </c>
      <c r="AW2497" s="13" t="s">
        <v>77</v>
      </c>
      <c r="AX2497" s="213" t="s">
        <v>162</v>
      </c>
    </row>
    <row r="2498" spans="1:64" s="1" customFormat="1" ht="16.5" customHeight="1">
      <c r="B2498" s="174"/>
      <c r="C2498" s="433">
        <v>413</v>
      </c>
      <c r="D2498" s="433" t="s">
        <v>262</v>
      </c>
      <c r="E2498" s="434" t="s">
        <v>2677</v>
      </c>
      <c r="F2498" s="435" t="s">
        <v>2678</v>
      </c>
      <c r="G2498" s="436" t="s">
        <v>284</v>
      </c>
      <c r="H2498" s="437">
        <v>0</v>
      </c>
      <c r="I2498" s="225"/>
      <c r="J2498" s="226">
        <f>ROUND(I2498*H2498,2)</f>
        <v>0</v>
      </c>
      <c r="K2498" s="222" t="s">
        <v>5</v>
      </c>
      <c r="L2498" s="227"/>
      <c r="M2498" s="228" t="s">
        <v>5</v>
      </c>
      <c r="N2498" s="229" t="s">
        <v>40</v>
      </c>
      <c r="O2498" s="42"/>
      <c r="P2498" s="184">
        <f>O2498*H2498</f>
        <v>0</v>
      </c>
      <c r="Q2498" s="184">
        <v>0.01</v>
      </c>
      <c r="R2498" s="184">
        <f>Q2498*H2498</f>
        <v>0</v>
      </c>
      <c r="S2498" s="184">
        <v>0</v>
      </c>
      <c r="T2498" s="185">
        <f>S2498*H2498</f>
        <v>0</v>
      </c>
      <c r="U2498" s="329"/>
      <c r="V2498" s="329"/>
      <c r="AQ2498" s="24" t="s">
        <v>365</v>
      </c>
      <c r="AS2498" s="24" t="s">
        <v>262</v>
      </c>
      <c r="AT2498" s="24" t="s">
        <v>79</v>
      </c>
      <c r="AX2498" s="24" t="s">
        <v>162</v>
      </c>
      <c r="BD2498" s="186">
        <f>IF(N2498="základní",J2498,0)</f>
        <v>0</v>
      </c>
      <c r="BE2498" s="186">
        <f>IF(N2498="snížená",J2498,0)</f>
        <v>0</v>
      </c>
      <c r="BF2498" s="186">
        <f>IF(N2498="zákl. přenesená",J2498,0)</f>
        <v>0</v>
      </c>
      <c r="BG2498" s="186">
        <f>IF(N2498="sníž. přenesená",J2498,0)</f>
        <v>0</v>
      </c>
      <c r="BH2498" s="186">
        <f>IF(N2498="nulová",J2498,0)</f>
        <v>0</v>
      </c>
      <c r="BI2498" s="24" t="s">
        <v>77</v>
      </c>
      <c r="BJ2498" s="186">
        <f>ROUND(I2498*H2498,2)</f>
        <v>0</v>
      </c>
      <c r="BK2498" s="24" t="s">
        <v>270</v>
      </c>
      <c r="BL2498" s="24" t="s">
        <v>2679</v>
      </c>
    </row>
    <row r="2499" spans="1:64" s="1" customFormat="1" ht="47.5">
      <c r="B2499" s="41"/>
      <c r="C2499" s="329"/>
      <c r="D2499" s="337" t="s">
        <v>182</v>
      </c>
      <c r="E2499" s="329"/>
      <c r="F2499" s="346" t="s">
        <v>2680</v>
      </c>
      <c r="G2499" s="329"/>
      <c r="H2499" s="329"/>
      <c r="I2499" s="204"/>
      <c r="L2499" s="41"/>
      <c r="M2499" s="205"/>
      <c r="N2499" s="42"/>
      <c r="O2499" s="42"/>
      <c r="P2499" s="42"/>
      <c r="Q2499" s="42"/>
      <c r="R2499" s="42"/>
      <c r="S2499" s="42"/>
      <c r="T2499" s="70"/>
      <c r="U2499" s="329"/>
      <c r="V2499" s="329"/>
      <c r="AS2499" s="24" t="s">
        <v>182</v>
      </c>
      <c r="AT2499" s="24" t="s">
        <v>79</v>
      </c>
    </row>
    <row r="2500" spans="1:64" s="12" customFormat="1">
      <c r="B2500" s="196"/>
      <c r="C2500" s="341"/>
      <c r="D2500" s="342" t="s">
        <v>170</v>
      </c>
      <c r="E2500" s="341"/>
      <c r="F2500" s="344" t="s">
        <v>2681</v>
      </c>
      <c r="G2500" s="341"/>
      <c r="H2500" s="345">
        <v>6.27</v>
      </c>
      <c r="I2500" s="198"/>
      <c r="L2500" s="196"/>
      <c r="M2500" s="199"/>
      <c r="N2500" s="200"/>
      <c r="O2500" s="200"/>
      <c r="P2500" s="200"/>
      <c r="Q2500" s="200"/>
      <c r="R2500" s="200"/>
      <c r="S2500" s="200"/>
      <c r="T2500" s="201"/>
      <c r="U2500" s="341"/>
      <c r="V2500" s="341"/>
      <c r="AS2500" s="202" t="s">
        <v>170</v>
      </c>
      <c r="AT2500" s="202" t="s">
        <v>79</v>
      </c>
      <c r="AU2500" s="12" t="s">
        <v>79</v>
      </c>
      <c r="AV2500" s="12" t="s">
        <v>6</v>
      </c>
      <c r="AW2500" s="12" t="s">
        <v>77</v>
      </c>
      <c r="AX2500" s="202" t="s">
        <v>162</v>
      </c>
    </row>
    <row r="2501" spans="1:64" s="1" customFormat="1" ht="25.5" customHeight="1">
      <c r="B2501" s="174"/>
      <c r="C2501" s="395">
        <v>414</v>
      </c>
      <c r="D2501" s="395" t="s">
        <v>164</v>
      </c>
      <c r="E2501" s="396" t="s">
        <v>2682</v>
      </c>
      <c r="F2501" s="397" t="s">
        <v>2683</v>
      </c>
      <c r="G2501" s="398" t="s">
        <v>284</v>
      </c>
      <c r="H2501" s="399">
        <v>0</v>
      </c>
      <c r="I2501" s="180"/>
      <c r="J2501" s="181">
        <f>ROUND(I2501*H2501,2)</f>
        <v>0</v>
      </c>
      <c r="K2501" s="177" t="s">
        <v>5</v>
      </c>
      <c r="L2501" s="41"/>
      <c r="M2501" s="182" t="s">
        <v>5</v>
      </c>
      <c r="N2501" s="183" t="s">
        <v>40</v>
      </c>
      <c r="O2501" s="42"/>
      <c r="P2501" s="184">
        <f>O2501*H2501</f>
        <v>0</v>
      </c>
      <c r="Q2501" s="184">
        <v>5.1999999999999995E-4</v>
      </c>
      <c r="R2501" s="184">
        <f>Q2501*H2501</f>
        <v>0</v>
      </c>
      <c r="S2501" s="184">
        <v>0</v>
      </c>
      <c r="T2501" s="185">
        <f>S2501*H2501</f>
        <v>0</v>
      </c>
      <c r="U2501" s="329"/>
      <c r="V2501" s="329"/>
      <c r="AQ2501" s="24" t="s">
        <v>270</v>
      </c>
      <c r="AS2501" s="24" t="s">
        <v>164</v>
      </c>
      <c r="AT2501" s="24" t="s">
        <v>79</v>
      </c>
      <c r="AX2501" s="24" t="s">
        <v>162</v>
      </c>
      <c r="BD2501" s="186">
        <f>IF(N2501="základní",J2501,0)</f>
        <v>0</v>
      </c>
      <c r="BE2501" s="186">
        <f>IF(N2501="snížená",J2501,0)</f>
        <v>0</v>
      </c>
      <c r="BF2501" s="186">
        <f>IF(N2501="zákl. přenesená",J2501,0)</f>
        <v>0</v>
      </c>
      <c r="BG2501" s="186">
        <f>IF(N2501="sníž. přenesená",J2501,0)</f>
        <v>0</v>
      </c>
      <c r="BH2501" s="186">
        <f>IF(N2501="nulová",J2501,0)</f>
        <v>0</v>
      </c>
      <c r="BI2501" s="24" t="s">
        <v>77</v>
      </c>
      <c r="BJ2501" s="186">
        <f>ROUND(I2501*H2501,2)</f>
        <v>0</v>
      </c>
      <c r="BK2501" s="24" t="s">
        <v>270</v>
      </c>
      <c r="BL2501" s="24" t="s">
        <v>2684</v>
      </c>
    </row>
    <row r="2502" spans="1:64" s="11" customFormat="1">
      <c r="B2502" s="187"/>
      <c r="C2502" s="336"/>
      <c r="D2502" s="337" t="s">
        <v>170</v>
      </c>
      <c r="E2502" s="338" t="s">
        <v>5</v>
      </c>
      <c r="F2502" s="339" t="s">
        <v>2673</v>
      </c>
      <c r="G2502" s="336"/>
      <c r="H2502" s="340" t="s">
        <v>5</v>
      </c>
      <c r="I2502" s="192"/>
      <c r="L2502" s="187"/>
      <c r="M2502" s="193"/>
      <c r="N2502" s="194"/>
      <c r="O2502" s="194"/>
      <c r="P2502" s="194"/>
      <c r="Q2502" s="194"/>
      <c r="R2502" s="194"/>
      <c r="S2502" s="194"/>
      <c r="T2502" s="195"/>
      <c r="U2502" s="336"/>
      <c r="V2502" s="336"/>
      <c r="AS2502" s="191" t="s">
        <v>170</v>
      </c>
      <c r="AT2502" s="191" t="s">
        <v>79</v>
      </c>
      <c r="AU2502" s="11" t="s">
        <v>77</v>
      </c>
      <c r="AV2502" s="11" t="s">
        <v>33</v>
      </c>
      <c r="AW2502" s="11" t="s">
        <v>69</v>
      </c>
      <c r="AX2502" s="191" t="s">
        <v>162</v>
      </c>
    </row>
    <row r="2503" spans="1:64" s="12" customFormat="1">
      <c r="B2503" s="196"/>
      <c r="C2503" s="341"/>
      <c r="D2503" s="337" t="s">
        <v>170</v>
      </c>
      <c r="E2503" s="347" t="s">
        <v>5</v>
      </c>
      <c r="F2503" s="348" t="s">
        <v>2685</v>
      </c>
      <c r="G2503" s="341"/>
      <c r="H2503" s="349">
        <v>1.2</v>
      </c>
      <c r="I2503" s="198"/>
      <c r="L2503" s="196"/>
      <c r="M2503" s="199"/>
      <c r="N2503" s="200"/>
      <c r="O2503" s="200"/>
      <c r="P2503" s="200"/>
      <c r="Q2503" s="200"/>
      <c r="R2503" s="200"/>
      <c r="S2503" s="200"/>
      <c r="T2503" s="201"/>
      <c r="U2503" s="341"/>
      <c r="V2503" s="341"/>
      <c r="AS2503" s="202" t="s">
        <v>170</v>
      </c>
      <c r="AT2503" s="202" t="s">
        <v>79</v>
      </c>
      <c r="AU2503" s="12" t="s">
        <v>79</v>
      </c>
      <c r="AV2503" s="12" t="s">
        <v>33</v>
      </c>
      <c r="AW2503" s="12" t="s">
        <v>69</v>
      </c>
      <c r="AX2503" s="202" t="s">
        <v>162</v>
      </c>
    </row>
    <row r="2504" spans="1:64" s="12" customFormat="1">
      <c r="B2504" s="415"/>
      <c r="C2504" s="414"/>
      <c r="D2504" s="409" t="s">
        <v>170</v>
      </c>
      <c r="E2504" s="425" t="s">
        <v>5</v>
      </c>
      <c r="F2504" s="426" t="s">
        <v>2686</v>
      </c>
      <c r="G2504" s="414"/>
      <c r="H2504" s="427">
        <v>1.32</v>
      </c>
      <c r="I2504" s="198"/>
      <c r="L2504" s="196"/>
      <c r="M2504" s="199"/>
      <c r="N2504" s="200"/>
      <c r="O2504" s="200"/>
      <c r="P2504" s="200"/>
      <c r="Q2504" s="200"/>
      <c r="R2504" s="200"/>
      <c r="S2504" s="200"/>
      <c r="T2504" s="201"/>
      <c r="U2504" s="341"/>
      <c r="V2504" s="341"/>
      <c r="AS2504" s="202" t="s">
        <v>170</v>
      </c>
      <c r="AT2504" s="202" t="s">
        <v>79</v>
      </c>
      <c r="AU2504" s="12" t="s">
        <v>79</v>
      </c>
      <c r="AV2504" s="12" t="s">
        <v>33</v>
      </c>
      <c r="AW2504" s="12" t="s">
        <v>69</v>
      </c>
      <c r="AX2504" s="202" t="s">
        <v>162</v>
      </c>
    </row>
    <row r="2505" spans="1:64" s="13" customFormat="1">
      <c r="B2505" s="429"/>
      <c r="C2505" s="428"/>
      <c r="D2505" s="416" t="s">
        <v>170</v>
      </c>
      <c r="E2505" s="430" t="s">
        <v>5</v>
      </c>
      <c r="F2505" s="431" t="s">
        <v>192</v>
      </c>
      <c r="G2505" s="428"/>
      <c r="H2505" s="432">
        <v>2.52</v>
      </c>
      <c r="I2505" s="209"/>
      <c r="L2505" s="208"/>
      <c r="M2505" s="210"/>
      <c r="N2505" s="211"/>
      <c r="O2505" s="211"/>
      <c r="P2505" s="211"/>
      <c r="Q2505" s="211"/>
      <c r="R2505" s="211"/>
      <c r="S2505" s="211"/>
      <c r="T2505" s="212"/>
      <c r="U2505" s="350"/>
      <c r="V2505" s="350"/>
      <c r="AS2505" s="213" t="s">
        <v>170</v>
      </c>
      <c r="AT2505" s="213" t="s">
        <v>79</v>
      </c>
      <c r="AU2505" s="13" t="s">
        <v>168</v>
      </c>
      <c r="AV2505" s="13" t="s">
        <v>33</v>
      </c>
      <c r="AW2505" s="13" t="s">
        <v>77</v>
      </c>
      <c r="AX2505" s="213" t="s">
        <v>162</v>
      </c>
    </row>
    <row r="2506" spans="1:64" s="1" customFormat="1" ht="16.5" customHeight="1">
      <c r="B2506" s="174"/>
      <c r="C2506" s="433">
        <v>415</v>
      </c>
      <c r="D2506" s="433" t="s">
        <v>262</v>
      </c>
      <c r="E2506" s="434" t="s">
        <v>2677</v>
      </c>
      <c r="F2506" s="435" t="s">
        <v>2678</v>
      </c>
      <c r="G2506" s="436" t="s">
        <v>284</v>
      </c>
      <c r="H2506" s="437">
        <v>0</v>
      </c>
      <c r="I2506" s="225"/>
      <c r="J2506" s="226">
        <f>ROUND(I2506*H2506,2)</f>
        <v>0</v>
      </c>
      <c r="K2506" s="222" t="s">
        <v>5</v>
      </c>
      <c r="L2506" s="227"/>
      <c r="M2506" s="228" t="s">
        <v>5</v>
      </c>
      <c r="N2506" s="229" t="s">
        <v>40</v>
      </c>
      <c r="O2506" s="42"/>
      <c r="P2506" s="184">
        <f>O2506*H2506</f>
        <v>0</v>
      </c>
      <c r="Q2506" s="184">
        <v>0.01</v>
      </c>
      <c r="R2506" s="184">
        <f>Q2506*H2506</f>
        <v>0</v>
      </c>
      <c r="S2506" s="184">
        <v>0</v>
      </c>
      <c r="T2506" s="185">
        <f>S2506*H2506</f>
        <v>0</v>
      </c>
      <c r="U2506" s="329"/>
      <c r="V2506" s="329"/>
      <c r="AQ2506" s="24" t="s">
        <v>365</v>
      </c>
      <c r="AS2506" s="24" t="s">
        <v>262</v>
      </c>
      <c r="AT2506" s="24" t="s">
        <v>79</v>
      </c>
      <c r="AX2506" s="24" t="s">
        <v>162</v>
      </c>
      <c r="BD2506" s="186">
        <f>IF(N2506="základní",J2506,0)</f>
        <v>0</v>
      </c>
      <c r="BE2506" s="186">
        <f>IF(N2506="snížená",J2506,0)</f>
        <v>0</v>
      </c>
      <c r="BF2506" s="186">
        <f>IF(N2506="zákl. přenesená",J2506,0)</f>
        <v>0</v>
      </c>
      <c r="BG2506" s="186">
        <f>IF(N2506="sníž. přenesená",J2506,0)</f>
        <v>0</v>
      </c>
      <c r="BH2506" s="186">
        <f>IF(N2506="nulová",J2506,0)</f>
        <v>0</v>
      </c>
      <c r="BI2506" s="24" t="s">
        <v>77</v>
      </c>
      <c r="BJ2506" s="186">
        <f>ROUND(I2506*H2506,2)</f>
        <v>0</v>
      </c>
      <c r="BK2506" s="24" t="s">
        <v>270</v>
      </c>
      <c r="BL2506" s="24" t="s">
        <v>2687</v>
      </c>
    </row>
    <row r="2507" spans="1:64" s="1" customFormat="1" ht="57">
      <c r="B2507" s="41"/>
      <c r="C2507" s="329"/>
      <c r="D2507" s="337" t="s">
        <v>182</v>
      </c>
      <c r="E2507" s="329"/>
      <c r="F2507" s="346" t="s">
        <v>2688</v>
      </c>
      <c r="G2507" s="329"/>
      <c r="H2507" s="329"/>
      <c r="I2507" s="204"/>
      <c r="L2507" s="41"/>
      <c r="M2507" s="205"/>
      <c r="N2507" s="42"/>
      <c r="O2507" s="42"/>
      <c r="P2507" s="42"/>
      <c r="Q2507" s="42"/>
      <c r="R2507" s="42"/>
      <c r="S2507" s="42"/>
      <c r="T2507" s="70"/>
      <c r="U2507" s="329"/>
      <c r="V2507" s="329"/>
      <c r="AS2507" s="24" t="s">
        <v>182</v>
      </c>
      <c r="AT2507" s="24" t="s">
        <v>79</v>
      </c>
    </row>
    <row r="2508" spans="1:64" s="12" customFormat="1">
      <c r="B2508" s="196"/>
      <c r="C2508" s="341"/>
      <c r="D2508" s="342" t="s">
        <v>170</v>
      </c>
      <c r="E2508" s="341"/>
      <c r="F2508" s="344" t="s">
        <v>2689</v>
      </c>
      <c r="G2508" s="341"/>
      <c r="H2508" s="345">
        <v>2.7719999999999998</v>
      </c>
      <c r="I2508" s="198"/>
      <c r="L2508" s="196"/>
      <c r="M2508" s="199"/>
      <c r="N2508" s="200"/>
      <c r="O2508" s="200"/>
      <c r="P2508" s="200"/>
      <c r="Q2508" s="200"/>
      <c r="R2508" s="200"/>
      <c r="S2508" s="200"/>
      <c r="T2508" s="201"/>
      <c r="U2508" s="341"/>
      <c r="V2508" s="341"/>
      <c r="AS2508" s="202" t="s">
        <v>170</v>
      </c>
      <c r="AT2508" s="202" t="s">
        <v>79</v>
      </c>
      <c r="AU2508" s="12" t="s">
        <v>79</v>
      </c>
      <c r="AV2508" s="12" t="s">
        <v>6</v>
      </c>
      <c r="AW2508" s="12" t="s">
        <v>77</v>
      </c>
      <c r="AX2508" s="202" t="s">
        <v>162</v>
      </c>
    </row>
    <row r="2509" spans="1:64" s="1" customFormat="1" ht="25.5" customHeight="1">
      <c r="B2509" s="174"/>
      <c r="C2509" s="331">
        <v>416</v>
      </c>
      <c r="D2509" s="331" t="s">
        <v>164</v>
      </c>
      <c r="E2509" s="332" t="s">
        <v>2690</v>
      </c>
      <c r="F2509" s="333" t="s">
        <v>2691</v>
      </c>
      <c r="G2509" s="334" t="s">
        <v>746</v>
      </c>
      <c r="H2509" s="335">
        <v>20</v>
      </c>
      <c r="I2509" s="180"/>
      <c r="J2509" s="181">
        <f>ROUND(I2509*H2509,2)</f>
        <v>0</v>
      </c>
      <c r="K2509" s="177" t="s">
        <v>5</v>
      </c>
      <c r="L2509" s="41"/>
      <c r="M2509" s="182" t="s">
        <v>5</v>
      </c>
      <c r="N2509" s="183" t="s">
        <v>40</v>
      </c>
      <c r="O2509" s="42"/>
      <c r="P2509" s="184">
        <f>O2509*H2509</f>
        <v>0</v>
      </c>
      <c r="Q2509" s="184">
        <v>2.5999999999999998E-4</v>
      </c>
      <c r="R2509" s="184">
        <f>Q2509*H2509</f>
        <v>5.1999999999999998E-3</v>
      </c>
      <c r="S2509" s="184">
        <v>0</v>
      </c>
      <c r="T2509" s="185">
        <f>S2509*H2509</f>
        <v>0</v>
      </c>
      <c r="U2509" s="329"/>
      <c r="V2509" s="329"/>
      <c r="AQ2509" s="24" t="s">
        <v>270</v>
      </c>
      <c r="AS2509" s="24" t="s">
        <v>164</v>
      </c>
      <c r="AT2509" s="24" t="s">
        <v>79</v>
      </c>
      <c r="AX2509" s="24" t="s">
        <v>162</v>
      </c>
      <c r="BD2509" s="186">
        <f>IF(N2509="základní",J2509,0)</f>
        <v>0</v>
      </c>
      <c r="BE2509" s="186">
        <f>IF(N2509="snížená",J2509,0)</f>
        <v>0</v>
      </c>
      <c r="BF2509" s="186">
        <f>IF(N2509="zákl. přenesená",J2509,0)</f>
        <v>0</v>
      </c>
      <c r="BG2509" s="186">
        <f>IF(N2509="sníž. přenesená",J2509,0)</f>
        <v>0</v>
      </c>
      <c r="BH2509" s="186">
        <f>IF(N2509="nulová",J2509,0)</f>
        <v>0</v>
      </c>
      <c r="BI2509" s="24" t="s">
        <v>77</v>
      </c>
      <c r="BJ2509" s="186">
        <f>ROUND(I2509*H2509,2)</f>
        <v>0</v>
      </c>
      <c r="BK2509" s="24" t="s">
        <v>270</v>
      </c>
      <c r="BL2509" s="24" t="s">
        <v>2692</v>
      </c>
    </row>
    <row r="2510" spans="1:64" s="1" customFormat="1" ht="47.5">
      <c r="B2510" s="41"/>
      <c r="C2510" s="329"/>
      <c r="D2510" s="337" t="s">
        <v>182</v>
      </c>
      <c r="E2510" s="329"/>
      <c r="F2510" s="346" t="s">
        <v>4875</v>
      </c>
      <c r="G2510" s="329"/>
      <c r="H2510" s="329"/>
      <c r="I2510" s="204"/>
      <c r="L2510" s="41"/>
      <c r="M2510" s="205"/>
      <c r="N2510" s="42"/>
      <c r="O2510" s="42"/>
      <c r="P2510" s="42"/>
      <c r="Q2510" s="42"/>
      <c r="R2510" s="42"/>
      <c r="S2510" s="42"/>
      <c r="T2510" s="70"/>
      <c r="U2510" s="329"/>
      <c r="V2510" s="329"/>
      <c r="AS2510" s="24" t="s">
        <v>182</v>
      </c>
      <c r="AT2510" s="24" t="s">
        <v>79</v>
      </c>
    </row>
    <row r="2511" spans="1:64" s="12" customFormat="1">
      <c r="B2511" s="196"/>
      <c r="C2511" s="341"/>
      <c r="D2511" s="342" t="s">
        <v>170</v>
      </c>
      <c r="E2511" s="343" t="s">
        <v>5</v>
      </c>
      <c r="F2511" s="344" t="s">
        <v>2693</v>
      </c>
      <c r="G2511" s="341"/>
      <c r="H2511" s="345">
        <v>20</v>
      </c>
      <c r="I2511" s="198"/>
      <c r="L2511" s="196"/>
      <c r="M2511" s="199"/>
      <c r="N2511" s="200"/>
      <c r="O2511" s="200"/>
      <c r="P2511" s="200"/>
      <c r="Q2511" s="200"/>
      <c r="R2511" s="200"/>
      <c r="S2511" s="200"/>
      <c r="T2511" s="201"/>
      <c r="U2511" s="341"/>
      <c r="V2511" s="341"/>
      <c r="AS2511" s="202" t="s">
        <v>170</v>
      </c>
      <c r="AT2511" s="202" t="s">
        <v>79</v>
      </c>
      <c r="AU2511" s="12" t="s">
        <v>79</v>
      </c>
      <c r="AV2511" s="12" t="s">
        <v>33</v>
      </c>
      <c r="AW2511" s="12" t="s">
        <v>77</v>
      </c>
      <c r="AX2511" s="202" t="s">
        <v>162</v>
      </c>
    </row>
    <row r="2512" spans="1:64" s="1" customFormat="1" ht="38.25" customHeight="1">
      <c r="A2512" s="405"/>
      <c r="B2512" s="394"/>
      <c r="C2512" s="389">
        <v>417</v>
      </c>
      <c r="D2512" s="389" t="s">
        <v>164</v>
      </c>
      <c r="E2512" s="390" t="s">
        <v>2694</v>
      </c>
      <c r="F2512" s="391" t="s">
        <v>2695</v>
      </c>
      <c r="G2512" s="392" t="s">
        <v>1628</v>
      </c>
      <c r="H2512" s="180">
        <f>9134</f>
        <v>9134</v>
      </c>
      <c r="I2512" s="180"/>
      <c r="J2512" s="181">
        <f>ROUND(I2512*H2512,2)</f>
        <v>0</v>
      </c>
      <c r="K2512" s="177" t="s">
        <v>5</v>
      </c>
      <c r="L2512" s="41"/>
      <c r="M2512" s="182" t="s">
        <v>5</v>
      </c>
      <c r="N2512" s="183" t="s">
        <v>40</v>
      </c>
      <c r="O2512" s="42"/>
      <c r="P2512" s="184">
        <f>O2512*H2512</f>
        <v>0</v>
      </c>
      <c r="Q2512" s="184">
        <v>0</v>
      </c>
      <c r="R2512" s="184">
        <f>Q2512*H2512</f>
        <v>0</v>
      </c>
      <c r="S2512" s="184">
        <v>0</v>
      </c>
      <c r="T2512" s="185">
        <f>S2512*H2512</f>
        <v>0</v>
      </c>
      <c r="U2512" s="329"/>
      <c r="V2512" s="329"/>
      <c r="AQ2512" s="24" t="s">
        <v>270</v>
      </c>
      <c r="AS2512" s="24" t="s">
        <v>164</v>
      </c>
      <c r="AT2512" s="24" t="s">
        <v>79</v>
      </c>
      <c r="AX2512" s="24" t="s">
        <v>162</v>
      </c>
      <c r="BD2512" s="186">
        <f>IF(N2512="základní",J2512,0)</f>
        <v>0</v>
      </c>
      <c r="BE2512" s="186">
        <f>IF(N2512="snížená",J2512,0)</f>
        <v>0</v>
      </c>
      <c r="BF2512" s="186">
        <f>IF(N2512="zákl. přenesená",J2512,0)</f>
        <v>0</v>
      </c>
      <c r="BG2512" s="186">
        <f>IF(N2512="sníž. přenesená",J2512,0)</f>
        <v>0</v>
      </c>
      <c r="BH2512" s="186">
        <f>IF(N2512="nulová",J2512,0)</f>
        <v>0</v>
      </c>
      <c r="BI2512" s="24" t="s">
        <v>77</v>
      </c>
      <c r="BJ2512" s="186">
        <f>ROUND(I2512*H2512,2)</f>
        <v>0</v>
      </c>
      <c r="BK2512" s="24" t="s">
        <v>270</v>
      </c>
      <c r="BL2512" s="24" t="s">
        <v>2696</v>
      </c>
    </row>
    <row r="2513" spans="2:64" s="10" customFormat="1" ht="29.9" customHeight="1">
      <c r="B2513" s="160"/>
      <c r="C2513" s="364"/>
      <c r="D2513" s="365" t="s">
        <v>68</v>
      </c>
      <c r="E2513" s="366" t="s">
        <v>2697</v>
      </c>
      <c r="F2513" s="366" t="s">
        <v>2698</v>
      </c>
      <c r="G2513" s="364"/>
      <c r="H2513" s="364"/>
      <c r="I2513" s="163"/>
      <c r="J2513" s="173">
        <f>BJ2513</f>
        <v>0</v>
      </c>
      <c r="L2513" s="160"/>
      <c r="M2513" s="165"/>
      <c r="N2513" s="166"/>
      <c r="O2513" s="166"/>
      <c r="P2513" s="167">
        <f>SUM(P2514:P2681)</f>
        <v>0</v>
      </c>
      <c r="Q2513" s="166"/>
      <c r="R2513" s="167">
        <f>SUM(R2514:R2681)</f>
        <v>3.66333259</v>
      </c>
      <c r="S2513" s="166"/>
      <c r="T2513" s="168">
        <f>SUM(T2514:T2681)</f>
        <v>0.51705582000000005</v>
      </c>
      <c r="U2513" s="364"/>
      <c r="V2513" s="364"/>
      <c r="AQ2513" s="161" t="s">
        <v>79</v>
      </c>
      <c r="AS2513" s="169" t="s">
        <v>68</v>
      </c>
      <c r="AT2513" s="169" t="s">
        <v>77</v>
      </c>
      <c r="AX2513" s="161" t="s">
        <v>162</v>
      </c>
      <c r="BJ2513" s="170">
        <f>SUM(BJ2514:BJ2681)</f>
        <v>0</v>
      </c>
    </row>
    <row r="2514" spans="2:64" s="1" customFormat="1" ht="16.5" customHeight="1">
      <c r="B2514" s="174"/>
      <c r="C2514" s="389">
        <v>418</v>
      </c>
      <c r="D2514" s="389" t="s">
        <v>164</v>
      </c>
      <c r="E2514" s="390" t="s">
        <v>2699</v>
      </c>
      <c r="F2514" s="391" t="s">
        <v>2700</v>
      </c>
      <c r="G2514" s="392" t="s">
        <v>284</v>
      </c>
      <c r="H2514" s="393">
        <v>1667.922</v>
      </c>
      <c r="I2514" s="180"/>
      <c r="J2514" s="181">
        <f>ROUND(I2514*H2514,2)</f>
        <v>0</v>
      </c>
      <c r="K2514" s="177" t="s">
        <v>5</v>
      </c>
      <c r="L2514" s="41"/>
      <c r="M2514" s="182" t="s">
        <v>5</v>
      </c>
      <c r="N2514" s="183" t="s">
        <v>40</v>
      </c>
      <c r="O2514" s="42"/>
      <c r="P2514" s="184">
        <f>O2514*H2514</f>
        <v>0</v>
      </c>
      <c r="Q2514" s="184">
        <v>0</v>
      </c>
      <c r="R2514" s="184">
        <f>Q2514*H2514</f>
        <v>0</v>
      </c>
      <c r="S2514" s="184">
        <v>0</v>
      </c>
      <c r="T2514" s="185">
        <f>S2514*H2514</f>
        <v>0</v>
      </c>
      <c r="U2514" s="329"/>
      <c r="V2514" s="329"/>
      <c r="AQ2514" s="24" t="s">
        <v>270</v>
      </c>
      <c r="AS2514" s="24" t="s">
        <v>164</v>
      </c>
      <c r="AT2514" s="24" t="s">
        <v>79</v>
      </c>
      <c r="AX2514" s="24" t="s">
        <v>162</v>
      </c>
      <c r="BD2514" s="186">
        <f>IF(N2514="základní",J2514,0)</f>
        <v>0</v>
      </c>
      <c r="BE2514" s="186">
        <f>IF(N2514="snížená",J2514,0)</f>
        <v>0</v>
      </c>
      <c r="BF2514" s="186">
        <f>IF(N2514="zákl. přenesená",J2514,0)</f>
        <v>0</v>
      </c>
      <c r="BG2514" s="186">
        <f>IF(N2514="sníž. přenesená",J2514,0)</f>
        <v>0</v>
      </c>
      <c r="BH2514" s="186">
        <f>IF(N2514="nulová",J2514,0)</f>
        <v>0</v>
      </c>
      <c r="BI2514" s="24" t="s">
        <v>77</v>
      </c>
      <c r="BJ2514" s="186">
        <f>ROUND(I2514*H2514,2)</f>
        <v>0</v>
      </c>
      <c r="BK2514" s="24" t="s">
        <v>270</v>
      </c>
      <c r="BL2514" s="24" t="s">
        <v>2701</v>
      </c>
    </row>
    <row r="2515" spans="2:64" s="11" customFormat="1">
      <c r="B2515" s="187"/>
      <c r="C2515" s="336"/>
      <c r="D2515" s="337" t="s">
        <v>170</v>
      </c>
      <c r="E2515" s="338" t="s">
        <v>5</v>
      </c>
      <c r="F2515" s="339" t="s">
        <v>604</v>
      </c>
      <c r="G2515" s="336"/>
      <c r="H2515" s="340" t="s">
        <v>5</v>
      </c>
      <c r="I2515" s="192"/>
      <c r="L2515" s="187"/>
      <c r="M2515" s="193"/>
      <c r="N2515" s="194"/>
      <c r="O2515" s="194"/>
      <c r="P2515" s="194"/>
      <c r="Q2515" s="194"/>
      <c r="R2515" s="194"/>
      <c r="S2515" s="194"/>
      <c r="T2515" s="195"/>
      <c r="U2515" s="336"/>
      <c r="V2515" s="336"/>
      <c r="AS2515" s="191" t="s">
        <v>170</v>
      </c>
      <c r="AT2515" s="191" t="s">
        <v>79</v>
      </c>
      <c r="AU2515" s="11" t="s">
        <v>77</v>
      </c>
      <c r="AV2515" s="11" t="s">
        <v>33</v>
      </c>
      <c r="AW2515" s="11" t="s">
        <v>69</v>
      </c>
      <c r="AX2515" s="191" t="s">
        <v>162</v>
      </c>
    </row>
    <row r="2516" spans="2:64" s="11" customFormat="1">
      <c r="B2516" s="187"/>
      <c r="C2516" s="336"/>
      <c r="D2516" s="337" t="s">
        <v>170</v>
      </c>
      <c r="E2516" s="338" t="s">
        <v>5</v>
      </c>
      <c r="F2516" s="339" t="s">
        <v>605</v>
      </c>
      <c r="G2516" s="336"/>
      <c r="H2516" s="340" t="s">
        <v>5</v>
      </c>
      <c r="I2516" s="192"/>
      <c r="L2516" s="187"/>
      <c r="M2516" s="193"/>
      <c r="N2516" s="194"/>
      <c r="O2516" s="194"/>
      <c r="P2516" s="194"/>
      <c r="Q2516" s="194"/>
      <c r="R2516" s="194"/>
      <c r="S2516" s="194"/>
      <c r="T2516" s="195"/>
      <c r="U2516" s="336"/>
      <c r="V2516" s="336"/>
      <c r="AS2516" s="191" t="s">
        <v>170</v>
      </c>
      <c r="AT2516" s="191" t="s">
        <v>79</v>
      </c>
      <c r="AU2516" s="11" t="s">
        <v>77</v>
      </c>
      <c r="AV2516" s="11" t="s">
        <v>33</v>
      </c>
      <c r="AW2516" s="11" t="s">
        <v>69</v>
      </c>
      <c r="AX2516" s="191" t="s">
        <v>162</v>
      </c>
    </row>
    <row r="2517" spans="2:64" s="12" customFormat="1">
      <c r="B2517" s="196"/>
      <c r="C2517" s="341"/>
      <c r="D2517" s="337" t="s">
        <v>170</v>
      </c>
      <c r="E2517" s="347" t="s">
        <v>5</v>
      </c>
      <c r="F2517" s="348" t="s">
        <v>606</v>
      </c>
      <c r="G2517" s="341"/>
      <c r="H2517" s="349">
        <v>0</v>
      </c>
      <c r="I2517" s="198"/>
      <c r="L2517" s="196"/>
      <c r="M2517" s="199"/>
      <c r="N2517" s="200"/>
      <c r="O2517" s="200"/>
      <c r="P2517" s="200"/>
      <c r="Q2517" s="200"/>
      <c r="R2517" s="200"/>
      <c r="S2517" s="200"/>
      <c r="T2517" s="201"/>
      <c r="U2517" s="341"/>
      <c r="V2517" s="341"/>
      <c r="AS2517" s="202" t="s">
        <v>170</v>
      </c>
      <c r="AT2517" s="202" t="s">
        <v>79</v>
      </c>
      <c r="AU2517" s="12" t="s">
        <v>79</v>
      </c>
      <c r="AV2517" s="12" t="s">
        <v>33</v>
      </c>
      <c r="AW2517" s="12" t="s">
        <v>69</v>
      </c>
      <c r="AX2517" s="202" t="s">
        <v>162</v>
      </c>
    </row>
    <row r="2518" spans="2:64" s="12" customFormat="1">
      <c r="B2518" s="196"/>
      <c r="C2518" s="341"/>
      <c r="D2518" s="337" t="s">
        <v>170</v>
      </c>
      <c r="E2518" s="347" t="s">
        <v>5</v>
      </c>
      <c r="F2518" s="348" t="s">
        <v>607</v>
      </c>
      <c r="G2518" s="341"/>
      <c r="H2518" s="349">
        <v>0</v>
      </c>
      <c r="I2518" s="198"/>
      <c r="L2518" s="196"/>
      <c r="M2518" s="199"/>
      <c r="N2518" s="200"/>
      <c r="O2518" s="200"/>
      <c r="P2518" s="200"/>
      <c r="Q2518" s="200"/>
      <c r="R2518" s="200"/>
      <c r="S2518" s="200"/>
      <c r="T2518" s="201"/>
      <c r="U2518" s="341"/>
      <c r="V2518" s="341"/>
      <c r="AS2518" s="202" t="s">
        <v>170</v>
      </c>
      <c r="AT2518" s="202" t="s">
        <v>79</v>
      </c>
      <c r="AU2518" s="12" t="s">
        <v>79</v>
      </c>
      <c r="AV2518" s="12" t="s">
        <v>33</v>
      </c>
      <c r="AW2518" s="12" t="s">
        <v>69</v>
      </c>
      <c r="AX2518" s="202" t="s">
        <v>162</v>
      </c>
    </row>
    <row r="2519" spans="2:64" s="12" customFormat="1">
      <c r="B2519" s="196"/>
      <c r="C2519" s="341"/>
      <c r="D2519" s="337" t="s">
        <v>170</v>
      </c>
      <c r="E2519" s="347" t="s">
        <v>5</v>
      </c>
      <c r="F2519" s="348" t="s">
        <v>608</v>
      </c>
      <c r="G2519" s="341"/>
      <c r="H2519" s="349">
        <v>0</v>
      </c>
      <c r="I2519" s="198"/>
      <c r="L2519" s="196"/>
      <c r="M2519" s="199"/>
      <c r="N2519" s="200"/>
      <c r="O2519" s="200"/>
      <c r="P2519" s="200"/>
      <c r="Q2519" s="200"/>
      <c r="R2519" s="200"/>
      <c r="S2519" s="200"/>
      <c r="T2519" s="201"/>
      <c r="U2519" s="341"/>
      <c r="V2519" s="341"/>
      <c r="AS2519" s="202" t="s">
        <v>170</v>
      </c>
      <c r="AT2519" s="202" t="s">
        <v>79</v>
      </c>
      <c r="AU2519" s="12" t="s">
        <v>79</v>
      </c>
      <c r="AV2519" s="12" t="s">
        <v>33</v>
      </c>
      <c r="AW2519" s="12" t="s">
        <v>69</v>
      </c>
      <c r="AX2519" s="202" t="s">
        <v>162</v>
      </c>
    </row>
    <row r="2520" spans="2:64" s="12" customFormat="1">
      <c r="B2520" s="196"/>
      <c r="C2520" s="341"/>
      <c r="D2520" s="337" t="s">
        <v>170</v>
      </c>
      <c r="E2520" s="347" t="s">
        <v>5</v>
      </c>
      <c r="F2520" s="348" t="s">
        <v>609</v>
      </c>
      <c r="G2520" s="341"/>
      <c r="H2520" s="349">
        <v>0</v>
      </c>
      <c r="I2520" s="198"/>
      <c r="L2520" s="196"/>
      <c r="M2520" s="199"/>
      <c r="N2520" s="200"/>
      <c r="O2520" s="200"/>
      <c r="P2520" s="200"/>
      <c r="Q2520" s="200"/>
      <c r="R2520" s="200"/>
      <c r="S2520" s="200"/>
      <c r="T2520" s="201"/>
      <c r="U2520" s="341"/>
      <c r="V2520" s="341"/>
      <c r="AS2520" s="202" t="s">
        <v>170</v>
      </c>
      <c r="AT2520" s="202" t="s">
        <v>79</v>
      </c>
      <c r="AU2520" s="12" t="s">
        <v>79</v>
      </c>
      <c r="AV2520" s="12" t="s">
        <v>33</v>
      </c>
      <c r="AW2520" s="12" t="s">
        <v>69</v>
      </c>
      <c r="AX2520" s="202" t="s">
        <v>162</v>
      </c>
    </row>
    <row r="2521" spans="2:64" s="14" customFormat="1">
      <c r="B2521" s="214"/>
      <c r="C2521" s="355"/>
      <c r="D2521" s="337" t="s">
        <v>170</v>
      </c>
      <c r="E2521" s="356" t="s">
        <v>5</v>
      </c>
      <c r="F2521" s="357" t="s">
        <v>259</v>
      </c>
      <c r="G2521" s="355"/>
      <c r="H2521" s="358">
        <v>0</v>
      </c>
      <c r="I2521" s="216"/>
      <c r="L2521" s="214"/>
      <c r="M2521" s="217"/>
      <c r="N2521" s="218"/>
      <c r="O2521" s="218"/>
      <c r="P2521" s="218"/>
      <c r="Q2521" s="218"/>
      <c r="R2521" s="218"/>
      <c r="S2521" s="218"/>
      <c r="T2521" s="219"/>
      <c r="U2521" s="355"/>
      <c r="V2521" s="355"/>
      <c r="AS2521" s="215" t="s">
        <v>170</v>
      </c>
      <c r="AT2521" s="215" t="s">
        <v>79</v>
      </c>
      <c r="AU2521" s="14" t="s">
        <v>178</v>
      </c>
      <c r="AV2521" s="14" t="s">
        <v>33</v>
      </c>
      <c r="AW2521" s="14" t="s">
        <v>69</v>
      </c>
      <c r="AX2521" s="215" t="s">
        <v>162</v>
      </c>
    </row>
    <row r="2522" spans="2:64" s="11" customFormat="1">
      <c r="B2522" s="187"/>
      <c r="C2522" s="336"/>
      <c r="D2522" s="337" t="s">
        <v>170</v>
      </c>
      <c r="E2522" s="338" t="s">
        <v>5</v>
      </c>
      <c r="F2522" s="339" t="s">
        <v>1622</v>
      </c>
      <c r="G2522" s="336"/>
      <c r="H2522" s="340" t="s">
        <v>5</v>
      </c>
      <c r="I2522" s="192"/>
      <c r="L2522" s="187"/>
      <c r="M2522" s="193"/>
      <c r="N2522" s="194"/>
      <c r="O2522" s="194"/>
      <c r="P2522" s="194"/>
      <c r="Q2522" s="194"/>
      <c r="R2522" s="194"/>
      <c r="S2522" s="194"/>
      <c r="T2522" s="195"/>
      <c r="U2522" s="336"/>
      <c r="V2522" s="336"/>
      <c r="AS2522" s="191" t="s">
        <v>170</v>
      </c>
      <c r="AT2522" s="191" t="s">
        <v>79</v>
      </c>
      <c r="AU2522" s="11" t="s">
        <v>77</v>
      </c>
      <c r="AV2522" s="11" t="s">
        <v>33</v>
      </c>
      <c r="AW2522" s="11" t="s">
        <v>69</v>
      </c>
      <c r="AX2522" s="191" t="s">
        <v>162</v>
      </c>
    </row>
    <row r="2523" spans="2:64" s="11" customFormat="1">
      <c r="B2523" s="187"/>
      <c r="C2523" s="336"/>
      <c r="D2523" s="337" t="s">
        <v>170</v>
      </c>
      <c r="E2523" s="338" t="s">
        <v>5</v>
      </c>
      <c r="F2523" s="339" t="s">
        <v>651</v>
      </c>
      <c r="G2523" s="336"/>
      <c r="H2523" s="340" t="s">
        <v>5</v>
      </c>
      <c r="I2523" s="192"/>
      <c r="L2523" s="187"/>
      <c r="M2523" s="193"/>
      <c r="N2523" s="194"/>
      <c r="O2523" s="194"/>
      <c r="P2523" s="194"/>
      <c r="Q2523" s="194"/>
      <c r="R2523" s="194"/>
      <c r="S2523" s="194"/>
      <c r="T2523" s="195"/>
      <c r="U2523" s="336"/>
      <c r="V2523" s="336"/>
      <c r="AS2523" s="191" t="s">
        <v>170</v>
      </c>
      <c r="AT2523" s="191" t="s">
        <v>79</v>
      </c>
      <c r="AU2523" s="11" t="s">
        <v>77</v>
      </c>
      <c r="AV2523" s="11" t="s">
        <v>33</v>
      </c>
      <c r="AW2523" s="11" t="s">
        <v>69</v>
      </c>
      <c r="AX2523" s="191" t="s">
        <v>162</v>
      </c>
    </row>
    <row r="2524" spans="2:64" s="12" customFormat="1" ht="24">
      <c r="B2524" s="196"/>
      <c r="C2524" s="341"/>
      <c r="D2524" s="337" t="s">
        <v>170</v>
      </c>
      <c r="E2524" s="347" t="s">
        <v>5</v>
      </c>
      <c r="F2524" s="348" t="s">
        <v>652</v>
      </c>
      <c r="G2524" s="341"/>
      <c r="H2524" s="349">
        <v>607.39</v>
      </c>
      <c r="I2524" s="198"/>
      <c r="L2524" s="196"/>
      <c r="M2524" s="199"/>
      <c r="N2524" s="200"/>
      <c r="O2524" s="200"/>
      <c r="P2524" s="200"/>
      <c r="Q2524" s="200"/>
      <c r="R2524" s="200"/>
      <c r="S2524" s="200"/>
      <c r="T2524" s="201"/>
      <c r="U2524" s="341"/>
      <c r="V2524" s="341"/>
      <c r="AS2524" s="202" t="s">
        <v>170</v>
      </c>
      <c r="AT2524" s="202" t="s">
        <v>79</v>
      </c>
      <c r="AU2524" s="12" t="s">
        <v>79</v>
      </c>
      <c r="AV2524" s="12" t="s">
        <v>33</v>
      </c>
      <c r="AW2524" s="12" t="s">
        <v>69</v>
      </c>
      <c r="AX2524" s="202" t="s">
        <v>162</v>
      </c>
    </row>
    <row r="2525" spans="2:64" s="12" customFormat="1" ht="24">
      <c r="B2525" s="196"/>
      <c r="C2525" s="341"/>
      <c r="D2525" s="337" t="s">
        <v>170</v>
      </c>
      <c r="E2525" s="347" t="s">
        <v>5</v>
      </c>
      <c r="F2525" s="348" t="s">
        <v>653</v>
      </c>
      <c r="G2525" s="341"/>
      <c r="H2525" s="349">
        <v>443.791</v>
      </c>
      <c r="I2525" s="198"/>
      <c r="L2525" s="196"/>
      <c r="M2525" s="199"/>
      <c r="N2525" s="200"/>
      <c r="O2525" s="200"/>
      <c r="P2525" s="200"/>
      <c r="Q2525" s="200"/>
      <c r="R2525" s="200"/>
      <c r="S2525" s="200"/>
      <c r="T2525" s="201"/>
      <c r="U2525" s="341"/>
      <c r="V2525" s="341"/>
      <c r="AS2525" s="202" t="s">
        <v>170</v>
      </c>
      <c r="AT2525" s="202" t="s">
        <v>79</v>
      </c>
      <c r="AU2525" s="12" t="s">
        <v>79</v>
      </c>
      <c r="AV2525" s="12" t="s">
        <v>33</v>
      </c>
      <c r="AW2525" s="12" t="s">
        <v>69</v>
      </c>
      <c r="AX2525" s="202" t="s">
        <v>162</v>
      </c>
    </row>
    <row r="2526" spans="2:64" s="12" customFormat="1">
      <c r="B2526" s="196"/>
      <c r="C2526" s="341"/>
      <c r="D2526" s="337" t="s">
        <v>170</v>
      </c>
      <c r="E2526" s="347" t="s">
        <v>5</v>
      </c>
      <c r="F2526" s="348" t="s">
        <v>2702</v>
      </c>
      <c r="G2526" s="341"/>
      <c r="H2526" s="349">
        <v>-37.411999999999999</v>
      </c>
      <c r="I2526" s="198"/>
      <c r="L2526" s="196"/>
      <c r="M2526" s="199"/>
      <c r="N2526" s="200"/>
      <c r="O2526" s="200"/>
      <c r="P2526" s="200"/>
      <c r="Q2526" s="200"/>
      <c r="R2526" s="200"/>
      <c r="S2526" s="200"/>
      <c r="T2526" s="201"/>
      <c r="U2526" s="341"/>
      <c r="V2526" s="341"/>
      <c r="AS2526" s="202" t="s">
        <v>170</v>
      </c>
      <c r="AT2526" s="202" t="s">
        <v>79</v>
      </c>
      <c r="AU2526" s="12" t="s">
        <v>79</v>
      </c>
      <c r="AV2526" s="12" t="s">
        <v>33</v>
      </c>
      <c r="AW2526" s="12" t="s">
        <v>69</v>
      </c>
      <c r="AX2526" s="202" t="s">
        <v>162</v>
      </c>
    </row>
    <row r="2527" spans="2:64" s="12" customFormat="1" ht="36">
      <c r="B2527" s="196"/>
      <c r="C2527" s="341"/>
      <c r="D2527" s="337" t="s">
        <v>170</v>
      </c>
      <c r="E2527" s="347" t="s">
        <v>5</v>
      </c>
      <c r="F2527" s="348" t="s">
        <v>2703</v>
      </c>
      <c r="G2527" s="341"/>
      <c r="H2527" s="349">
        <v>-72.209000000000003</v>
      </c>
      <c r="I2527" s="198"/>
      <c r="L2527" s="196"/>
      <c r="M2527" s="199"/>
      <c r="N2527" s="200"/>
      <c r="O2527" s="200"/>
      <c r="P2527" s="200"/>
      <c r="Q2527" s="200"/>
      <c r="R2527" s="200"/>
      <c r="S2527" s="200"/>
      <c r="T2527" s="201"/>
      <c r="U2527" s="341"/>
      <c r="V2527" s="341"/>
      <c r="AS2527" s="202" t="s">
        <v>170</v>
      </c>
      <c r="AT2527" s="202" t="s">
        <v>79</v>
      </c>
      <c r="AU2527" s="12" t="s">
        <v>79</v>
      </c>
      <c r="AV2527" s="12" t="s">
        <v>33</v>
      </c>
      <c r="AW2527" s="12" t="s">
        <v>69</v>
      </c>
      <c r="AX2527" s="202" t="s">
        <v>162</v>
      </c>
    </row>
    <row r="2528" spans="2:64" s="12" customFormat="1" ht="24">
      <c r="B2528" s="196"/>
      <c r="C2528" s="341"/>
      <c r="D2528" s="337" t="s">
        <v>170</v>
      </c>
      <c r="E2528" s="347" t="s">
        <v>5</v>
      </c>
      <c r="F2528" s="348" t="s">
        <v>656</v>
      </c>
      <c r="G2528" s="341"/>
      <c r="H2528" s="349">
        <v>15.07</v>
      </c>
      <c r="I2528" s="198"/>
      <c r="L2528" s="196"/>
      <c r="M2528" s="199"/>
      <c r="N2528" s="200"/>
      <c r="O2528" s="200"/>
      <c r="P2528" s="200"/>
      <c r="Q2528" s="200"/>
      <c r="R2528" s="200"/>
      <c r="S2528" s="200"/>
      <c r="T2528" s="201"/>
      <c r="U2528" s="341"/>
      <c r="V2528" s="341"/>
      <c r="AS2528" s="202" t="s">
        <v>170</v>
      </c>
      <c r="AT2528" s="202" t="s">
        <v>79</v>
      </c>
      <c r="AU2528" s="12" t="s">
        <v>79</v>
      </c>
      <c r="AV2528" s="12" t="s">
        <v>33</v>
      </c>
      <c r="AW2528" s="12" t="s">
        <v>69</v>
      </c>
      <c r="AX2528" s="202" t="s">
        <v>162</v>
      </c>
    </row>
    <row r="2529" spans="2:64" s="12" customFormat="1" ht="24">
      <c r="B2529" s="196"/>
      <c r="C2529" s="341"/>
      <c r="D2529" s="337" t="s">
        <v>170</v>
      </c>
      <c r="E2529" s="347" t="s">
        <v>5</v>
      </c>
      <c r="F2529" s="348" t="s">
        <v>657</v>
      </c>
      <c r="G2529" s="341"/>
      <c r="H2529" s="349">
        <v>21.777999999999999</v>
      </c>
      <c r="I2529" s="198"/>
      <c r="L2529" s="196"/>
      <c r="M2529" s="199"/>
      <c r="N2529" s="200"/>
      <c r="O2529" s="200"/>
      <c r="P2529" s="200"/>
      <c r="Q2529" s="200"/>
      <c r="R2529" s="200"/>
      <c r="S2529" s="200"/>
      <c r="T2529" s="201"/>
      <c r="U2529" s="341"/>
      <c r="V2529" s="341"/>
      <c r="AS2529" s="202" t="s">
        <v>170</v>
      </c>
      <c r="AT2529" s="202" t="s">
        <v>79</v>
      </c>
      <c r="AU2529" s="12" t="s">
        <v>79</v>
      </c>
      <c r="AV2529" s="12" t="s">
        <v>33</v>
      </c>
      <c r="AW2529" s="12" t="s">
        <v>69</v>
      </c>
      <c r="AX2529" s="202" t="s">
        <v>162</v>
      </c>
    </row>
    <row r="2530" spans="2:64" s="12" customFormat="1">
      <c r="B2530" s="196"/>
      <c r="C2530" s="341"/>
      <c r="D2530" s="337" t="s">
        <v>170</v>
      </c>
      <c r="E2530" s="347" t="s">
        <v>5</v>
      </c>
      <c r="F2530" s="348" t="s">
        <v>658</v>
      </c>
      <c r="G2530" s="341"/>
      <c r="H2530" s="349">
        <v>1.464</v>
      </c>
      <c r="I2530" s="198"/>
      <c r="L2530" s="196"/>
      <c r="M2530" s="199"/>
      <c r="N2530" s="200"/>
      <c r="O2530" s="200"/>
      <c r="P2530" s="200"/>
      <c r="Q2530" s="200"/>
      <c r="R2530" s="200"/>
      <c r="S2530" s="200"/>
      <c r="T2530" s="201"/>
      <c r="U2530" s="341"/>
      <c r="V2530" s="341"/>
      <c r="AS2530" s="202" t="s">
        <v>170</v>
      </c>
      <c r="AT2530" s="202" t="s">
        <v>79</v>
      </c>
      <c r="AU2530" s="12" t="s">
        <v>79</v>
      </c>
      <c r="AV2530" s="12" t="s">
        <v>33</v>
      </c>
      <c r="AW2530" s="12" t="s">
        <v>69</v>
      </c>
      <c r="AX2530" s="202" t="s">
        <v>162</v>
      </c>
    </row>
    <row r="2531" spans="2:64" s="12" customFormat="1">
      <c r="B2531" s="196"/>
      <c r="C2531" s="341"/>
      <c r="D2531" s="337" t="s">
        <v>170</v>
      </c>
      <c r="E2531" s="347" t="s">
        <v>5</v>
      </c>
      <c r="F2531" s="348" t="s">
        <v>2704</v>
      </c>
      <c r="G2531" s="341"/>
      <c r="H2531" s="349">
        <v>-104.11</v>
      </c>
      <c r="I2531" s="198"/>
      <c r="L2531" s="196"/>
      <c r="M2531" s="199"/>
      <c r="N2531" s="200"/>
      <c r="O2531" s="200"/>
      <c r="P2531" s="200"/>
      <c r="Q2531" s="200"/>
      <c r="R2531" s="200"/>
      <c r="S2531" s="200"/>
      <c r="T2531" s="201"/>
      <c r="U2531" s="341"/>
      <c r="V2531" s="341"/>
      <c r="AS2531" s="202" t="s">
        <v>170</v>
      </c>
      <c r="AT2531" s="202" t="s">
        <v>79</v>
      </c>
      <c r="AU2531" s="12" t="s">
        <v>79</v>
      </c>
      <c r="AV2531" s="12" t="s">
        <v>33</v>
      </c>
      <c r="AW2531" s="12" t="s">
        <v>69</v>
      </c>
      <c r="AX2531" s="202" t="s">
        <v>162</v>
      </c>
    </row>
    <row r="2532" spans="2:64" s="14" customFormat="1">
      <c r="B2532" s="214"/>
      <c r="C2532" s="355"/>
      <c r="D2532" s="337" t="s">
        <v>170</v>
      </c>
      <c r="E2532" s="356" t="s">
        <v>5</v>
      </c>
      <c r="F2532" s="357" t="s">
        <v>259</v>
      </c>
      <c r="G2532" s="355"/>
      <c r="H2532" s="358">
        <v>875.76199999999994</v>
      </c>
      <c r="I2532" s="216"/>
      <c r="L2532" s="214"/>
      <c r="M2532" s="217"/>
      <c r="N2532" s="218"/>
      <c r="O2532" s="218"/>
      <c r="P2532" s="218"/>
      <c r="Q2532" s="218"/>
      <c r="R2532" s="218"/>
      <c r="S2532" s="218"/>
      <c r="T2532" s="219"/>
      <c r="U2532" s="355"/>
      <c r="V2532" s="355"/>
      <c r="AS2532" s="215" t="s">
        <v>170</v>
      </c>
      <c r="AT2532" s="215" t="s">
        <v>79</v>
      </c>
      <c r="AU2532" s="14" t="s">
        <v>178</v>
      </c>
      <c r="AV2532" s="14" t="s">
        <v>33</v>
      </c>
      <c r="AW2532" s="14" t="s">
        <v>69</v>
      </c>
      <c r="AX2532" s="215" t="s">
        <v>162</v>
      </c>
    </row>
    <row r="2533" spans="2:64" s="11" customFormat="1">
      <c r="B2533" s="187"/>
      <c r="C2533" s="336"/>
      <c r="D2533" s="337" t="s">
        <v>170</v>
      </c>
      <c r="E2533" s="338" t="s">
        <v>5</v>
      </c>
      <c r="F2533" s="339" t="s">
        <v>2705</v>
      </c>
      <c r="G2533" s="336"/>
      <c r="H2533" s="340" t="s">
        <v>5</v>
      </c>
      <c r="I2533" s="192"/>
      <c r="L2533" s="187"/>
      <c r="M2533" s="193"/>
      <c r="N2533" s="194"/>
      <c r="O2533" s="194"/>
      <c r="P2533" s="194"/>
      <c r="Q2533" s="194"/>
      <c r="R2533" s="194"/>
      <c r="S2533" s="194"/>
      <c r="T2533" s="195"/>
      <c r="U2533" s="336"/>
      <c r="V2533" s="336"/>
      <c r="AS2533" s="191" t="s">
        <v>170</v>
      </c>
      <c r="AT2533" s="191" t="s">
        <v>79</v>
      </c>
      <c r="AU2533" s="11" t="s">
        <v>77</v>
      </c>
      <c r="AV2533" s="11" t="s">
        <v>33</v>
      </c>
      <c r="AW2533" s="11" t="s">
        <v>69</v>
      </c>
      <c r="AX2533" s="191" t="s">
        <v>162</v>
      </c>
    </row>
    <row r="2534" spans="2:64" s="12" customFormat="1">
      <c r="B2534" s="196"/>
      <c r="C2534" s="341"/>
      <c r="D2534" s="337" t="s">
        <v>170</v>
      </c>
      <c r="E2534" s="347" t="s">
        <v>5</v>
      </c>
      <c r="F2534" s="348" t="s">
        <v>2706</v>
      </c>
      <c r="G2534" s="341"/>
      <c r="H2534" s="349">
        <v>290.88</v>
      </c>
      <c r="I2534" s="198"/>
      <c r="L2534" s="196"/>
      <c r="M2534" s="199"/>
      <c r="N2534" s="200"/>
      <c r="O2534" s="200"/>
      <c r="P2534" s="200"/>
      <c r="Q2534" s="200"/>
      <c r="R2534" s="200"/>
      <c r="S2534" s="200"/>
      <c r="T2534" s="201"/>
      <c r="U2534" s="341"/>
      <c r="V2534" s="341"/>
      <c r="AS2534" s="202" t="s">
        <v>170</v>
      </c>
      <c r="AT2534" s="202" t="s">
        <v>79</v>
      </c>
      <c r="AU2534" s="12" t="s">
        <v>79</v>
      </c>
      <c r="AV2534" s="12" t="s">
        <v>33</v>
      </c>
      <c r="AW2534" s="12" t="s">
        <v>69</v>
      </c>
      <c r="AX2534" s="202" t="s">
        <v>162</v>
      </c>
    </row>
    <row r="2535" spans="2:64" s="12" customFormat="1">
      <c r="B2535" s="196"/>
      <c r="C2535" s="341"/>
      <c r="D2535" s="337" t="s">
        <v>170</v>
      </c>
      <c r="E2535" s="347" t="s">
        <v>5</v>
      </c>
      <c r="F2535" s="348" t="s">
        <v>2707</v>
      </c>
      <c r="G2535" s="341"/>
      <c r="H2535" s="349">
        <v>501.28</v>
      </c>
      <c r="I2535" s="198"/>
      <c r="L2535" s="196"/>
      <c r="M2535" s="199"/>
      <c r="N2535" s="200"/>
      <c r="O2535" s="200"/>
      <c r="P2535" s="200"/>
      <c r="Q2535" s="200"/>
      <c r="R2535" s="200"/>
      <c r="S2535" s="200"/>
      <c r="T2535" s="201"/>
      <c r="U2535" s="341"/>
      <c r="V2535" s="341"/>
      <c r="AS2535" s="202" t="s">
        <v>170</v>
      </c>
      <c r="AT2535" s="202" t="s">
        <v>79</v>
      </c>
      <c r="AU2535" s="12" t="s">
        <v>79</v>
      </c>
      <c r="AV2535" s="12" t="s">
        <v>33</v>
      </c>
      <c r="AW2535" s="12" t="s">
        <v>69</v>
      </c>
      <c r="AX2535" s="202" t="s">
        <v>162</v>
      </c>
    </row>
    <row r="2536" spans="2:64" s="14" customFormat="1">
      <c r="B2536" s="214"/>
      <c r="C2536" s="355"/>
      <c r="D2536" s="337" t="s">
        <v>170</v>
      </c>
      <c r="E2536" s="356" t="s">
        <v>5</v>
      </c>
      <c r="F2536" s="357" t="s">
        <v>259</v>
      </c>
      <c r="G2536" s="355"/>
      <c r="H2536" s="358">
        <v>792.16</v>
      </c>
      <c r="I2536" s="216"/>
      <c r="L2536" s="214"/>
      <c r="M2536" s="217"/>
      <c r="N2536" s="218"/>
      <c r="O2536" s="218"/>
      <c r="P2536" s="218"/>
      <c r="Q2536" s="218"/>
      <c r="R2536" s="218"/>
      <c r="S2536" s="218"/>
      <c r="T2536" s="219"/>
      <c r="U2536" s="355"/>
      <c r="V2536" s="355"/>
      <c r="AS2536" s="215" t="s">
        <v>170</v>
      </c>
      <c r="AT2536" s="215" t="s">
        <v>79</v>
      </c>
      <c r="AU2536" s="14" t="s">
        <v>178</v>
      </c>
      <c r="AV2536" s="14" t="s">
        <v>33</v>
      </c>
      <c r="AW2536" s="14" t="s">
        <v>69</v>
      </c>
      <c r="AX2536" s="215" t="s">
        <v>162</v>
      </c>
    </row>
    <row r="2537" spans="2:64" s="13" customFormat="1">
      <c r="B2537" s="208"/>
      <c r="C2537" s="350"/>
      <c r="D2537" s="342" t="s">
        <v>170</v>
      </c>
      <c r="E2537" s="351" t="s">
        <v>5</v>
      </c>
      <c r="F2537" s="352" t="s">
        <v>192</v>
      </c>
      <c r="G2537" s="350"/>
      <c r="H2537" s="353">
        <v>1667.922</v>
      </c>
      <c r="I2537" s="209"/>
      <c r="L2537" s="208"/>
      <c r="M2537" s="210"/>
      <c r="N2537" s="211"/>
      <c r="O2537" s="211"/>
      <c r="P2537" s="211"/>
      <c r="Q2537" s="211"/>
      <c r="R2537" s="211"/>
      <c r="S2537" s="211"/>
      <c r="T2537" s="212"/>
      <c r="U2537" s="350"/>
      <c r="V2537" s="350"/>
      <c r="AS2537" s="213" t="s">
        <v>170</v>
      </c>
      <c r="AT2537" s="213" t="s">
        <v>79</v>
      </c>
      <c r="AU2537" s="13" t="s">
        <v>168</v>
      </c>
      <c r="AV2537" s="13" t="s">
        <v>33</v>
      </c>
      <c r="AW2537" s="13" t="s">
        <v>77</v>
      </c>
      <c r="AX2537" s="213" t="s">
        <v>162</v>
      </c>
    </row>
    <row r="2538" spans="2:64" s="1" customFormat="1" ht="16.5" customHeight="1">
      <c r="B2538" s="174"/>
      <c r="C2538" s="389">
        <v>419</v>
      </c>
      <c r="D2538" s="389" t="s">
        <v>164</v>
      </c>
      <c r="E2538" s="390" t="s">
        <v>2708</v>
      </c>
      <c r="F2538" s="391" t="s">
        <v>2709</v>
      </c>
      <c r="G2538" s="392" t="s">
        <v>284</v>
      </c>
      <c r="H2538" s="393">
        <v>1667.922</v>
      </c>
      <c r="I2538" s="180"/>
      <c r="J2538" s="181">
        <f>ROUND(I2538*H2538,2)</f>
        <v>0</v>
      </c>
      <c r="K2538" s="177" t="s">
        <v>5</v>
      </c>
      <c r="L2538" s="41"/>
      <c r="M2538" s="182" t="s">
        <v>5</v>
      </c>
      <c r="N2538" s="183" t="s">
        <v>40</v>
      </c>
      <c r="O2538" s="42"/>
      <c r="P2538" s="184">
        <f>O2538*H2538</f>
        <v>0</v>
      </c>
      <c r="Q2538" s="184">
        <v>1E-3</v>
      </c>
      <c r="R2538" s="184">
        <f>Q2538*H2538</f>
        <v>1.6679220000000001</v>
      </c>
      <c r="S2538" s="184">
        <v>3.1E-4</v>
      </c>
      <c r="T2538" s="185">
        <f>S2538*H2538</f>
        <v>0.51705582000000005</v>
      </c>
      <c r="U2538" s="329"/>
      <c r="V2538" s="329"/>
      <c r="AQ2538" s="24" t="s">
        <v>270</v>
      </c>
      <c r="AS2538" s="24" t="s">
        <v>164</v>
      </c>
      <c r="AT2538" s="24" t="s">
        <v>79</v>
      </c>
      <c r="AX2538" s="24" t="s">
        <v>162</v>
      </c>
      <c r="BD2538" s="186">
        <f>IF(N2538="základní",J2538,0)</f>
        <v>0</v>
      </c>
      <c r="BE2538" s="186">
        <f>IF(N2538="snížená",J2538,0)</f>
        <v>0</v>
      </c>
      <c r="BF2538" s="186">
        <f>IF(N2538="zákl. přenesená",J2538,0)</f>
        <v>0</v>
      </c>
      <c r="BG2538" s="186">
        <f>IF(N2538="sníž. přenesená",J2538,0)</f>
        <v>0</v>
      </c>
      <c r="BH2538" s="186">
        <f>IF(N2538="nulová",J2538,0)</f>
        <v>0</v>
      </c>
      <c r="BI2538" s="24" t="s">
        <v>77</v>
      </c>
      <c r="BJ2538" s="186">
        <f>ROUND(I2538*H2538,2)</f>
        <v>0</v>
      </c>
      <c r="BK2538" s="24" t="s">
        <v>270</v>
      </c>
      <c r="BL2538" s="24" t="s">
        <v>2710</v>
      </c>
    </row>
    <row r="2539" spans="2:64" s="11" customFormat="1">
      <c r="B2539" s="187"/>
      <c r="C2539" s="336"/>
      <c r="D2539" s="337" t="s">
        <v>170</v>
      </c>
      <c r="E2539" s="338" t="s">
        <v>5</v>
      </c>
      <c r="F2539" s="339" t="s">
        <v>604</v>
      </c>
      <c r="G2539" s="336"/>
      <c r="H2539" s="340" t="s">
        <v>5</v>
      </c>
      <c r="I2539" s="192"/>
      <c r="L2539" s="187"/>
      <c r="M2539" s="193"/>
      <c r="N2539" s="194"/>
      <c r="O2539" s="194"/>
      <c r="P2539" s="194"/>
      <c r="Q2539" s="194"/>
      <c r="R2539" s="194"/>
      <c r="S2539" s="194"/>
      <c r="T2539" s="195"/>
      <c r="U2539" s="336"/>
      <c r="V2539" s="336"/>
      <c r="AS2539" s="191" t="s">
        <v>170</v>
      </c>
      <c r="AT2539" s="191" t="s">
        <v>79</v>
      </c>
      <c r="AU2539" s="11" t="s">
        <v>77</v>
      </c>
      <c r="AV2539" s="11" t="s">
        <v>33</v>
      </c>
      <c r="AW2539" s="11" t="s">
        <v>69</v>
      </c>
      <c r="AX2539" s="191" t="s">
        <v>162</v>
      </c>
    </row>
    <row r="2540" spans="2:64" s="11" customFormat="1">
      <c r="B2540" s="187"/>
      <c r="C2540" s="336"/>
      <c r="D2540" s="337" t="s">
        <v>170</v>
      </c>
      <c r="E2540" s="338" t="s">
        <v>5</v>
      </c>
      <c r="F2540" s="339" t="s">
        <v>605</v>
      </c>
      <c r="G2540" s="336"/>
      <c r="H2540" s="340" t="s">
        <v>5</v>
      </c>
      <c r="I2540" s="192"/>
      <c r="L2540" s="187"/>
      <c r="M2540" s="193"/>
      <c r="N2540" s="194"/>
      <c r="O2540" s="194"/>
      <c r="P2540" s="194"/>
      <c r="Q2540" s="194"/>
      <c r="R2540" s="194"/>
      <c r="S2540" s="194"/>
      <c r="T2540" s="195"/>
      <c r="U2540" s="336"/>
      <c r="V2540" s="336"/>
      <c r="AS2540" s="191" t="s">
        <v>170</v>
      </c>
      <c r="AT2540" s="191" t="s">
        <v>79</v>
      </c>
      <c r="AU2540" s="11" t="s">
        <v>77</v>
      </c>
      <c r="AV2540" s="11" t="s">
        <v>33</v>
      </c>
      <c r="AW2540" s="11" t="s">
        <v>69</v>
      </c>
      <c r="AX2540" s="191" t="s">
        <v>162</v>
      </c>
    </row>
    <row r="2541" spans="2:64" s="12" customFormat="1">
      <c r="B2541" s="196"/>
      <c r="C2541" s="341"/>
      <c r="D2541" s="337" t="s">
        <v>170</v>
      </c>
      <c r="E2541" s="347" t="s">
        <v>5</v>
      </c>
      <c r="F2541" s="348" t="s">
        <v>606</v>
      </c>
      <c r="G2541" s="341"/>
      <c r="H2541" s="349">
        <v>0</v>
      </c>
      <c r="I2541" s="198"/>
      <c r="L2541" s="196"/>
      <c r="M2541" s="199"/>
      <c r="N2541" s="200"/>
      <c r="O2541" s="200"/>
      <c r="P2541" s="200"/>
      <c r="Q2541" s="200"/>
      <c r="R2541" s="200"/>
      <c r="S2541" s="200"/>
      <c r="T2541" s="201"/>
      <c r="U2541" s="341"/>
      <c r="V2541" s="341"/>
      <c r="AS2541" s="202" t="s">
        <v>170</v>
      </c>
      <c r="AT2541" s="202" t="s">
        <v>79</v>
      </c>
      <c r="AU2541" s="12" t="s">
        <v>79</v>
      </c>
      <c r="AV2541" s="12" t="s">
        <v>33</v>
      </c>
      <c r="AW2541" s="12" t="s">
        <v>69</v>
      </c>
      <c r="AX2541" s="202" t="s">
        <v>162</v>
      </c>
    </row>
    <row r="2542" spans="2:64" s="12" customFormat="1">
      <c r="B2542" s="196"/>
      <c r="C2542" s="341"/>
      <c r="D2542" s="337" t="s">
        <v>170</v>
      </c>
      <c r="E2542" s="347" t="s">
        <v>5</v>
      </c>
      <c r="F2542" s="348" t="s">
        <v>607</v>
      </c>
      <c r="G2542" s="341"/>
      <c r="H2542" s="349">
        <v>0</v>
      </c>
      <c r="I2542" s="198"/>
      <c r="L2542" s="196"/>
      <c r="M2542" s="199"/>
      <c r="N2542" s="200"/>
      <c r="O2542" s="200"/>
      <c r="P2542" s="200"/>
      <c r="Q2542" s="200"/>
      <c r="R2542" s="200"/>
      <c r="S2542" s="200"/>
      <c r="T2542" s="201"/>
      <c r="U2542" s="341"/>
      <c r="V2542" s="341"/>
      <c r="AS2542" s="202" t="s">
        <v>170</v>
      </c>
      <c r="AT2542" s="202" t="s">
        <v>79</v>
      </c>
      <c r="AU2542" s="12" t="s">
        <v>79</v>
      </c>
      <c r="AV2542" s="12" t="s">
        <v>33</v>
      </c>
      <c r="AW2542" s="12" t="s">
        <v>69</v>
      </c>
      <c r="AX2542" s="202" t="s">
        <v>162</v>
      </c>
    </row>
    <row r="2543" spans="2:64" s="12" customFormat="1">
      <c r="B2543" s="196"/>
      <c r="C2543" s="341"/>
      <c r="D2543" s="337" t="s">
        <v>170</v>
      </c>
      <c r="E2543" s="347" t="s">
        <v>5</v>
      </c>
      <c r="F2543" s="348" t="s">
        <v>608</v>
      </c>
      <c r="G2543" s="341"/>
      <c r="H2543" s="349">
        <v>0</v>
      </c>
      <c r="I2543" s="198"/>
      <c r="L2543" s="196"/>
      <c r="M2543" s="199"/>
      <c r="N2543" s="200"/>
      <c r="O2543" s="200"/>
      <c r="P2543" s="200"/>
      <c r="Q2543" s="200"/>
      <c r="R2543" s="200"/>
      <c r="S2543" s="200"/>
      <c r="T2543" s="201"/>
      <c r="U2543" s="341"/>
      <c r="V2543" s="341"/>
      <c r="AS2543" s="202" t="s">
        <v>170</v>
      </c>
      <c r="AT2543" s="202" t="s">
        <v>79</v>
      </c>
      <c r="AU2543" s="12" t="s">
        <v>79</v>
      </c>
      <c r="AV2543" s="12" t="s">
        <v>33</v>
      </c>
      <c r="AW2543" s="12" t="s">
        <v>69</v>
      </c>
      <c r="AX2543" s="202" t="s">
        <v>162</v>
      </c>
    </row>
    <row r="2544" spans="2:64" s="12" customFormat="1">
      <c r="B2544" s="196"/>
      <c r="C2544" s="341"/>
      <c r="D2544" s="337" t="s">
        <v>170</v>
      </c>
      <c r="E2544" s="347" t="s">
        <v>5</v>
      </c>
      <c r="F2544" s="348" t="s">
        <v>609</v>
      </c>
      <c r="G2544" s="341"/>
      <c r="H2544" s="349">
        <v>0</v>
      </c>
      <c r="I2544" s="198"/>
      <c r="L2544" s="196"/>
      <c r="M2544" s="199"/>
      <c r="N2544" s="200"/>
      <c r="O2544" s="200"/>
      <c r="P2544" s="200"/>
      <c r="Q2544" s="200"/>
      <c r="R2544" s="200"/>
      <c r="S2544" s="200"/>
      <c r="T2544" s="201"/>
      <c r="U2544" s="341"/>
      <c r="V2544" s="341"/>
      <c r="AS2544" s="202" t="s">
        <v>170</v>
      </c>
      <c r="AT2544" s="202" t="s">
        <v>79</v>
      </c>
      <c r="AU2544" s="12" t="s">
        <v>79</v>
      </c>
      <c r="AV2544" s="12" t="s">
        <v>33</v>
      </c>
      <c r="AW2544" s="12" t="s">
        <v>69</v>
      </c>
      <c r="AX2544" s="202" t="s">
        <v>162</v>
      </c>
    </row>
    <row r="2545" spans="2:50" s="14" customFormat="1">
      <c r="B2545" s="214"/>
      <c r="C2545" s="355"/>
      <c r="D2545" s="337" t="s">
        <v>170</v>
      </c>
      <c r="E2545" s="356" t="s">
        <v>5</v>
      </c>
      <c r="F2545" s="357" t="s">
        <v>259</v>
      </c>
      <c r="G2545" s="355"/>
      <c r="H2545" s="358">
        <v>0</v>
      </c>
      <c r="I2545" s="216"/>
      <c r="L2545" s="214"/>
      <c r="M2545" s="217"/>
      <c r="N2545" s="218"/>
      <c r="O2545" s="218"/>
      <c r="P2545" s="218"/>
      <c r="Q2545" s="218"/>
      <c r="R2545" s="218"/>
      <c r="S2545" s="218"/>
      <c r="T2545" s="219"/>
      <c r="U2545" s="355"/>
      <c r="V2545" s="355"/>
      <c r="AS2545" s="215" t="s">
        <v>170</v>
      </c>
      <c r="AT2545" s="215" t="s">
        <v>79</v>
      </c>
      <c r="AU2545" s="14" t="s">
        <v>178</v>
      </c>
      <c r="AV2545" s="14" t="s">
        <v>33</v>
      </c>
      <c r="AW2545" s="14" t="s">
        <v>69</v>
      </c>
      <c r="AX2545" s="215" t="s">
        <v>162</v>
      </c>
    </row>
    <row r="2546" spans="2:50" s="11" customFormat="1">
      <c r="B2546" s="187"/>
      <c r="C2546" s="336"/>
      <c r="D2546" s="337" t="s">
        <v>170</v>
      </c>
      <c r="E2546" s="338" t="s">
        <v>5</v>
      </c>
      <c r="F2546" s="339" t="s">
        <v>1622</v>
      </c>
      <c r="G2546" s="336"/>
      <c r="H2546" s="340" t="s">
        <v>5</v>
      </c>
      <c r="I2546" s="192"/>
      <c r="L2546" s="187"/>
      <c r="M2546" s="193"/>
      <c r="N2546" s="194"/>
      <c r="O2546" s="194"/>
      <c r="P2546" s="194"/>
      <c r="Q2546" s="194"/>
      <c r="R2546" s="194"/>
      <c r="S2546" s="194"/>
      <c r="T2546" s="195"/>
      <c r="U2546" s="336"/>
      <c r="V2546" s="336"/>
      <c r="AS2546" s="191" t="s">
        <v>170</v>
      </c>
      <c r="AT2546" s="191" t="s">
        <v>79</v>
      </c>
      <c r="AU2546" s="11" t="s">
        <v>77</v>
      </c>
      <c r="AV2546" s="11" t="s">
        <v>33</v>
      </c>
      <c r="AW2546" s="11" t="s">
        <v>69</v>
      </c>
      <c r="AX2546" s="191" t="s">
        <v>162</v>
      </c>
    </row>
    <row r="2547" spans="2:50" s="11" customFormat="1">
      <c r="B2547" s="187"/>
      <c r="C2547" s="336"/>
      <c r="D2547" s="337" t="s">
        <v>170</v>
      </c>
      <c r="E2547" s="338" t="s">
        <v>5</v>
      </c>
      <c r="F2547" s="339" t="s">
        <v>651</v>
      </c>
      <c r="G2547" s="336"/>
      <c r="H2547" s="340" t="s">
        <v>5</v>
      </c>
      <c r="I2547" s="192"/>
      <c r="L2547" s="187"/>
      <c r="M2547" s="193"/>
      <c r="N2547" s="194"/>
      <c r="O2547" s="194"/>
      <c r="P2547" s="194"/>
      <c r="Q2547" s="194"/>
      <c r="R2547" s="194"/>
      <c r="S2547" s="194"/>
      <c r="T2547" s="195"/>
      <c r="U2547" s="336"/>
      <c r="V2547" s="336"/>
      <c r="AS2547" s="191" t="s">
        <v>170</v>
      </c>
      <c r="AT2547" s="191" t="s">
        <v>79</v>
      </c>
      <c r="AU2547" s="11" t="s">
        <v>77</v>
      </c>
      <c r="AV2547" s="11" t="s">
        <v>33</v>
      </c>
      <c r="AW2547" s="11" t="s">
        <v>69</v>
      </c>
      <c r="AX2547" s="191" t="s">
        <v>162</v>
      </c>
    </row>
    <row r="2548" spans="2:50" s="12" customFormat="1" ht="24">
      <c r="B2548" s="196"/>
      <c r="C2548" s="341"/>
      <c r="D2548" s="337" t="s">
        <v>170</v>
      </c>
      <c r="E2548" s="347" t="s">
        <v>5</v>
      </c>
      <c r="F2548" s="348" t="s">
        <v>652</v>
      </c>
      <c r="G2548" s="341"/>
      <c r="H2548" s="349">
        <v>607.39</v>
      </c>
      <c r="I2548" s="198"/>
      <c r="L2548" s="196"/>
      <c r="M2548" s="199"/>
      <c r="N2548" s="200"/>
      <c r="O2548" s="200"/>
      <c r="P2548" s="200"/>
      <c r="Q2548" s="200"/>
      <c r="R2548" s="200"/>
      <c r="S2548" s="200"/>
      <c r="T2548" s="201"/>
      <c r="U2548" s="341"/>
      <c r="V2548" s="341"/>
      <c r="AS2548" s="202" t="s">
        <v>170</v>
      </c>
      <c r="AT2548" s="202" t="s">
        <v>79</v>
      </c>
      <c r="AU2548" s="12" t="s">
        <v>79</v>
      </c>
      <c r="AV2548" s="12" t="s">
        <v>33</v>
      </c>
      <c r="AW2548" s="12" t="s">
        <v>69</v>
      </c>
      <c r="AX2548" s="202" t="s">
        <v>162</v>
      </c>
    </row>
    <row r="2549" spans="2:50" s="12" customFormat="1" ht="24">
      <c r="B2549" s="196"/>
      <c r="C2549" s="341"/>
      <c r="D2549" s="337" t="s">
        <v>170</v>
      </c>
      <c r="E2549" s="347" t="s">
        <v>5</v>
      </c>
      <c r="F2549" s="348" t="s">
        <v>653</v>
      </c>
      <c r="G2549" s="341"/>
      <c r="H2549" s="349">
        <v>443.791</v>
      </c>
      <c r="I2549" s="198"/>
      <c r="L2549" s="196"/>
      <c r="M2549" s="199"/>
      <c r="N2549" s="200"/>
      <c r="O2549" s="200"/>
      <c r="P2549" s="200"/>
      <c r="Q2549" s="200"/>
      <c r="R2549" s="200"/>
      <c r="S2549" s="200"/>
      <c r="T2549" s="201"/>
      <c r="U2549" s="341"/>
      <c r="V2549" s="341"/>
      <c r="AS2549" s="202" t="s">
        <v>170</v>
      </c>
      <c r="AT2549" s="202" t="s">
        <v>79</v>
      </c>
      <c r="AU2549" s="12" t="s">
        <v>79</v>
      </c>
      <c r="AV2549" s="12" t="s">
        <v>33</v>
      </c>
      <c r="AW2549" s="12" t="s">
        <v>69</v>
      </c>
      <c r="AX2549" s="202" t="s">
        <v>162</v>
      </c>
    </row>
    <row r="2550" spans="2:50" s="12" customFormat="1">
      <c r="B2550" s="196"/>
      <c r="C2550" s="341"/>
      <c r="D2550" s="337" t="s">
        <v>170</v>
      </c>
      <c r="E2550" s="347" t="s">
        <v>5</v>
      </c>
      <c r="F2550" s="348" t="s">
        <v>2702</v>
      </c>
      <c r="G2550" s="341"/>
      <c r="H2550" s="349">
        <v>-37.411999999999999</v>
      </c>
      <c r="I2550" s="198"/>
      <c r="L2550" s="196"/>
      <c r="M2550" s="199"/>
      <c r="N2550" s="200"/>
      <c r="O2550" s="200"/>
      <c r="P2550" s="200"/>
      <c r="Q2550" s="200"/>
      <c r="R2550" s="200"/>
      <c r="S2550" s="200"/>
      <c r="T2550" s="201"/>
      <c r="U2550" s="341"/>
      <c r="V2550" s="341"/>
      <c r="AS2550" s="202" t="s">
        <v>170</v>
      </c>
      <c r="AT2550" s="202" t="s">
        <v>79</v>
      </c>
      <c r="AU2550" s="12" t="s">
        <v>79</v>
      </c>
      <c r="AV2550" s="12" t="s">
        <v>33</v>
      </c>
      <c r="AW2550" s="12" t="s">
        <v>69</v>
      </c>
      <c r="AX2550" s="202" t="s">
        <v>162</v>
      </c>
    </row>
    <row r="2551" spans="2:50" s="12" customFormat="1" ht="36">
      <c r="B2551" s="196"/>
      <c r="C2551" s="341"/>
      <c r="D2551" s="337" t="s">
        <v>170</v>
      </c>
      <c r="E2551" s="347" t="s">
        <v>5</v>
      </c>
      <c r="F2551" s="348" t="s">
        <v>2703</v>
      </c>
      <c r="G2551" s="341"/>
      <c r="H2551" s="349">
        <v>-72.209000000000003</v>
      </c>
      <c r="I2551" s="198"/>
      <c r="L2551" s="196"/>
      <c r="M2551" s="199"/>
      <c r="N2551" s="200"/>
      <c r="O2551" s="200"/>
      <c r="P2551" s="200"/>
      <c r="Q2551" s="200"/>
      <c r="R2551" s="200"/>
      <c r="S2551" s="200"/>
      <c r="T2551" s="201"/>
      <c r="U2551" s="341"/>
      <c r="V2551" s="341"/>
      <c r="AS2551" s="202" t="s">
        <v>170</v>
      </c>
      <c r="AT2551" s="202" t="s">
        <v>79</v>
      </c>
      <c r="AU2551" s="12" t="s">
        <v>79</v>
      </c>
      <c r="AV2551" s="12" t="s">
        <v>33</v>
      </c>
      <c r="AW2551" s="12" t="s">
        <v>69</v>
      </c>
      <c r="AX2551" s="202" t="s">
        <v>162</v>
      </c>
    </row>
    <row r="2552" spans="2:50" s="12" customFormat="1" ht="24">
      <c r="B2552" s="196"/>
      <c r="C2552" s="341"/>
      <c r="D2552" s="337" t="s">
        <v>170</v>
      </c>
      <c r="E2552" s="347" t="s">
        <v>5</v>
      </c>
      <c r="F2552" s="348" t="s">
        <v>656</v>
      </c>
      <c r="G2552" s="341"/>
      <c r="H2552" s="349">
        <v>15.07</v>
      </c>
      <c r="I2552" s="198"/>
      <c r="L2552" s="196"/>
      <c r="M2552" s="199"/>
      <c r="N2552" s="200"/>
      <c r="O2552" s="200"/>
      <c r="P2552" s="200"/>
      <c r="Q2552" s="200"/>
      <c r="R2552" s="200"/>
      <c r="S2552" s="200"/>
      <c r="T2552" s="201"/>
      <c r="U2552" s="341"/>
      <c r="V2552" s="341"/>
      <c r="AS2552" s="202" t="s">
        <v>170</v>
      </c>
      <c r="AT2552" s="202" t="s">
        <v>79</v>
      </c>
      <c r="AU2552" s="12" t="s">
        <v>79</v>
      </c>
      <c r="AV2552" s="12" t="s">
        <v>33</v>
      </c>
      <c r="AW2552" s="12" t="s">
        <v>69</v>
      </c>
      <c r="AX2552" s="202" t="s">
        <v>162</v>
      </c>
    </row>
    <row r="2553" spans="2:50" s="12" customFormat="1" ht="24">
      <c r="B2553" s="196"/>
      <c r="C2553" s="341"/>
      <c r="D2553" s="337" t="s">
        <v>170</v>
      </c>
      <c r="E2553" s="347" t="s">
        <v>5</v>
      </c>
      <c r="F2553" s="348" t="s">
        <v>657</v>
      </c>
      <c r="G2553" s="341"/>
      <c r="H2553" s="349">
        <v>21.777999999999999</v>
      </c>
      <c r="I2553" s="198"/>
      <c r="L2553" s="196"/>
      <c r="M2553" s="199"/>
      <c r="N2553" s="200"/>
      <c r="O2553" s="200"/>
      <c r="P2553" s="200"/>
      <c r="Q2553" s="200"/>
      <c r="R2553" s="200"/>
      <c r="S2553" s="200"/>
      <c r="T2553" s="201"/>
      <c r="U2553" s="341"/>
      <c r="V2553" s="341"/>
      <c r="AS2553" s="202" t="s">
        <v>170</v>
      </c>
      <c r="AT2553" s="202" t="s">
        <v>79</v>
      </c>
      <c r="AU2553" s="12" t="s">
        <v>79</v>
      </c>
      <c r="AV2553" s="12" t="s">
        <v>33</v>
      </c>
      <c r="AW2553" s="12" t="s">
        <v>69</v>
      </c>
      <c r="AX2553" s="202" t="s">
        <v>162</v>
      </c>
    </row>
    <row r="2554" spans="2:50" s="12" customFormat="1">
      <c r="B2554" s="196"/>
      <c r="C2554" s="341"/>
      <c r="D2554" s="337" t="s">
        <v>170</v>
      </c>
      <c r="E2554" s="347" t="s">
        <v>5</v>
      </c>
      <c r="F2554" s="348" t="s">
        <v>658</v>
      </c>
      <c r="G2554" s="341"/>
      <c r="H2554" s="349">
        <v>1.464</v>
      </c>
      <c r="I2554" s="198"/>
      <c r="L2554" s="196"/>
      <c r="M2554" s="199"/>
      <c r="N2554" s="200"/>
      <c r="O2554" s="200"/>
      <c r="P2554" s="200"/>
      <c r="Q2554" s="200"/>
      <c r="R2554" s="200"/>
      <c r="S2554" s="200"/>
      <c r="T2554" s="201"/>
      <c r="U2554" s="341"/>
      <c r="V2554" s="341"/>
      <c r="AS2554" s="202" t="s">
        <v>170</v>
      </c>
      <c r="AT2554" s="202" t="s">
        <v>79</v>
      </c>
      <c r="AU2554" s="12" t="s">
        <v>79</v>
      </c>
      <c r="AV2554" s="12" t="s">
        <v>33</v>
      </c>
      <c r="AW2554" s="12" t="s">
        <v>69</v>
      </c>
      <c r="AX2554" s="202" t="s">
        <v>162</v>
      </c>
    </row>
    <row r="2555" spans="2:50" s="12" customFormat="1">
      <c r="B2555" s="196"/>
      <c r="C2555" s="341"/>
      <c r="D2555" s="337" t="s">
        <v>170</v>
      </c>
      <c r="E2555" s="347" t="s">
        <v>5</v>
      </c>
      <c r="F2555" s="348" t="s">
        <v>2704</v>
      </c>
      <c r="G2555" s="341"/>
      <c r="H2555" s="349">
        <v>-104.11</v>
      </c>
      <c r="I2555" s="198"/>
      <c r="L2555" s="196"/>
      <c r="M2555" s="199"/>
      <c r="N2555" s="200"/>
      <c r="O2555" s="200"/>
      <c r="P2555" s="200"/>
      <c r="Q2555" s="200"/>
      <c r="R2555" s="200"/>
      <c r="S2555" s="200"/>
      <c r="T2555" s="201"/>
      <c r="U2555" s="341"/>
      <c r="V2555" s="341"/>
      <c r="AS2555" s="202" t="s">
        <v>170</v>
      </c>
      <c r="AT2555" s="202" t="s">
        <v>79</v>
      </c>
      <c r="AU2555" s="12" t="s">
        <v>79</v>
      </c>
      <c r="AV2555" s="12" t="s">
        <v>33</v>
      </c>
      <c r="AW2555" s="12" t="s">
        <v>69</v>
      </c>
      <c r="AX2555" s="202" t="s">
        <v>162</v>
      </c>
    </row>
    <row r="2556" spans="2:50" s="14" customFormat="1">
      <c r="B2556" s="214"/>
      <c r="C2556" s="355"/>
      <c r="D2556" s="337" t="s">
        <v>170</v>
      </c>
      <c r="E2556" s="356" t="s">
        <v>5</v>
      </c>
      <c r="F2556" s="357" t="s">
        <v>259</v>
      </c>
      <c r="G2556" s="355"/>
      <c r="H2556" s="358">
        <v>875.76199999999994</v>
      </c>
      <c r="I2556" s="216"/>
      <c r="L2556" s="214"/>
      <c r="M2556" s="217"/>
      <c r="N2556" s="218"/>
      <c r="O2556" s="218"/>
      <c r="P2556" s="218"/>
      <c r="Q2556" s="218"/>
      <c r="R2556" s="218"/>
      <c r="S2556" s="218"/>
      <c r="T2556" s="219"/>
      <c r="U2556" s="355"/>
      <c r="V2556" s="355"/>
      <c r="AS2556" s="215" t="s">
        <v>170</v>
      </c>
      <c r="AT2556" s="215" t="s">
        <v>79</v>
      </c>
      <c r="AU2556" s="14" t="s">
        <v>178</v>
      </c>
      <c r="AV2556" s="14" t="s">
        <v>33</v>
      </c>
      <c r="AW2556" s="14" t="s">
        <v>69</v>
      </c>
      <c r="AX2556" s="215" t="s">
        <v>162</v>
      </c>
    </row>
    <row r="2557" spans="2:50" s="11" customFormat="1">
      <c r="B2557" s="187"/>
      <c r="C2557" s="336"/>
      <c r="D2557" s="337" t="s">
        <v>170</v>
      </c>
      <c r="E2557" s="338" t="s">
        <v>5</v>
      </c>
      <c r="F2557" s="339" t="s">
        <v>2705</v>
      </c>
      <c r="G2557" s="336"/>
      <c r="H2557" s="340" t="s">
        <v>5</v>
      </c>
      <c r="I2557" s="192"/>
      <c r="L2557" s="187"/>
      <c r="M2557" s="193"/>
      <c r="N2557" s="194"/>
      <c r="O2557" s="194"/>
      <c r="P2557" s="194"/>
      <c r="Q2557" s="194"/>
      <c r="R2557" s="194"/>
      <c r="S2557" s="194"/>
      <c r="T2557" s="195"/>
      <c r="U2557" s="336"/>
      <c r="V2557" s="336"/>
      <c r="AS2557" s="191" t="s">
        <v>170</v>
      </c>
      <c r="AT2557" s="191" t="s">
        <v>79</v>
      </c>
      <c r="AU2557" s="11" t="s">
        <v>77</v>
      </c>
      <c r="AV2557" s="11" t="s">
        <v>33</v>
      </c>
      <c r="AW2557" s="11" t="s">
        <v>69</v>
      </c>
      <c r="AX2557" s="191" t="s">
        <v>162</v>
      </c>
    </row>
    <row r="2558" spans="2:50" s="12" customFormat="1">
      <c r="B2558" s="196"/>
      <c r="C2558" s="341"/>
      <c r="D2558" s="337" t="s">
        <v>170</v>
      </c>
      <c r="E2558" s="347" t="s">
        <v>5</v>
      </c>
      <c r="F2558" s="348" t="s">
        <v>2706</v>
      </c>
      <c r="G2558" s="341"/>
      <c r="H2558" s="349">
        <v>290.88</v>
      </c>
      <c r="I2558" s="198"/>
      <c r="L2558" s="196"/>
      <c r="M2558" s="199"/>
      <c r="N2558" s="200"/>
      <c r="O2558" s="200"/>
      <c r="P2558" s="200"/>
      <c r="Q2558" s="200"/>
      <c r="R2558" s="200"/>
      <c r="S2558" s="200"/>
      <c r="T2558" s="201"/>
      <c r="U2558" s="341"/>
      <c r="V2558" s="341"/>
      <c r="AS2558" s="202" t="s">
        <v>170</v>
      </c>
      <c r="AT2558" s="202" t="s">
        <v>79</v>
      </c>
      <c r="AU2558" s="12" t="s">
        <v>79</v>
      </c>
      <c r="AV2558" s="12" t="s">
        <v>33</v>
      </c>
      <c r="AW2558" s="12" t="s">
        <v>69</v>
      </c>
      <c r="AX2558" s="202" t="s">
        <v>162</v>
      </c>
    </row>
    <row r="2559" spans="2:50" s="12" customFormat="1">
      <c r="B2559" s="196"/>
      <c r="C2559" s="341"/>
      <c r="D2559" s="337" t="s">
        <v>170</v>
      </c>
      <c r="E2559" s="347" t="s">
        <v>5</v>
      </c>
      <c r="F2559" s="348" t="s">
        <v>2707</v>
      </c>
      <c r="G2559" s="341"/>
      <c r="H2559" s="349">
        <v>501.28</v>
      </c>
      <c r="I2559" s="198"/>
      <c r="L2559" s="196"/>
      <c r="M2559" s="199"/>
      <c r="N2559" s="200"/>
      <c r="O2559" s="200"/>
      <c r="P2559" s="200"/>
      <c r="Q2559" s="200"/>
      <c r="R2559" s="200"/>
      <c r="S2559" s="200"/>
      <c r="T2559" s="201"/>
      <c r="U2559" s="341"/>
      <c r="V2559" s="341"/>
      <c r="AS2559" s="202" t="s">
        <v>170</v>
      </c>
      <c r="AT2559" s="202" t="s">
        <v>79</v>
      </c>
      <c r="AU2559" s="12" t="s">
        <v>79</v>
      </c>
      <c r="AV2559" s="12" t="s">
        <v>33</v>
      </c>
      <c r="AW2559" s="12" t="s">
        <v>69</v>
      </c>
      <c r="AX2559" s="202" t="s">
        <v>162</v>
      </c>
    </row>
    <row r="2560" spans="2:50" s="14" customFormat="1">
      <c r="B2560" s="214"/>
      <c r="C2560" s="355"/>
      <c r="D2560" s="337" t="s">
        <v>170</v>
      </c>
      <c r="E2560" s="356" t="s">
        <v>5</v>
      </c>
      <c r="F2560" s="357" t="s">
        <v>259</v>
      </c>
      <c r="G2560" s="355"/>
      <c r="H2560" s="358">
        <v>792.16</v>
      </c>
      <c r="I2560" s="216"/>
      <c r="L2560" s="214"/>
      <c r="M2560" s="217"/>
      <c r="N2560" s="218"/>
      <c r="O2560" s="218"/>
      <c r="P2560" s="218"/>
      <c r="Q2560" s="218"/>
      <c r="R2560" s="218"/>
      <c r="S2560" s="218"/>
      <c r="T2560" s="219"/>
      <c r="U2560" s="355"/>
      <c r="V2560" s="355"/>
      <c r="AS2560" s="215" t="s">
        <v>170</v>
      </c>
      <c r="AT2560" s="215" t="s">
        <v>79</v>
      </c>
      <c r="AU2560" s="14" t="s">
        <v>178</v>
      </c>
      <c r="AV2560" s="14" t="s">
        <v>33</v>
      </c>
      <c r="AW2560" s="14" t="s">
        <v>69</v>
      </c>
      <c r="AX2560" s="215" t="s">
        <v>162</v>
      </c>
    </row>
    <row r="2561" spans="2:64" s="13" customFormat="1">
      <c r="B2561" s="208"/>
      <c r="C2561" s="350"/>
      <c r="D2561" s="342" t="s">
        <v>170</v>
      </c>
      <c r="E2561" s="351" t="s">
        <v>5</v>
      </c>
      <c r="F2561" s="352" t="s">
        <v>192</v>
      </c>
      <c r="G2561" s="350"/>
      <c r="H2561" s="353">
        <f>H2560+H2556+H2545</f>
        <v>1667.922</v>
      </c>
      <c r="I2561" s="209"/>
      <c r="L2561" s="208"/>
      <c r="M2561" s="210"/>
      <c r="N2561" s="211"/>
      <c r="O2561" s="211"/>
      <c r="P2561" s="211"/>
      <c r="Q2561" s="211"/>
      <c r="R2561" s="211"/>
      <c r="S2561" s="211"/>
      <c r="T2561" s="212"/>
      <c r="U2561" s="350"/>
      <c r="V2561" s="350"/>
      <c r="AS2561" s="213" t="s">
        <v>170</v>
      </c>
      <c r="AT2561" s="213" t="s">
        <v>79</v>
      </c>
      <c r="AU2561" s="13" t="s">
        <v>168</v>
      </c>
      <c r="AV2561" s="13" t="s">
        <v>33</v>
      </c>
      <c r="AW2561" s="13" t="s">
        <v>77</v>
      </c>
      <c r="AX2561" s="213" t="s">
        <v>162</v>
      </c>
    </row>
    <row r="2562" spans="2:64" s="1" customFormat="1" ht="16.5" customHeight="1">
      <c r="B2562" s="174"/>
      <c r="C2562" s="389">
        <v>420</v>
      </c>
      <c r="D2562" s="389" t="s">
        <v>164</v>
      </c>
      <c r="E2562" s="390" t="s">
        <v>2711</v>
      </c>
      <c r="F2562" s="391" t="s">
        <v>2712</v>
      </c>
      <c r="G2562" s="392" t="s">
        <v>284</v>
      </c>
      <c r="H2562" s="393">
        <v>4013.951</v>
      </c>
      <c r="I2562" s="180"/>
      <c r="J2562" s="181">
        <f>ROUND(I2562*H2562,2)</f>
        <v>0</v>
      </c>
      <c r="K2562" s="177" t="s">
        <v>5</v>
      </c>
      <c r="L2562" s="41"/>
      <c r="M2562" s="182" t="s">
        <v>5</v>
      </c>
      <c r="N2562" s="183" t="s">
        <v>40</v>
      </c>
      <c r="O2562" s="42"/>
      <c r="P2562" s="184">
        <f>O2562*H2562</f>
        <v>0</v>
      </c>
      <c r="Q2562" s="184">
        <v>2.1000000000000001E-4</v>
      </c>
      <c r="R2562" s="184">
        <f>Q2562*H2562</f>
        <v>0.84292971000000005</v>
      </c>
      <c r="S2562" s="184">
        <v>0</v>
      </c>
      <c r="T2562" s="185">
        <f>S2562*H2562</f>
        <v>0</v>
      </c>
      <c r="U2562" s="329"/>
      <c r="V2562" s="329"/>
      <c r="AQ2562" s="24" t="s">
        <v>270</v>
      </c>
      <c r="AS2562" s="24" t="s">
        <v>164</v>
      </c>
      <c r="AT2562" s="24" t="s">
        <v>79</v>
      </c>
      <c r="AX2562" s="24" t="s">
        <v>162</v>
      </c>
      <c r="BD2562" s="186">
        <f>IF(N2562="základní",J2562,0)</f>
        <v>0</v>
      </c>
      <c r="BE2562" s="186">
        <f>IF(N2562="snížená",J2562,0)</f>
        <v>0</v>
      </c>
      <c r="BF2562" s="186">
        <f>IF(N2562="zákl. přenesená",J2562,0)</f>
        <v>0</v>
      </c>
      <c r="BG2562" s="186">
        <f>IF(N2562="sníž. přenesená",J2562,0)</f>
        <v>0</v>
      </c>
      <c r="BH2562" s="186">
        <f>IF(N2562="nulová",J2562,0)</f>
        <v>0</v>
      </c>
      <c r="BI2562" s="24" t="s">
        <v>77</v>
      </c>
      <c r="BJ2562" s="186">
        <f>ROUND(I2562*H2562,2)</f>
        <v>0</v>
      </c>
      <c r="BK2562" s="24" t="s">
        <v>270</v>
      </c>
      <c r="BL2562" s="24" t="s">
        <v>2713</v>
      </c>
    </row>
    <row r="2563" spans="2:64" s="11" customFormat="1">
      <c r="B2563" s="187"/>
      <c r="C2563" s="407"/>
      <c r="D2563" s="409" t="s">
        <v>170</v>
      </c>
      <c r="E2563" s="410" t="s">
        <v>5</v>
      </c>
      <c r="F2563" s="411" t="s">
        <v>604</v>
      </c>
      <c r="G2563" s="407"/>
      <c r="H2563" s="412" t="s">
        <v>5</v>
      </c>
      <c r="I2563" s="192"/>
      <c r="L2563" s="187"/>
      <c r="M2563" s="193"/>
      <c r="N2563" s="194"/>
      <c r="O2563" s="194"/>
      <c r="P2563" s="194"/>
      <c r="Q2563" s="194"/>
      <c r="R2563" s="194"/>
      <c r="S2563" s="194"/>
      <c r="T2563" s="195"/>
      <c r="U2563" s="336"/>
      <c r="V2563" s="336"/>
      <c r="AS2563" s="191" t="s">
        <v>170</v>
      </c>
      <c r="AT2563" s="191" t="s">
        <v>79</v>
      </c>
      <c r="AU2563" s="11" t="s">
        <v>77</v>
      </c>
      <c r="AV2563" s="11" t="s">
        <v>33</v>
      </c>
      <c r="AW2563" s="11" t="s">
        <v>69</v>
      </c>
      <c r="AX2563" s="191" t="s">
        <v>162</v>
      </c>
    </row>
    <row r="2564" spans="2:64" s="11" customFormat="1">
      <c r="B2564" s="187"/>
      <c r="C2564" s="336"/>
      <c r="D2564" s="337" t="s">
        <v>170</v>
      </c>
      <c r="E2564" s="338" t="s">
        <v>5</v>
      </c>
      <c r="F2564" s="339" t="s">
        <v>605</v>
      </c>
      <c r="G2564" s="336"/>
      <c r="H2564" s="340" t="s">
        <v>5</v>
      </c>
      <c r="I2564" s="192"/>
      <c r="L2564" s="187"/>
      <c r="M2564" s="193"/>
      <c r="N2564" s="194"/>
      <c r="O2564" s="194"/>
      <c r="P2564" s="194"/>
      <c r="Q2564" s="194"/>
      <c r="R2564" s="194"/>
      <c r="S2564" s="194"/>
      <c r="T2564" s="195"/>
      <c r="U2564" s="336"/>
      <c r="V2564" s="336"/>
      <c r="AS2564" s="191" t="s">
        <v>170</v>
      </c>
      <c r="AT2564" s="191" t="s">
        <v>79</v>
      </c>
      <c r="AU2564" s="11" t="s">
        <v>77</v>
      </c>
      <c r="AV2564" s="11" t="s">
        <v>33</v>
      </c>
      <c r="AW2564" s="11" t="s">
        <v>69</v>
      </c>
      <c r="AX2564" s="191" t="s">
        <v>162</v>
      </c>
    </row>
    <row r="2565" spans="2:64" s="12" customFormat="1">
      <c r="B2565" s="196"/>
      <c r="C2565" s="341"/>
      <c r="D2565" s="337" t="s">
        <v>170</v>
      </c>
      <c r="E2565" s="347" t="s">
        <v>5</v>
      </c>
      <c r="F2565" s="348" t="s">
        <v>606</v>
      </c>
      <c r="G2565" s="341"/>
      <c r="H2565" s="349">
        <v>0</v>
      </c>
      <c r="I2565" s="198"/>
      <c r="L2565" s="196"/>
      <c r="M2565" s="199"/>
      <c r="N2565" s="200"/>
      <c r="O2565" s="200"/>
      <c r="P2565" s="200"/>
      <c r="Q2565" s="200"/>
      <c r="R2565" s="200"/>
      <c r="S2565" s="200"/>
      <c r="T2565" s="201"/>
      <c r="U2565" s="341"/>
      <c r="V2565" s="341"/>
      <c r="AS2565" s="202" t="s">
        <v>170</v>
      </c>
      <c r="AT2565" s="202" t="s">
        <v>79</v>
      </c>
      <c r="AU2565" s="12" t="s">
        <v>79</v>
      </c>
      <c r="AV2565" s="12" t="s">
        <v>33</v>
      </c>
      <c r="AW2565" s="12" t="s">
        <v>69</v>
      </c>
      <c r="AX2565" s="202" t="s">
        <v>162</v>
      </c>
    </row>
    <row r="2566" spans="2:64" s="12" customFormat="1">
      <c r="B2566" s="196"/>
      <c r="C2566" s="341"/>
      <c r="D2566" s="337" t="s">
        <v>170</v>
      </c>
      <c r="E2566" s="347" t="s">
        <v>5</v>
      </c>
      <c r="F2566" s="348" t="s">
        <v>607</v>
      </c>
      <c r="G2566" s="341"/>
      <c r="H2566" s="349">
        <v>0</v>
      </c>
      <c r="I2566" s="198"/>
      <c r="L2566" s="196"/>
      <c r="M2566" s="199"/>
      <c r="N2566" s="200"/>
      <c r="O2566" s="200"/>
      <c r="P2566" s="200"/>
      <c r="Q2566" s="200"/>
      <c r="R2566" s="200"/>
      <c r="S2566" s="200"/>
      <c r="T2566" s="201"/>
      <c r="U2566" s="341"/>
      <c r="V2566" s="341"/>
      <c r="AS2566" s="202" t="s">
        <v>170</v>
      </c>
      <c r="AT2566" s="202" t="s">
        <v>79</v>
      </c>
      <c r="AU2566" s="12" t="s">
        <v>79</v>
      </c>
      <c r="AV2566" s="12" t="s">
        <v>33</v>
      </c>
      <c r="AW2566" s="12" t="s">
        <v>69</v>
      </c>
      <c r="AX2566" s="202" t="s">
        <v>162</v>
      </c>
    </row>
    <row r="2567" spans="2:64" s="12" customFormat="1">
      <c r="B2567" s="196"/>
      <c r="C2567" s="341"/>
      <c r="D2567" s="337" t="s">
        <v>170</v>
      </c>
      <c r="E2567" s="347" t="s">
        <v>5</v>
      </c>
      <c r="F2567" s="348" t="s">
        <v>608</v>
      </c>
      <c r="G2567" s="341"/>
      <c r="H2567" s="349">
        <v>0</v>
      </c>
      <c r="I2567" s="198"/>
      <c r="L2567" s="196"/>
      <c r="M2567" s="199"/>
      <c r="N2567" s="200"/>
      <c r="O2567" s="200"/>
      <c r="P2567" s="200"/>
      <c r="Q2567" s="200"/>
      <c r="R2567" s="200"/>
      <c r="S2567" s="200"/>
      <c r="T2567" s="201"/>
      <c r="U2567" s="341"/>
      <c r="V2567" s="341"/>
      <c r="AS2567" s="202" t="s">
        <v>170</v>
      </c>
      <c r="AT2567" s="202" t="s">
        <v>79</v>
      </c>
      <c r="AU2567" s="12" t="s">
        <v>79</v>
      </c>
      <c r="AV2567" s="12" t="s">
        <v>33</v>
      </c>
      <c r="AW2567" s="12" t="s">
        <v>69</v>
      </c>
      <c r="AX2567" s="202" t="s">
        <v>162</v>
      </c>
    </row>
    <row r="2568" spans="2:64" s="12" customFormat="1">
      <c r="B2568" s="196"/>
      <c r="C2568" s="341"/>
      <c r="D2568" s="337" t="s">
        <v>170</v>
      </c>
      <c r="E2568" s="347" t="s">
        <v>5</v>
      </c>
      <c r="F2568" s="348" t="s">
        <v>609</v>
      </c>
      <c r="G2568" s="341"/>
      <c r="H2568" s="349">
        <v>0</v>
      </c>
      <c r="I2568" s="198"/>
      <c r="L2568" s="196"/>
      <c r="M2568" s="199"/>
      <c r="N2568" s="200"/>
      <c r="O2568" s="200"/>
      <c r="P2568" s="200"/>
      <c r="Q2568" s="200"/>
      <c r="R2568" s="200"/>
      <c r="S2568" s="200"/>
      <c r="T2568" s="201"/>
      <c r="U2568" s="341"/>
      <c r="V2568" s="341"/>
      <c r="AS2568" s="202" t="s">
        <v>170</v>
      </c>
      <c r="AT2568" s="202" t="s">
        <v>79</v>
      </c>
      <c r="AU2568" s="12" t="s">
        <v>79</v>
      </c>
      <c r="AV2568" s="12" t="s">
        <v>33</v>
      </c>
      <c r="AW2568" s="12" t="s">
        <v>69</v>
      </c>
      <c r="AX2568" s="202" t="s">
        <v>162</v>
      </c>
    </row>
    <row r="2569" spans="2:64" s="14" customFormat="1">
      <c r="B2569" s="214"/>
      <c r="C2569" s="355"/>
      <c r="D2569" s="337" t="s">
        <v>170</v>
      </c>
      <c r="E2569" s="356" t="s">
        <v>5</v>
      </c>
      <c r="F2569" s="357" t="s">
        <v>259</v>
      </c>
      <c r="G2569" s="355"/>
      <c r="H2569" s="358">
        <v>0</v>
      </c>
      <c r="I2569" s="216"/>
      <c r="L2569" s="214"/>
      <c r="M2569" s="217"/>
      <c r="N2569" s="218"/>
      <c r="O2569" s="218"/>
      <c r="P2569" s="218"/>
      <c r="Q2569" s="218"/>
      <c r="R2569" s="218"/>
      <c r="S2569" s="218"/>
      <c r="T2569" s="219"/>
      <c r="U2569" s="355"/>
      <c r="V2569" s="355"/>
      <c r="AS2569" s="215" t="s">
        <v>170</v>
      </c>
      <c r="AT2569" s="215" t="s">
        <v>79</v>
      </c>
      <c r="AU2569" s="14" t="s">
        <v>178</v>
      </c>
      <c r="AV2569" s="14" t="s">
        <v>33</v>
      </c>
      <c r="AW2569" s="14" t="s">
        <v>69</v>
      </c>
      <c r="AX2569" s="215" t="s">
        <v>162</v>
      </c>
    </row>
    <row r="2570" spans="2:64" s="11" customFormat="1">
      <c r="B2570" s="187"/>
      <c r="C2570" s="336"/>
      <c r="D2570" s="337" t="s">
        <v>170</v>
      </c>
      <c r="E2570" s="338" t="s">
        <v>5</v>
      </c>
      <c r="F2570" s="339" t="s">
        <v>2714</v>
      </c>
      <c r="G2570" s="336"/>
      <c r="H2570" s="340" t="s">
        <v>5</v>
      </c>
      <c r="I2570" s="192"/>
      <c r="L2570" s="187"/>
      <c r="M2570" s="193"/>
      <c r="N2570" s="194"/>
      <c r="O2570" s="194"/>
      <c r="P2570" s="194"/>
      <c r="Q2570" s="194"/>
      <c r="R2570" s="194"/>
      <c r="S2570" s="194"/>
      <c r="T2570" s="195"/>
      <c r="U2570" s="336"/>
      <c r="V2570" s="336"/>
      <c r="AS2570" s="191" t="s">
        <v>170</v>
      </c>
      <c r="AT2570" s="191" t="s">
        <v>79</v>
      </c>
      <c r="AU2570" s="11" t="s">
        <v>77</v>
      </c>
      <c r="AV2570" s="11" t="s">
        <v>33</v>
      </c>
      <c r="AW2570" s="11" t="s">
        <v>69</v>
      </c>
      <c r="AX2570" s="191" t="s">
        <v>162</v>
      </c>
    </row>
    <row r="2571" spans="2:64" s="11" customFormat="1">
      <c r="B2571" s="187"/>
      <c r="C2571" s="336"/>
      <c r="D2571" s="337" t="s">
        <v>170</v>
      </c>
      <c r="E2571" s="338" t="s">
        <v>5</v>
      </c>
      <c r="F2571" s="339" t="s">
        <v>605</v>
      </c>
      <c r="G2571" s="336"/>
      <c r="H2571" s="340" t="s">
        <v>5</v>
      </c>
      <c r="I2571" s="192"/>
      <c r="L2571" s="187"/>
      <c r="M2571" s="193"/>
      <c r="N2571" s="194"/>
      <c r="O2571" s="194"/>
      <c r="P2571" s="194"/>
      <c r="Q2571" s="194"/>
      <c r="R2571" s="194"/>
      <c r="S2571" s="194"/>
      <c r="T2571" s="195"/>
      <c r="U2571" s="336"/>
      <c r="V2571" s="336"/>
      <c r="AS2571" s="191" t="s">
        <v>170</v>
      </c>
      <c r="AT2571" s="191" t="s">
        <v>79</v>
      </c>
      <c r="AU2571" s="11" t="s">
        <v>77</v>
      </c>
      <c r="AV2571" s="11" t="s">
        <v>33</v>
      </c>
      <c r="AW2571" s="11" t="s">
        <v>69</v>
      </c>
      <c r="AX2571" s="191" t="s">
        <v>162</v>
      </c>
    </row>
    <row r="2572" spans="2:64" s="11" customFormat="1">
      <c r="B2572" s="187"/>
      <c r="C2572" s="336"/>
      <c r="D2572" s="337" t="s">
        <v>170</v>
      </c>
      <c r="E2572" s="338" t="s">
        <v>5</v>
      </c>
      <c r="F2572" s="339" t="s">
        <v>2715</v>
      </c>
      <c r="G2572" s="336"/>
      <c r="H2572" s="340" t="s">
        <v>5</v>
      </c>
      <c r="I2572" s="192"/>
      <c r="L2572" s="187"/>
      <c r="M2572" s="193"/>
      <c r="N2572" s="194"/>
      <c r="O2572" s="194"/>
      <c r="P2572" s="194"/>
      <c r="Q2572" s="194"/>
      <c r="R2572" s="194"/>
      <c r="S2572" s="194"/>
      <c r="T2572" s="195"/>
      <c r="U2572" s="336"/>
      <c r="V2572" s="336"/>
      <c r="AS2572" s="191" t="s">
        <v>170</v>
      </c>
      <c r="AT2572" s="191" t="s">
        <v>79</v>
      </c>
      <c r="AU2572" s="11" t="s">
        <v>77</v>
      </c>
      <c r="AV2572" s="11" t="s">
        <v>33</v>
      </c>
      <c r="AW2572" s="11" t="s">
        <v>69</v>
      </c>
      <c r="AX2572" s="191" t="s">
        <v>162</v>
      </c>
    </row>
    <row r="2573" spans="2:64" s="12" customFormat="1">
      <c r="B2573" s="196"/>
      <c r="C2573" s="341"/>
      <c r="D2573" s="337" t="s">
        <v>170</v>
      </c>
      <c r="E2573" s="347" t="s">
        <v>5</v>
      </c>
      <c r="F2573" s="348" t="s">
        <v>2716</v>
      </c>
      <c r="G2573" s="341"/>
      <c r="H2573" s="349">
        <v>0</v>
      </c>
      <c r="I2573" s="198"/>
      <c r="L2573" s="196"/>
      <c r="M2573" s="199"/>
      <c r="N2573" s="200"/>
      <c r="O2573" s="200"/>
      <c r="P2573" s="200"/>
      <c r="Q2573" s="200"/>
      <c r="R2573" s="200"/>
      <c r="S2573" s="200"/>
      <c r="T2573" s="201"/>
      <c r="U2573" s="341"/>
      <c r="V2573" s="341"/>
      <c r="AS2573" s="202" t="s">
        <v>170</v>
      </c>
      <c r="AT2573" s="202" t="s">
        <v>79</v>
      </c>
      <c r="AU2573" s="12" t="s">
        <v>79</v>
      </c>
      <c r="AV2573" s="12" t="s">
        <v>33</v>
      </c>
      <c r="AW2573" s="12" t="s">
        <v>69</v>
      </c>
      <c r="AX2573" s="202" t="s">
        <v>162</v>
      </c>
    </row>
    <row r="2574" spans="2:64" s="12" customFormat="1">
      <c r="B2574" s="196"/>
      <c r="C2574" s="341"/>
      <c r="D2574" s="337" t="s">
        <v>170</v>
      </c>
      <c r="E2574" s="347" t="s">
        <v>5</v>
      </c>
      <c r="F2574" s="348" t="s">
        <v>2717</v>
      </c>
      <c r="G2574" s="341"/>
      <c r="H2574" s="349">
        <v>0</v>
      </c>
      <c r="I2574" s="198"/>
      <c r="L2574" s="196"/>
      <c r="M2574" s="199"/>
      <c r="N2574" s="200"/>
      <c r="O2574" s="200"/>
      <c r="P2574" s="200"/>
      <c r="Q2574" s="200"/>
      <c r="R2574" s="200"/>
      <c r="S2574" s="200"/>
      <c r="T2574" s="201"/>
      <c r="U2574" s="341"/>
      <c r="V2574" s="341"/>
      <c r="AS2574" s="202" t="s">
        <v>170</v>
      </c>
      <c r="AT2574" s="202" t="s">
        <v>79</v>
      </c>
      <c r="AU2574" s="12" t="s">
        <v>79</v>
      </c>
      <c r="AV2574" s="12" t="s">
        <v>33</v>
      </c>
      <c r="AW2574" s="12" t="s">
        <v>69</v>
      </c>
      <c r="AX2574" s="202" t="s">
        <v>162</v>
      </c>
    </row>
    <row r="2575" spans="2:64" s="12" customFormat="1">
      <c r="B2575" s="196"/>
      <c r="C2575" s="341"/>
      <c r="D2575" s="337" t="s">
        <v>170</v>
      </c>
      <c r="E2575" s="347" t="s">
        <v>5</v>
      </c>
      <c r="F2575" s="348" t="s">
        <v>2718</v>
      </c>
      <c r="G2575" s="341"/>
      <c r="H2575" s="349">
        <v>0</v>
      </c>
      <c r="I2575" s="198"/>
      <c r="L2575" s="196"/>
      <c r="M2575" s="199"/>
      <c r="N2575" s="200"/>
      <c r="O2575" s="200"/>
      <c r="P2575" s="200"/>
      <c r="Q2575" s="200"/>
      <c r="R2575" s="200"/>
      <c r="S2575" s="200"/>
      <c r="T2575" s="201"/>
      <c r="U2575" s="341"/>
      <c r="V2575" s="341"/>
      <c r="AS2575" s="202" t="s">
        <v>170</v>
      </c>
      <c r="AT2575" s="202" t="s">
        <v>79</v>
      </c>
      <c r="AU2575" s="12" t="s">
        <v>79</v>
      </c>
      <c r="AV2575" s="12" t="s">
        <v>33</v>
      </c>
      <c r="AW2575" s="12" t="s">
        <v>69</v>
      </c>
      <c r="AX2575" s="202" t="s">
        <v>162</v>
      </c>
    </row>
    <row r="2576" spans="2:64" s="12" customFormat="1">
      <c r="B2576" s="196"/>
      <c r="C2576" s="341"/>
      <c r="D2576" s="337" t="s">
        <v>170</v>
      </c>
      <c r="E2576" s="347" t="s">
        <v>5</v>
      </c>
      <c r="F2576" s="348" t="s">
        <v>2719</v>
      </c>
      <c r="G2576" s="341"/>
      <c r="H2576" s="349">
        <v>0</v>
      </c>
      <c r="I2576" s="198"/>
      <c r="L2576" s="196"/>
      <c r="M2576" s="199"/>
      <c r="N2576" s="200"/>
      <c r="O2576" s="200"/>
      <c r="P2576" s="200"/>
      <c r="Q2576" s="200"/>
      <c r="R2576" s="200"/>
      <c r="S2576" s="200"/>
      <c r="T2576" s="201"/>
      <c r="U2576" s="341"/>
      <c r="V2576" s="341"/>
      <c r="AS2576" s="202" t="s">
        <v>170</v>
      </c>
      <c r="AT2576" s="202" t="s">
        <v>79</v>
      </c>
      <c r="AU2576" s="12" t="s">
        <v>79</v>
      </c>
      <c r="AV2576" s="12" t="s">
        <v>33</v>
      </c>
      <c r="AW2576" s="12" t="s">
        <v>69</v>
      </c>
      <c r="AX2576" s="202" t="s">
        <v>162</v>
      </c>
    </row>
    <row r="2577" spans="2:50" s="12" customFormat="1">
      <c r="B2577" s="196"/>
      <c r="C2577" s="341"/>
      <c r="D2577" s="337" t="s">
        <v>170</v>
      </c>
      <c r="E2577" s="347" t="s">
        <v>5</v>
      </c>
      <c r="F2577" s="348" t="s">
        <v>2720</v>
      </c>
      <c r="G2577" s="341"/>
      <c r="H2577" s="349">
        <v>0</v>
      </c>
      <c r="I2577" s="198"/>
      <c r="L2577" s="196"/>
      <c r="M2577" s="199"/>
      <c r="N2577" s="200"/>
      <c r="O2577" s="200"/>
      <c r="P2577" s="200"/>
      <c r="Q2577" s="200"/>
      <c r="R2577" s="200"/>
      <c r="S2577" s="200"/>
      <c r="T2577" s="201"/>
      <c r="U2577" s="341"/>
      <c r="V2577" s="341"/>
      <c r="AS2577" s="202" t="s">
        <v>170</v>
      </c>
      <c r="AT2577" s="202" t="s">
        <v>79</v>
      </c>
      <c r="AU2577" s="12" t="s">
        <v>79</v>
      </c>
      <c r="AV2577" s="12" t="s">
        <v>33</v>
      </c>
      <c r="AW2577" s="12" t="s">
        <v>69</v>
      </c>
      <c r="AX2577" s="202" t="s">
        <v>162</v>
      </c>
    </row>
    <row r="2578" spans="2:50" s="12" customFormat="1">
      <c r="B2578" s="196"/>
      <c r="C2578" s="341"/>
      <c r="D2578" s="337" t="s">
        <v>170</v>
      </c>
      <c r="E2578" s="347" t="s">
        <v>5</v>
      </c>
      <c r="F2578" s="348" t="s">
        <v>2721</v>
      </c>
      <c r="G2578" s="341"/>
      <c r="H2578" s="349">
        <v>0</v>
      </c>
      <c r="I2578" s="198"/>
      <c r="L2578" s="196"/>
      <c r="M2578" s="199"/>
      <c r="N2578" s="200"/>
      <c r="O2578" s="200"/>
      <c r="P2578" s="200"/>
      <c r="Q2578" s="200"/>
      <c r="R2578" s="200"/>
      <c r="S2578" s="200"/>
      <c r="T2578" s="201"/>
      <c r="U2578" s="341"/>
      <c r="V2578" s="341"/>
      <c r="AS2578" s="202" t="s">
        <v>170</v>
      </c>
      <c r="AT2578" s="202" t="s">
        <v>79</v>
      </c>
      <c r="AU2578" s="12" t="s">
        <v>79</v>
      </c>
      <c r="AV2578" s="12" t="s">
        <v>33</v>
      </c>
      <c r="AW2578" s="12" t="s">
        <v>69</v>
      </c>
      <c r="AX2578" s="202" t="s">
        <v>162</v>
      </c>
    </row>
    <row r="2579" spans="2:50" s="12" customFormat="1">
      <c r="B2579" s="196"/>
      <c r="C2579" s="341"/>
      <c r="D2579" s="337" t="s">
        <v>170</v>
      </c>
      <c r="E2579" s="347" t="s">
        <v>5</v>
      </c>
      <c r="F2579" s="348" t="s">
        <v>2722</v>
      </c>
      <c r="G2579" s="341"/>
      <c r="H2579" s="349">
        <v>0</v>
      </c>
      <c r="I2579" s="198"/>
      <c r="L2579" s="196"/>
      <c r="M2579" s="199"/>
      <c r="N2579" s="200"/>
      <c r="O2579" s="200"/>
      <c r="P2579" s="200"/>
      <c r="Q2579" s="200"/>
      <c r="R2579" s="200"/>
      <c r="S2579" s="200"/>
      <c r="T2579" s="201"/>
      <c r="U2579" s="341"/>
      <c r="V2579" s="341"/>
      <c r="AS2579" s="202" t="s">
        <v>170</v>
      </c>
      <c r="AT2579" s="202" t="s">
        <v>79</v>
      </c>
      <c r="AU2579" s="12" t="s">
        <v>79</v>
      </c>
      <c r="AV2579" s="12" t="s">
        <v>33</v>
      </c>
      <c r="AW2579" s="12" t="s">
        <v>69</v>
      </c>
      <c r="AX2579" s="202" t="s">
        <v>162</v>
      </c>
    </row>
    <row r="2580" spans="2:50" s="14" customFormat="1">
      <c r="B2580" s="214"/>
      <c r="C2580" s="355"/>
      <c r="D2580" s="337" t="s">
        <v>170</v>
      </c>
      <c r="E2580" s="356" t="s">
        <v>5</v>
      </c>
      <c r="F2580" s="357" t="s">
        <v>259</v>
      </c>
      <c r="G2580" s="355"/>
      <c r="H2580" s="358">
        <v>0</v>
      </c>
      <c r="I2580" s="216"/>
      <c r="L2580" s="214"/>
      <c r="M2580" s="217"/>
      <c r="N2580" s="218"/>
      <c r="O2580" s="218"/>
      <c r="P2580" s="218"/>
      <c r="Q2580" s="218"/>
      <c r="R2580" s="218"/>
      <c r="S2580" s="218"/>
      <c r="T2580" s="219"/>
      <c r="U2580" s="355"/>
      <c r="V2580" s="355"/>
      <c r="AS2580" s="215" t="s">
        <v>170</v>
      </c>
      <c r="AT2580" s="215" t="s">
        <v>79</v>
      </c>
      <c r="AU2580" s="14" t="s">
        <v>178</v>
      </c>
      <c r="AV2580" s="14" t="s">
        <v>33</v>
      </c>
      <c r="AW2580" s="14" t="s">
        <v>69</v>
      </c>
      <c r="AX2580" s="215" t="s">
        <v>162</v>
      </c>
    </row>
    <row r="2581" spans="2:50" s="11" customFormat="1">
      <c r="B2581" s="187"/>
      <c r="C2581" s="336"/>
      <c r="D2581" s="337" t="s">
        <v>170</v>
      </c>
      <c r="E2581" s="338" t="s">
        <v>5</v>
      </c>
      <c r="F2581" s="339" t="s">
        <v>2723</v>
      </c>
      <c r="G2581" s="336"/>
      <c r="H2581" s="340" t="s">
        <v>5</v>
      </c>
      <c r="I2581" s="192"/>
      <c r="L2581" s="187"/>
      <c r="M2581" s="193"/>
      <c r="N2581" s="194"/>
      <c r="O2581" s="194"/>
      <c r="P2581" s="194"/>
      <c r="Q2581" s="194"/>
      <c r="R2581" s="194"/>
      <c r="S2581" s="194"/>
      <c r="T2581" s="195"/>
      <c r="U2581" s="336"/>
      <c r="V2581" s="336"/>
      <c r="AS2581" s="191" t="s">
        <v>170</v>
      </c>
      <c r="AT2581" s="191" t="s">
        <v>79</v>
      </c>
      <c r="AU2581" s="11" t="s">
        <v>77</v>
      </c>
      <c r="AV2581" s="11" t="s">
        <v>33</v>
      </c>
      <c r="AW2581" s="11" t="s">
        <v>69</v>
      </c>
      <c r="AX2581" s="191" t="s">
        <v>162</v>
      </c>
    </row>
    <row r="2582" spans="2:50" s="11" customFormat="1">
      <c r="B2582" s="187"/>
      <c r="C2582" s="336"/>
      <c r="D2582" s="337" t="s">
        <v>170</v>
      </c>
      <c r="E2582" s="338" t="s">
        <v>5</v>
      </c>
      <c r="F2582" s="339" t="s">
        <v>437</v>
      </c>
      <c r="G2582" s="336"/>
      <c r="H2582" s="340" t="s">
        <v>5</v>
      </c>
      <c r="I2582" s="192"/>
      <c r="L2582" s="187"/>
      <c r="M2582" s="193"/>
      <c r="N2582" s="194"/>
      <c r="O2582" s="194"/>
      <c r="P2582" s="194"/>
      <c r="Q2582" s="194"/>
      <c r="R2582" s="194"/>
      <c r="S2582" s="194"/>
      <c r="T2582" s="195"/>
      <c r="U2582" s="336"/>
      <c r="V2582" s="336"/>
      <c r="AS2582" s="191" t="s">
        <v>170</v>
      </c>
      <c r="AT2582" s="191" t="s">
        <v>79</v>
      </c>
      <c r="AU2582" s="11" t="s">
        <v>77</v>
      </c>
      <c r="AV2582" s="11" t="s">
        <v>33</v>
      </c>
      <c r="AW2582" s="11" t="s">
        <v>69</v>
      </c>
      <c r="AX2582" s="191" t="s">
        <v>162</v>
      </c>
    </row>
    <row r="2583" spans="2:50" s="12" customFormat="1" ht="24">
      <c r="B2583" s="196"/>
      <c r="C2583" s="341"/>
      <c r="D2583" s="337" t="s">
        <v>170</v>
      </c>
      <c r="E2583" s="347" t="s">
        <v>5</v>
      </c>
      <c r="F2583" s="348" t="s">
        <v>2724</v>
      </c>
      <c r="G2583" s="341"/>
      <c r="H2583" s="349">
        <v>0</v>
      </c>
      <c r="I2583" s="198"/>
      <c r="L2583" s="196"/>
      <c r="M2583" s="199"/>
      <c r="N2583" s="200"/>
      <c r="O2583" s="200"/>
      <c r="P2583" s="200"/>
      <c r="Q2583" s="200"/>
      <c r="R2583" s="200"/>
      <c r="S2583" s="200"/>
      <c r="T2583" s="201"/>
      <c r="U2583" s="341"/>
      <c r="V2583" s="341"/>
      <c r="AS2583" s="202" t="s">
        <v>170</v>
      </c>
      <c r="AT2583" s="202" t="s">
        <v>79</v>
      </c>
      <c r="AU2583" s="12" t="s">
        <v>79</v>
      </c>
      <c r="AV2583" s="12" t="s">
        <v>33</v>
      </c>
      <c r="AW2583" s="12" t="s">
        <v>69</v>
      </c>
      <c r="AX2583" s="202" t="s">
        <v>162</v>
      </c>
    </row>
    <row r="2584" spans="2:50" s="12" customFormat="1">
      <c r="B2584" s="196"/>
      <c r="C2584" s="341"/>
      <c r="D2584" s="337" t="s">
        <v>170</v>
      </c>
      <c r="E2584" s="347" t="s">
        <v>5</v>
      </c>
      <c r="F2584" s="348" t="s">
        <v>639</v>
      </c>
      <c r="G2584" s="341"/>
      <c r="H2584" s="349">
        <v>0</v>
      </c>
      <c r="I2584" s="198"/>
      <c r="L2584" s="196"/>
      <c r="M2584" s="199"/>
      <c r="N2584" s="200"/>
      <c r="O2584" s="200"/>
      <c r="P2584" s="200"/>
      <c r="Q2584" s="200"/>
      <c r="R2584" s="200"/>
      <c r="S2584" s="200"/>
      <c r="T2584" s="201"/>
      <c r="U2584" s="341"/>
      <c r="V2584" s="341"/>
      <c r="AS2584" s="202" t="s">
        <v>170</v>
      </c>
      <c r="AT2584" s="202" t="s">
        <v>79</v>
      </c>
      <c r="AU2584" s="12" t="s">
        <v>79</v>
      </c>
      <c r="AV2584" s="12" t="s">
        <v>33</v>
      </c>
      <c r="AW2584" s="12" t="s">
        <v>69</v>
      </c>
      <c r="AX2584" s="202" t="s">
        <v>162</v>
      </c>
    </row>
    <row r="2585" spans="2:50" s="12" customFormat="1">
      <c r="B2585" s="196"/>
      <c r="C2585" s="341"/>
      <c r="D2585" s="337" t="s">
        <v>170</v>
      </c>
      <c r="E2585" s="347" t="s">
        <v>5</v>
      </c>
      <c r="F2585" s="348" t="s">
        <v>640</v>
      </c>
      <c r="G2585" s="341"/>
      <c r="H2585" s="349">
        <v>0</v>
      </c>
      <c r="I2585" s="198"/>
      <c r="L2585" s="196"/>
      <c r="M2585" s="199"/>
      <c r="N2585" s="200"/>
      <c r="O2585" s="200"/>
      <c r="P2585" s="200"/>
      <c r="Q2585" s="200"/>
      <c r="R2585" s="200"/>
      <c r="S2585" s="200"/>
      <c r="T2585" s="201"/>
      <c r="U2585" s="341"/>
      <c r="V2585" s="341"/>
      <c r="AS2585" s="202" t="s">
        <v>170</v>
      </c>
      <c r="AT2585" s="202" t="s">
        <v>79</v>
      </c>
      <c r="AU2585" s="12" t="s">
        <v>79</v>
      </c>
      <c r="AV2585" s="12" t="s">
        <v>33</v>
      </c>
      <c r="AW2585" s="12" t="s">
        <v>69</v>
      </c>
      <c r="AX2585" s="202" t="s">
        <v>162</v>
      </c>
    </row>
    <row r="2586" spans="2:50" s="12" customFormat="1" ht="24">
      <c r="B2586" s="196"/>
      <c r="C2586" s="341"/>
      <c r="D2586" s="337" t="s">
        <v>170</v>
      </c>
      <c r="E2586" s="347" t="s">
        <v>5</v>
      </c>
      <c r="F2586" s="348" t="s">
        <v>641</v>
      </c>
      <c r="G2586" s="341"/>
      <c r="H2586" s="349">
        <v>0</v>
      </c>
      <c r="I2586" s="198"/>
      <c r="L2586" s="196"/>
      <c r="M2586" s="199"/>
      <c r="N2586" s="200"/>
      <c r="O2586" s="200"/>
      <c r="P2586" s="200"/>
      <c r="Q2586" s="200"/>
      <c r="R2586" s="200"/>
      <c r="S2586" s="200"/>
      <c r="T2586" s="201"/>
      <c r="U2586" s="341"/>
      <c r="V2586" s="341"/>
      <c r="AS2586" s="202" t="s">
        <v>170</v>
      </c>
      <c r="AT2586" s="202" t="s">
        <v>79</v>
      </c>
      <c r="AU2586" s="12" t="s">
        <v>79</v>
      </c>
      <c r="AV2586" s="12" t="s">
        <v>33</v>
      </c>
      <c r="AW2586" s="12" t="s">
        <v>69</v>
      </c>
      <c r="AX2586" s="202" t="s">
        <v>162</v>
      </c>
    </row>
    <row r="2587" spans="2:50" s="12" customFormat="1">
      <c r="B2587" s="196"/>
      <c r="C2587" s="341"/>
      <c r="D2587" s="337" t="s">
        <v>170</v>
      </c>
      <c r="E2587" s="347" t="s">
        <v>5</v>
      </c>
      <c r="F2587" s="348" t="s">
        <v>642</v>
      </c>
      <c r="G2587" s="341"/>
      <c r="H2587" s="349">
        <v>56.890999999999998</v>
      </c>
      <c r="I2587" s="198"/>
      <c r="L2587" s="196"/>
      <c r="M2587" s="199"/>
      <c r="N2587" s="200"/>
      <c r="O2587" s="200"/>
      <c r="P2587" s="200"/>
      <c r="Q2587" s="200"/>
      <c r="R2587" s="200"/>
      <c r="S2587" s="200"/>
      <c r="T2587" s="201"/>
      <c r="U2587" s="341"/>
      <c r="V2587" s="341"/>
      <c r="AS2587" s="202" t="s">
        <v>170</v>
      </c>
      <c r="AT2587" s="202" t="s">
        <v>79</v>
      </c>
      <c r="AU2587" s="12" t="s">
        <v>79</v>
      </c>
      <c r="AV2587" s="12" t="s">
        <v>33</v>
      </c>
      <c r="AW2587" s="12" t="s">
        <v>69</v>
      </c>
      <c r="AX2587" s="202" t="s">
        <v>162</v>
      </c>
    </row>
    <row r="2588" spans="2:50" s="12" customFormat="1" ht="24">
      <c r="B2588" s="196"/>
      <c r="C2588" s="341"/>
      <c r="D2588" s="337" t="s">
        <v>170</v>
      </c>
      <c r="E2588" s="347" t="s">
        <v>5</v>
      </c>
      <c r="F2588" s="348" t="s">
        <v>644</v>
      </c>
      <c r="G2588" s="341"/>
      <c r="H2588" s="349">
        <v>988.77</v>
      </c>
      <c r="I2588" s="198"/>
      <c r="L2588" s="196"/>
      <c r="M2588" s="199"/>
      <c r="N2588" s="200"/>
      <c r="O2588" s="200"/>
      <c r="P2588" s="200"/>
      <c r="Q2588" s="200"/>
      <c r="R2588" s="200"/>
      <c r="S2588" s="200"/>
      <c r="T2588" s="201"/>
      <c r="U2588" s="341"/>
      <c r="V2588" s="341"/>
      <c r="AS2588" s="202" t="s">
        <v>170</v>
      </c>
      <c r="AT2588" s="202" t="s">
        <v>79</v>
      </c>
      <c r="AU2588" s="12" t="s">
        <v>79</v>
      </c>
      <c r="AV2588" s="12" t="s">
        <v>33</v>
      </c>
      <c r="AW2588" s="12" t="s">
        <v>69</v>
      </c>
      <c r="AX2588" s="202" t="s">
        <v>162</v>
      </c>
    </row>
    <row r="2589" spans="2:50" s="12" customFormat="1" ht="24">
      <c r="B2589" s="196"/>
      <c r="C2589" s="341"/>
      <c r="D2589" s="337" t="s">
        <v>170</v>
      </c>
      <c r="E2589" s="347" t="s">
        <v>5</v>
      </c>
      <c r="F2589" s="348" t="s">
        <v>645</v>
      </c>
      <c r="G2589" s="341"/>
      <c r="H2589" s="349">
        <v>732.60799999999995</v>
      </c>
      <c r="I2589" s="198"/>
      <c r="L2589" s="196"/>
      <c r="M2589" s="199"/>
      <c r="N2589" s="200"/>
      <c r="O2589" s="200"/>
      <c r="P2589" s="200"/>
      <c r="Q2589" s="200"/>
      <c r="R2589" s="200"/>
      <c r="S2589" s="200"/>
      <c r="T2589" s="201"/>
      <c r="U2589" s="341"/>
      <c r="V2589" s="341"/>
      <c r="AS2589" s="202" t="s">
        <v>170</v>
      </c>
      <c r="AT2589" s="202" t="s">
        <v>79</v>
      </c>
      <c r="AU2589" s="12" t="s">
        <v>79</v>
      </c>
      <c r="AV2589" s="12" t="s">
        <v>33</v>
      </c>
      <c r="AW2589" s="12" t="s">
        <v>69</v>
      </c>
      <c r="AX2589" s="202" t="s">
        <v>162</v>
      </c>
    </row>
    <row r="2590" spans="2:50" s="11" customFormat="1">
      <c r="B2590" s="187"/>
      <c r="C2590" s="336"/>
      <c r="D2590" s="337" t="s">
        <v>170</v>
      </c>
      <c r="E2590" s="338" t="s">
        <v>5</v>
      </c>
      <c r="F2590" s="339" t="s">
        <v>451</v>
      </c>
      <c r="G2590" s="336"/>
      <c r="H2590" s="340" t="s">
        <v>5</v>
      </c>
      <c r="I2590" s="192"/>
      <c r="L2590" s="187"/>
      <c r="M2590" s="193"/>
      <c r="N2590" s="194"/>
      <c r="O2590" s="194"/>
      <c r="P2590" s="194"/>
      <c r="Q2590" s="194"/>
      <c r="R2590" s="194"/>
      <c r="S2590" s="194"/>
      <c r="T2590" s="195"/>
      <c r="U2590" s="336"/>
      <c r="V2590" s="336"/>
      <c r="AS2590" s="191" t="s">
        <v>170</v>
      </c>
      <c r="AT2590" s="191" t="s">
        <v>79</v>
      </c>
      <c r="AU2590" s="11" t="s">
        <v>77</v>
      </c>
      <c r="AV2590" s="11" t="s">
        <v>33</v>
      </c>
      <c r="AW2590" s="11" t="s">
        <v>69</v>
      </c>
      <c r="AX2590" s="191" t="s">
        <v>162</v>
      </c>
    </row>
    <row r="2591" spans="2:50" s="11" customFormat="1">
      <c r="B2591" s="187"/>
      <c r="C2591" s="336"/>
      <c r="D2591" s="337" t="s">
        <v>170</v>
      </c>
      <c r="E2591" s="338" t="s">
        <v>5</v>
      </c>
      <c r="F2591" s="339" t="s">
        <v>630</v>
      </c>
      <c r="G2591" s="336"/>
      <c r="H2591" s="340" t="s">
        <v>5</v>
      </c>
      <c r="I2591" s="192"/>
      <c r="L2591" s="187"/>
      <c r="M2591" s="193"/>
      <c r="N2591" s="194"/>
      <c r="O2591" s="194"/>
      <c r="P2591" s="194"/>
      <c r="Q2591" s="194"/>
      <c r="R2591" s="194"/>
      <c r="S2591" s="194"/>
      <c r="T2591" s="195"/>
      <c r="U2591" s="336"/>
      <c r="V2591" s="336"/>
      <c r="AS2591" s="191" t="s">
        <v>170</v>
      </c>
      <c r="AT2591" s="191" t="s">
        <v>79</v>
      </c>
      <c r="AU2591" s="11" t="s">
        <v>77</v>
      </c>
      <c r="AV2591" s="11" t="s">
        <v>33</v>
      </c>
      <c r="AW2591" s="11" t="s">
        <v>69</v>
      </c>
      <c r="AX2591" s="191" t="s">
        <v>162</v>
      </c>
    </row>
    <row r="2592" spans="2:50" s="12" customFormat="1">
      <c r="B2592" s="196"/>
      <c r="C2592" s="341"/>
      <c r="D2592" s="337" t="s">
        <v>170</v>
      </c>
      <c r="E2592" s="347" t="s">
        <v>5</v>
      </c>
      <c r="F2592" s="348" t="s">
        <v>2725</v>
      </c>
      <c r="G2592" s="341"/>
      <c r="H2592" s="349">
        <v>464.92200000000003</v>
      </c>
      <c r="I2592" s="198"/>
      <c r="L2592" s="196"/>
      <c r="M2592" s="199"/>
      <c r="N2592" s="200"/>
      <c r="O2592" s="200"/>
      <c r="P2592" s="200"/>
      <c r="Q2592" s="200"/>
      <c r="R2592" s="200"/>
      <c r="S2592" s="200"/>
      <c r="T2592" s="201"/>
      <c r="U2592" s="341"/>
      <c r="V2592" s="341"/>
      <c r="AS2592" s="202" t="s">
        <v>170</v>
      </c>
      <c r="AT2592" s="202" t="s">
        <v>79</v>
      </c>
      <c r="AU2592" s="12" t="s">
        <v>79</v>
      </c>
      <c r="AV2592" s="12" t="s">
        <v>33</v>
      </c>
      <c r="AW2592" s="12" t="s">
        <v>69</v>
      </c>
      <c r="AX2592" s="202" t="s">
        <v>162</v>
      </c>
    </row>
    <row r="2593" spans="2:50" s="12" customFormat="1" ht="24">
      <c r="B2593" s="196"/>
      <c r="C2593" s="341"/>
      <c r="D2593" s="337" t="s">
        <v>170</v>
      </c>
      <c r="E2593" s="347" t="s">
        <v>5</v>
      </c>
      <c r="F2593" s="348" t="s">
        <v>632</v>
      </c>
      <c r="G2593" s="341"/>
      <c r="H2593" s="349">
        <v>193.33799999999999</v>
      </c>
      <c r="I2593" s="198"/>
      <c r="L2593" s="196"/>
      <c r="M2593" s="199"/>
      <c r="N2593" s="200"/>
      <c r="O2593" s="200"/>
      <c r="P2593" s="200"/>
      <c r="Q2593" s="200"/>
      <c r="R2593" s="200"/>
      <c r="S2593" s="200"/>
      <c r="T2593" s="201"/>
      <c r="U2593" s="341"/>
      <c r="V2593" s="341"/>
      <c r="AS2593" s="202" t="s">
        <v>170</v>
      </c>
      <c r="AT2593" s="202" t="s">
        <v>79</v>
      </c>
      <c r="AU2593" s="12" t="s">
        <v>79</v>
      </c>
      <c r="AV2593" s="12" t="s">
        <v>33</v>
      </c>
      <c r="AW2593" s="12" t="s">
        <v>69</v>
      </c>
      <c r="AX2593" s="202" t="s">
        <v>162</v>
      </c>
    </row>
    <row r="2594" spans="2:50" s="12" customFormat="1">
      <c r="B2594" s="196"/>
      <c r="C2594" s="341"/>
      <c r="D2594" s="337" t="s">
        <v>170</v>
      </c>
      <c r="E2594" s="347" t="s">
        <v>5</v>
      </c>
      <c r="F2594" s="348" t="s">
        <v>648</v>
      </c>
      <c r="G2594" s="341"/>
      <c r="H2594" s="349">
        <v>1.06</v>
      </c>
      <c r="I2594" s="198"/>
      <c r="L2594" s="196"/>
      <c r="M2594" s="199"/>
      <c r="N2594" s="200"/>
      <c r="O2594" s="200"/>
      <c r="P2594" s="200"/>
      <c r="Q2594" s="200"/>
      <c r="R2594" s="200"/>
      <c r="S2594" s="200"/>
      <c r="T2594" s="201"/>
      <c r="U2594" s="341"/>
      <c r="V2594" s="341"/>
      <c r="AS2594" s="202" t="s">
        <v>170</v>
      </c>
      <c r="AT2594" s="202" t="s">
        <v>79</v>
      </c>
      <c r="AU2594" s="12" t="s">
        <v>79</v>
      </c>
      <c r="AV2594" s="12" t="s">
        <v>33</v>
      </c>
      <c r="AW2594" s="12" t="s">
        <v>69</v>
      </c>
      <c r="AX2594" s="202" t="s">
        <v>162</v>
      </c>
    </row>
    <row r="2595" spans="2:50" s="12" customFormat="1">
      <c r="B2595" s="196"/>
      <c r="C2595" s="341"/>
      <c r="D2595" s="337" t="s">
        <v>170</v>
      </c>
      <c r="E2595" s="347" t="s">
        <v>5</v>
      </c>
      <c r="F2595" s="348" t="s">
        <v>649</v>
      </c>
      <c r="G2595" s="341"/>
      <c r="H2595" s="349">
        <v>5.28</v>
      </c>
      <c r="I2595" s="198"/>
      <c r="L2595" s="196"/>
      <c r="M2595" s="199"/>
      <c r="N2595" s="200"/>
      <c r="O2595" s="200"/>
      <c r="P2595" s="200"/>
      <c r="Q2595" s="200"/>
      <c r="R2595" s="200"/>
      <c r="S2595" s="200"/>
      <c r="T2595" s="201"/>
      <c r="U2595" s="341"/>
      <c r="V2595" s="341"/>
      <c r="AS2595" s="202" t="s">
        <v>170</v>
      </c>
      <c r="AT2595" s="202" t="s">
        <v>79</v>
      </c>
      <c r="AU2595" s="12" t="s">
        <v>79</v>
      </c>
      <c r="AV2595" s="12" t="s">
        <v>33</v>
      </c>
      <c r="AW2595" s="12" t="s">
        <v>69</v>
      </c>
      <c r="AX2595" s="202" t="s">
        <v>162</v>
      </c>
    </row>
    <row r="2596" spans="2:50" s="12" customFormat="1">
      <c r="B2596" s="196"/>
      <c r="C2596" s="341"/>
      <c r="D2596" s="337" t="s">
        <v>170</v>
      </c>
      <c r="E2596" s="347" t="s">
        <v>5</v>
      </c>
      <c r="F2596" s="348" t="s">
        <v>647</v>
      </c>
      <c r="G2596" s="341"/>
      <c r="H2596" s="349">
        <v>86.36</v>
      </c>
      <c r="I2596" s="198"/>
      <c r="L2596" s="196"/>
      <c r="M2596" s="199"/>
      <c r="N2596" s="200"/>
      <c r="O2596" s="200"/>
      <c r="P2596" s="200"/>
      <c r="Q2596" s="200"/>
      <c r="R2596" s="200"/>
      <c r="S2596" s="200"/>
      <c r="T2596" s="201"/>
      <c r="U2596" s="341"/>
      <c r="V2596" s="341"/>
      <c r="AS2596" s="202" t="s">
        <v>170</v>
      </c>
      <c r="AT2596" s="202" t="s">
        <v>79</v>
      </c>
      <c r="AU2596" s="12" t="s">
        <v>79</v>
      </c>
      <c r="AV2596" s="12" t="s">
        <v>33</v>
      </c>
      <c r="AW2596" s="12" t="s">
        <v>69</v>
      </c>
      <c r="AX2596" s="202" t="s">
        <v>162</v>
      </c>
    </row>
    <row r="2597" spans="2:50" s="12" customFormat="1">
      <c r="B2597" s="196"/>
      <c r="C2597" s="341"/>
      <c r="D2597" s="337" t="s">
        <v>170</v>
      </c>
      <c r="E2597" s="347" t="s">
        <v>5</v>
      </c>
      <c r="F2597" s="348" t="s">
        <v>467</v>
      </c>
      <c r="G2597" s="341"/>
      <c r="H2597" s="349">
        <v>22.151</v>
      </c>
      <c r="I2597" s="198"/>
      <c r="L2597" s="196"/>
      <c r="M2597" s="199"/>
      <c r="N2597" s="200"/>
      <c r="O2597" s="200"/>
      <c r="P2597" s="200"/>
      <c r="Q2597" s="200"/>
      <c r="R2597" s="200"/>
      <c r="S2597" s="200"/>
      <c r="T2597" s="201"/>
      <c r="U2597" s="341"/>
      <c r="V2597" s="341"/>
      <c r="AS2597" s="202" t="s">
        <v>170</v>
      </c>
      <c r="AT2597" s="202" t="s">
        <v>79</v>
      </c>
      <c r="AU2597" s="12" t="s">
        <v>79</v>
      </c>
      <c r="AV2597" s="12" t="s">
        <v>33</v>
      </c>
      <c r="AW2597" s="12" t="s">
        <v>69</v>
      </c>
      <c r="AX2597" s="202" t="s">
        <v>162</v>
      </c>
    </row>
    <row r="2598" spans="2:50" s="11" customFormat="1">
      <c r="B2598" s="187"/>
      <c r="C2598" s="336"/>
      <c r="D2598" s="337" t="s">
        <v>170</v>
      </c>
      <c r="E2598" s="338" t="s">
        <v>5</v>
      </c>
      <c r="F2598" s="339" t="s">
        <v>443</v>
      </c>
      <c r="G2598" s="336"/>
      <c r="H2598" s="340" t="s">
        <v>5</v>
      </c>
      <c r="I2598" s="192"/>
      <c r="L2598" s="187"/>
      <c r="M2598" s="193"/>
      <c r="N2598" s="194"/>
      <c r="O2598" s="194"/>
      <c r="P2598" s="194"/>
      <c r="Q2598" s="194"/>
      <c r="R2598" s="194"/>
      <c r="S2598" s="194"/>
      <c r="T2598" s="195"/>
      <c r="U2598" s="336"/>
      <c r="V2598" s="336"/>
      <c r="AS2598" s="191" t="s">
        <v>170</v>
      </c>
      <c r="AT2598" s="191" t="s">
        <v>79</v>
      </c>
      <c r="AU2598" s="11" t="s">
        <v>77</v>
      </c>
      <c r="AV2598" s="11" t="s">
        <v>33</v>
      </c>
      <c r="AW2598" s="11" t="s">
        <v>69</v>
      </c>
      <c r="AX2598" s="191" t="s">
        <v>162</v>
      </c>
    </row>
    <row r="2599" spans="2:50" s="12" customFormat="1">
      <c r="B2599" s="196"/>
      <c r="C2599" s="341"/>
      <c r="D2599" s="337" t="s">
        <v>170</v>
      </c>
      <c r="E2599" s="347" t="s">
        <v>5</v>
      </c>
      <c r="F2599" s="348" t="s">
        <v>444</v>
      </c>
      <c r="G2599" s="341"/>
      <c r="H2599" s="349">
        <v>19.216999999999999</v>
      </c>
      <c r="I2599" s="198"/>
      <c r="L2599" s="196"/>
      <c r="M2599" s="199"/>
      <c r="N2599" s="200"/>
      <c r="O2599" s="200"/>
      <c r="P2599" s="200"/>
      <c r="Q2599" s="200"/>
      <c r="R2599" s="200"/>
      <c r="S2599" s="200"/>
      <c r="T2599" s="201"/>
      <c r="U2599" s="341"/>
      <c r="V2599" s="341"/>
      <c r="AS2599" s="202" t="s">
        <v>170</v>
      </c>
      <c r="AT2599" s="202" t="s">
        <v>79</v>
      </c>
      <c r="AU2599" s="12" t="s">
        <v>79</v>
      </c>
      <c r="AV2599" s="12" t="s">
        <v>33</v>
      </c>
      <c r="AW2599" s="12" t="s">
        <v>69</v>
      </c>
      <c r="AX2599" s="202" t="s">
        <v>162</v>
      </c>
    </row>
    <row r="2600" spans="2:50" s="12" customFormat="1">
      <c r="B2600" s="196"/>
      <c r="C2600" s="341"/>
      <c r="D2600" s="337" t="s">
        <v>170</v>
      </c>
      <c r="E2600" s="347" t="s">
        <v>5</v>
      </c>
      <c r="F2600" s="348" t="s">
        <v>2726</v>
      </c>
      <c r="G2600" s="341"/>
      <c r="H2600" s="349">
        <v>36.962000000000003</v>
      </c>
      <c r="I2600" s="198"/>
      <c r="L2600" s="196"/>
      <c r="M2600" s="199"/>
      <c r="N2600" s="200"/>
      <c r="O2600" s="200"/>
      <c r="P2600" s="200"/>
      <c r="Q2600" s="200"/>
      <c r="R2600" s="200"/>
      <c r="S2600" s="200"/>
      <c r="T2600" s="201"/>
      <c r="U2600" s="341"/>
      <c r="V2600" s="341"/>
      <c r="AS2600" s="202" t="s">
        <v>170</v>
      </c>
      <c r="AT2600" s="202" t="s">
        <v>79</v>
      </c>
      <c r="AU2600" s="12" t="s">
        <v>79</v>
      </c>
      <c r="AV2600" s="12" t="s">
        <v>33</v>
      </c>
      <c r="AW2600" s="12" t="s">
        <v>69</v>
      </c>
      <c r="AX2600" s="202" t="s">
        <v>162</v>
      </c>
    </row>
    <row r="2601" spans="2:50" s="12" customFormat="1">
      <c r="B2601" s="196"/>
      <c r="C2601" s="341"/>
      <c r="D2601" s="337" t="s">
        <v>170</v>
      </c>
      <c r="E2601" s="347" t="s">
        <v>5</v>
      </c>
      <c r="F2601" s="348" t="s">
        <v>2727</v>
      </c>
      <c r="G2601" s="341"/>
      <c r="H2601" s="349">
        <v>55.822000000000003</v>
      </c>
      <c r="I2601" s="198"/>
      <c r="L2601" s="196"/>
      <c r="M2601" s="199"/>
      <c r="N2601" s="200"/>
      <c r="O2601" s="200"/>
      <c r="P2601" s="200"/>
      <c r="Q2601" s="200"/>
      <c r="R2601" s="200"/>
      <c r="S2601" s="200"/>
      <c r="T2601" s="201"/>
      <c r="U2601" s="341"/>
      <c r="V2601" s="341"/>
      <c r="AS2601" s="202" t="s">
        <v>170</v>
      </c>
      <c r="AT2601" s="202" t="s">
        <v>79</v>
      </c>
      <c r="AU2601" s="12" t="s">
        <v>79</v>
      </c>
      <c r="AV2601" s="12" t="s">
        <v>33</v>
      </c>
      <c r="AW2601" s="12" t="s">
        <v>69</v>
      </c>
      <c r="AX2601" s="202" t="s">
        <v>162</v>
      </c>
    </row>
    <row r="2602" spans="2:50" s="11" customFormat="1">
      <c r="B2602" s="187"/>
      <c r="C2602" s="336"/>
      <c r="D2602" s="337" t="s">
        <v>170</v>
      </c>
      <c r="E2602" s="338" t="s">
        <v>5</v>
      </c>
      <c r="F2602" s="339" t="s">
        <v>651</v>
      </c>
      <c r="G2602" s="336"/>
      <c r="H2602" s="340" t="s">
        <v>5</v>
      </c>
      <c r="I2602" s="192"/>
      <c r="L2602" s="187"/>
      <c r="M2602" s="193"/>
      <c r="N2602" s="194"/>
      <c r="O2602" s="194"/>
      <c r="P2602" s="194"/>
      <c r="Q2602" s="194"/>
      <c r="R2602" s="194"/>
      <c r="S2602" s="194"/>
      <c r="T2602" s="195"/>
      <c r="U2602" s="336"/>
      <c r="V2602" s="336"/>
      <c r="AS2602" s="191" t="s">
        <v>170</v>
      </c>
      <c r="AT2602" s="191" t="s">
        <v>79</v>
      </c>
      <c r="AU2602" s="11" t="s">
        <v>77</v>
      </c>
      <c r="AV2602" s="11" t="s">
        <v>33</v>
      </c>
      <c r="AW2602" s="11" t="s">
        <v>69</v>
      </c>
      <c r="AX2602" s="191" t="s">
        <v>162</v>
      </c>
    </row>
    <row r="2603" spans="2:50" s="12" customFormat="1" ht="24">
      <c r="B2603" s="196"/>
      <c r="C2603" s="341"/>
      <c r="D2603" s="337" t="s">
        <v>170</v>
      </c>
      <c r="E2603" s="347" t="s">
        <v>5</v>
      </c>
      <c r="F2603" s="348" t="s">
        <v>652</v>
      </c>
      <c r="G2603" s="341"/>
      <c r="H2603" s="349">
        <v>607.39</v>
      </c>
      <c r="I2603" s="198"/>
      <c r="L2603" s="196"/>
      <c r="M2603" s="199"/>
      <c r="N2603" s="200"/>
      <c r="O2603" s="200"/>
      <c r="P2603" s="200"/>
      <c r="Q2603" s="200"/>
      <c r="R2603" s="200"/>
      <c r="S2603" s="200"/>
      <c r="T2603" s="201"/>
      <c r="U2603" s="341"/>
      <c r="V2603" s="341"/>
      <c r="AS2603" s="202" t="s">
        <v>170</v>
      </c>
      <c r="AT2603" s="202" t="s">
        <v>79</v>
      </c>
      <c r="AU2603" s="12" t="s">
        <v>79</v>
      </c>
      <c r="AV2603" s="12" t="s">
        <v>33</v>
      </c>
      <c r="AW2603" s="12" t="s">
        <v>69</v>
      </c>
      <c r="AX2603" s="202" t="s">
        <v>162</v>
      </c>
    </row>
    <row r="2604" spans="2:50" s="12" customFormat="1" ht="24">
      <c r="B2604" s="196"/>
      <c r="C2604" s="341"/>
      <c r="D2604" s="337" t="s">
        <v>170</v>
      </c>
      <c r="E2604" s="347" t="s">
        <v>5</v>
      </c>
      <c r="F2604" s="348" t="s">
        <v>653</v>
      </c>
      <c r="G2604" s="341"/>
      <c r="H2604" s="349">
        <v>443.791</v>
      </c>
      <c r="I2604" s="198"/>
      <c r="L2604" s="196"/>
      <c r="M2604" s="199"/>
      <c r="N2604" s="200"/>
      <c r="O2604" s="200"/>
      <c r="P2604" s="200"/>
      <c r="Q2604" s="200"/>
      <c r="R2604" s="200"/>
      <c r="S2604" s="200"/>
      <c r="T2604" s="201"/>
      <c r="U2604" s="341"/>
      <c r="V2604" s="341"/>
      <c r="AS2604" s="202" t="s">
        <v>170</v>
      </c>
      <c r="AT2604" s="202" t="s">
        <v>79</v>
      </c>
      <c r="AU2604" s="12" t="s">
        <v>79</v>
      </c>
      <c r="AV2604" s="12" t="s">
        <v>33</v>
      </c>
      <c r="AW2604" s="12" t="s">
        <v>69</v>
      </c>
      <c r="AX2604" s="202" t="s">
        <v>162</v>
      </c>
    </row>
    <row r="2605" spans="2:50" s="12" customFormat="1" ht="36">
      <c r="B2605" s="196"/>
      <c r="C2605" s="341"/>
      <c r="D2605" s="337" t="s">
        <v>170</v>
      </c>
      <c r="E2605" s="347" t="s">
        <v>5</v>
      </c>
      <c r="F2605" s="348" t="s">
        <v>654</v>
      </c>
      <c r="G2605" s="341"/>
      <c r="H2605" s="349">
        <v>-86.409000000000006</v>
      </c>
      <c r="I2605" s="198"/>
      <c r="L2605" s="196"/>
      <c r="M2605" s="199"/>
      <c r="N2605" s="200"/>
      <c r="O2605" s="200"/>
      <c r="P2605" s="200"/>
      <c r="Q2605" s="200"/>
      <c r="R2605" s="200"/>
      <c r="S2605" s="200"/>
      <c r="T2605" s="201"/>
      <c r="U2605" s="341"/>
      <c r="V2605" s="341"/>
      <c r="AS2605" s="202" t="s">
        <v>170</v>
      </c>
      <c r="AT2605" s="202" t="s">
        <v>79</v>
      </c>
      <c r="AU2605" s="12" t="s">
        <v>79</v>
      </c>
      <c r="AV2605" s="12" t="s">
        <v>33</v>
      </c>
      <c r="AW2605" s="12" t="s">
        <v>69</v>
      </c>
      <c r="AX2605" s="202" t="s">
        <v>162</v>
      </c>
    </row>
    <row r="2606" spans="2:50" s="12" customFormat="1" ht="36">
      <c r="B2606" s="196"/>
      <c r="C2606" s="341"/>
      <c r="D2606" s="337" t="s">
        <v>170</v>
      </c>
      <c r="E2606" s="347" t="s">
        <v>5</v>
      </c>
      <c r="F2606" s="348" t="s">
        <v>655</v>
      </c>
      <c r="G2606" s="341"/>
      <c r="H2606" s="349">
        <v>-132.53299999999999</v>
      </c>
      <c r="I2606" s="198"/>
      <c r="L2606" s="196"/>
      <c r="M2606" s="199"/>
      <c r="N2606" s="200"/>
      <c r="O2606" s="200"/>
      <c r="P2606" s="200"/>
      <c r="Q2606" s="200"/>
      <c r="R2606" s="200"/>
      <c r="S2606" s="200"/>
      <c r="T2606" s="201"/>
      <c r="U2606" s="341"/>
      <c r="V2606" s="341"/>
      <c r="AS2606" s="202" t="s">
        <v>170</v>
      </c>
      <c r="AT2606" s="202" t="s">
        <v>79</v>
      </c>
      <c r="AU2606" s="12" t="s">
        <v>79</v>
      </c>
      <c r="AV2606" s="12" t="s">
        <v>33</v>
      </c>
      <c r="AW2606" s="12" t="s">
        <v>69</v>
      </c>
      <c r="AX2606" s="202" t="s">
        <v>162</v>
      </c>
    </row>
    <row r="2607" spans="2:50" s="12" customFormat="1" ht="24">
      <c r="B2607" s="196"/>
      <c r="C2607" s="341"/>
      <c r="D2607" s="337" t="s">
        <v>170</v>
      </c>
      <c r="E2607" s="347" t="s">
        <v>5</v>
      </c>
      <c r="F2607" s="348" t="s">
        <v>656</v>
      </c>
      <c r="G2607" s="341"/>
      <c r="H2607" s="349">
        <v>15.07</v>
      </c>
      <c r="I2607" s="198"/>
      <c r="L2607" s="196"/>
      <c r="M2607" s="199"/>
      <c r="N2607" s="200"/>
      <c r="O2607" s="200"/>
      <c r="P2607" s="200"/>
      <c r="Q2607" s="200"/>
      <c r="R2607" s="200"/>
      <c r="S2607" s="200"/>
      <c r="T2607" s="201"/>
      <c r="U2607" s="341"/>
      <c r="V2607" s="341"/>
      <c r="AS2607" s="202" t="s">
        <v>170</v>
      </c>
      <c r="AT2607" s="202" t="s">
        <v>79</v>
      </c>
      <c r="AU2607" s="12" t="s">
        <v>79</v>
      </c>
      <c r="AV2607" s="12" t="s">
        <v>33</v>
      </c>
      <c r="AW2607" s="12" t="s">
        <v>69</v>
      </c>
      <c r="AX2607" s="202" t="s">
        <v>162</v>
      </c>
    </row>
    <row r="2608" spans="2:50" s="12" customFormat="1" ht="24">
      <c r="B2608" s="196"/>
      <c r="C2608" s="341"/>
      <c r="D2608" s="337" t="s">
        <v>170</v>
      </c>
      <c r="E2608" s="347" t="s">
        <v>5</v>
      </c>
      <c r="F2608" s="348" t="s">
        <v>657</v>
      </c>
      <c r="G2608" s="341"/>
      <c r="H2608" s="349">
        <v>21.777999999999999</v>
      </c>
      <c r="I2608" s="198"/>
      <c r="L2608" s="196"/>
      <c r="M2608" s="199"/>
      <c r="N2608" s="200"/>
      <c r="O2608" s="200"/>
      <c r="P2608" s="200"/>
      <c r="Q2608" s="200"/>
      <c r="R2608" s="200"/>
      <c r="S2608" s="200"/>
      <c r="T2608" s="201"/>
      <c r="U2608" s="341"/>
      <c r="V2608" s="341"/>
      <c r="AS2608" s="202" t="s">
        <v>170</v>
      </c>
      <c r="AT2608" s="202" t="s">
        <v>79</v>
      </c>
      <c r="AU2608" s="12" t="s">
        <v>79</v>
      </c>
      <c r="AV2608" s="12" t="s">
        <v>33</v>
      </c>
      <c r="AW2608" s="12" t="s">
        <v>69</v>
      </c>
      <c r="AX2608" s="202" t="s">
        <v>162</v>
      </c>
    </row>
    <row r="2609" spans="2:64" s="12" customFormat="1">
      <c r="B2609" s="196"/>
      <c r="C2609" s="341"/>
      <c r="D2609" s="337" t="s">
        <v>170</v>
      </c>
      <c r="E2609" s="347" t="s">
        <v>5</v>
      </c>
      <c r="F2609" s="348" t="s">
        <v>658</v>
      </c>
      <c r="G2609" s="341"/>
      <c r="H2609" s="349">
        <v>1.464</v>
      </c>
      <c r="I2609" s="198"/>
      <c r="L2609" s="196"/>
      <c r="M2609" s="199"/>
      <c r="N2609" s="200"/>
      <c r="O2609" s="200"/>
      <c r="P2609" s="200"/>
      <c r="Q2609" s="200"/>
      <c r="R2609" s="200"/>
      <c r="S2609" s="200"/>
      <c r="T2609" s="201"/>
      <c r="U2609" s="341"/>
      <c r="V2609" s="341"/>
      <c r="AS2609" s="202" t="s">
        <v>170</v>
      </c>
      <c r="AT2609" s="202" t="s">
        <v>79</v>
      </c>
      <c r="AU2609" s="12" t="s">
        <v>79</v>
      </c>
      <c r="AV2609" s="12" t="s">
        <v>33</v>
      </c>
      <c r="AW2609" s="12" t="s">
        <v>69</v>
      </c>
      <c r="AX2609" s="202" t="s">
        <v>162</v>
      </c>
    </row>
    <row r="2610" spans="2:64" s="12" customFormat="1">
      <c r="B2610" s="196"/>
      <c r="C2610" s="341"/>
      <c r="D2610" s="337" t="s">
        <v>170</v>
      </c>
      <c r="E2610" s="347" t="s">
        <v>5</v>
      </c>
      <c r="F2610" s="348" t="s">
        <v>659</v>
      </c>
      <c r="G2610" s="341"/>
      <c r="H2610" s="349">
        <v>-788.72199999999998</v>
      </c>
      <c r="I2610" s="198"/>
      <c r="L2610" s="196"/>
      <c r="M2610" s="199"/>
      <c r="N2610" s="200"/>
      <c r="O2610" s="200"/>
      <c r="P2610" s="200"/>
      <c r="Q2610" s="200"/>
      <c r="R2610" s="200"/>
      <c r="S2610" s="200"/>
      <c r="T2610" s="201"/>
      <c r="U2610" s="341"/>
      <c r="V2610" s="341"/>
      <c r="AS2610" s="202" t="s">
        <v>170</v>
      </c>
      <c r="AT2610" s="202" t="s">
        <v>79</v>
      </c>
      <c r="AU2610" s="12" t="s">
        <v>79</v>
      </c>
      <c r="AV2610" s="12" t="s">
        <v>33</v>
      </c>
      <c r="AW2610" s="12" t="s">
        <v>69</v>
      </c>
      <c r="AX2610" s="202" t="s">
        <v>162</v>
      </c>
    </row>
    <row r="2611" spans="2:64" s="12" customFormat="1">
      <c r="B2611" s="196"/>
      <c r="C2611" s="341"/>
      <c r="D2611" s="337" t="s">
        <v>170</v>
      </c>
      <c r="E2611" s="347" t="s">
        <v>5</v>
      </c>
      <c r="F2611" s="348" t="s">
        <v>2728</v>
      </c>
      <c r="G2611" s="341"/>
      <c r="H2611" s="349">
        <v>-873.41899999999998</v>
      </c>
      <c r="I2611" s="198"/>
      <c r="L2611" s="196"/>
      <c r="M2611" s="199"/>
      <c r="N2611" s="200"/>
      <c r="O2611" s="200"/>
      <c r="P2611" s="200"/>
      <c r="Q2611" s="200"/>
      <c r="R2611" s="200"/>
      <c r="S2611" s="200"/>
      <c r="T2611" s="201"/>
      <c r="U2611" s="341"/>
      <c r="V2611" s="341"/>
      <c r="AS2611" s="202" t="s">
        <v>170</v>
      </c>
      <c r="AT2611" s="202" t="s">
        <v>79</v>
      </c>
      <c r="AU2611" s="12" t="s">
        <v>79</v>
      </c>
      <c r="AV2611" s="12" t="s">
        <v>33</v>
      </c>
      <c r="AW2611" s="12" t="s">
        <v>69</v>
      </c>
      <c r="AX2611" s="202" t="s">
        <v>162</v>
      </c>
    </row>
    <row r="2612" spans="2:64" s="14" customFormat="1">
      <c r="B2612" s="214"/>
      <c r="C2612" s="355"/>
      <c r="D2612" s="337" t="s">
        <v>170</v>
      </c>
      <c r="E2612" s="356" t="s">
        <v>5</v>
      </c>
      <c r="F2612" s="357" t="s">
        <v>259</v>
      </c>
      <c r="G2612" s="355"/>
      <c r="H2612" s="358">
        <f>SUM(H2583:H2611)</f>
        <v>1871.7910000000002</v>
      </c>
      <c r="I2612" s="216"/>
      <c r="L2612" s="214"/>
      <c r="M2612" s="217"/>
      <c r="N2612" s="218"/>
      <c r="O2612" s="218"/>
      <c r="P2612" s="218"/>
      <c r="Q2612" s="218"/>
      <c r="R2612" s="218"/>
      <c r="S2612" s="218"/>
      <c r="T2612" s="219"/>
      <c r="U2612" s="355"/>
      <c r="V2612" s="355"/>
      <c r="AS2612" s="215" t="s">
        <v>170</v>
      </c>
      <c r="AT2612" s="215" t="s">
        <v>79</v>
      </c>
      <c r="AU2612" s="14" t="s">
        <v>178</v>
      </c>
      <c r="AV2612" s="14" t="s">
        <v>33</v>
      </c>
      <c r="AW2612" s="14" t="s">
        <v>69</v>
      </c>
      <c r="AX2612" s="215" t="s">
        <v>162</v>
      </c>
    </row>
    <row r="2613" spans="2:64" s="11" customFormat="1">
      <c r="B2613" s="187"/>
      <c r="C2613" s="336"/>
      <c r="D2613" s="337" t="s">
        <v>170</v>
      </c>
      <c r="E2613" s="338" t="s">
        <v>5</v>
      </c>
      <c r="F2613" s="339" t="s">
        <v>2705</v>
      </c>
      <c r="G2613" s="336"/>
      <c r="H2613" s="340" t="s">
        <v>5</v>
      </c>
      <c r="I2613" s="192"/>
      <c r="L2613" s="187"/>
      <c r="M2613" s="193"/>
      <c r="N2613" s="194"/>
      <c r="O2613" s="194"/>
      <c r="P2613" s="194"/>
      <c r="Q2613" s="194"/>
      <c r="R2613" s="194"/>
      <c r="S2613" s="194"/>
      <c r="T2613" s="195"/>
      <c r="U2613" s="336"/>
      <c r="V2613" s="336"/>
      <c r="AS2613" s="191" t="s">
        <v>170</v>
      </c>
      <c r="AT2613" s="191" t="s">
        <v>79</v>
      </c>
      <c r="AU2613" s="11" t="s">
        <v>77</v>
      </c>
      <c r="AV2613" s="11" t="s">
        <v>33</v>
      </c>
      <c r="AW2613" s="11" t="s">
        <v>69</v>
      </c>
      <c r="AX2613" s="191" t="s">
        <v>162</v>
      </c>
    </row>
    <row r="2614" spans="2:64" s="12" customFormat="1">
      <c r="B2614" s="196"/>
      <c r="C2614" s="341"/>
      <c r="D2614" s="337" t="s">
        <v>170</v>
      </c>
      <c r="E2614" s="347" t="s">
        <v>5</v>
      </c>
      <c r="F2614" s="348" t="s">
        <v>2706</v>
      </c>
      <c r="G2614" s="341"/>
      <c r="H2614" s="349">
        <v>290.88</v>
      </c>
      <c r="I2614" s="198"/>
      <c r="L2614" s="196"/>
      <c r="M2614" s="199"/>
      <c r="N2614" s="200"/>
      <c r="O2614" s="200"/>
      <c r="P2614" s="200"/>
      <c r="Q2614" s="200"/>
      <c r="R2614" s="200"/>
      <c r="S2614" s="200"/>
      <c r="T2614" s="201"/>
      <c r="U2614" s="341"/>
      <c r="V2614" s="341"/>
      <c r="AS2614" s="202" t="s">
        <v>170</v>
      </c>
      <c r="AT2614" s="202" t="s">
        <v>79</v>
      </c>
      <c r="AU2614" s="12" t="s">
        <v>79</v>
      </c>
      <c r="AV2614" s="12" t="s">
        <v>33</v>
      </c>
      <c r="AW2614" s="12" t="s">
        <v>69</v>
      </c>
      <c r="AX2614" s="202" t="s">
        <v>162</v>
      </c>
    </row>
    <row r="2615" spans="2:64" s="12" customFormat="1">
      <c r="B2615" s="196"/>
      <c r="C2615" s="341"/>
      <c r="D2615" s="337" t="s">
        <v>170</v>
      </c>
      <c r="E2615" s="347" t="s">
        <v>5</v>
      </c>
      <c r="F2615" s="348" t="s">
        <v>2707</v>
      </c>
      <c r="G2615" s="341"/>
      <c r="H2615" s="349">
        <v>501.28</v>
      </c>
      <c r="I2615" s="198"/>
      <c r="L2615" s="196"/>
      <c r="M2615" s="199"/>
      <c r="N2615" s="200"/>
      <c r="O2615" s="200"/>
      <c r="P2615" s="200"/>
      <c r="Q2615" s="200"/>
      <c r="R2615" s="200"/>
      <c r="S2615" s="200"/>
      <c r="T2615" s="201"/>
      <c r="U2615" s="341"/>
      <c r="V2615" s="341"/>
      <c r="AS2615" s="202" t="s">
        <v>170</v>
      </c>
      <c r="AT2615" s="202" t="s">
        <v>79</v>
      </c>
      <c r="AU2615" s="12" t="s">
        <v>79</v>
      </c>
      <c r="AV2615" s="12" t="s">
        <v>33</v>
      </c>
      <c r="AW2615" s="12" t="s">
        <v>69</v>
      </c>
      <c r="AX2615" s="202" t="s">
        <v>162</v>
      </c>
    </row>
    <row r="2616" spans="2:64" s="14" customFormat="1">
      <c r="B2616" s="214"/>
      <c r="C2616" s="355"/>
      <c r="D2616" s="337" t="s">
        <v>170</v>
      </c>
      <c r="E2616" s="356" t="s">
        <v>5</v>
      </c>
      <c r="F2616" s="357" t="s">
        <v>259</v>
      </c>
      <c r="G2616" s="355"/>
      <c r="H2616" s="358">
        <v>792.16</v>
      </c>
      <c r="I2616" s="216"/>
      <c r="L2616" s="214"/>
      <c r="M2616" s="217"/>
      <c r="N2616" s="218"/>
      <c r="O2616" s="218"/>
      <c r="P2616" s="218"/>
      <c r="Q2616" s="218"/>
      <c r="R2616" s="218"/>
      <c r="S2616" s="218"/>
      <c r="T2616" s="219"/>
      <c r="U2616" s="355"/>
      <c r="V2616" s="355"/>
      <c r="AS2616" s="215" t="s">
        <v>170</v>
      </c>
      <c r="AT2616" s="215" t="s">
        <v>79</v>
      </c>
      <c r="AU2616" s="14" t="s">
        <v>178</v>
      </c>
      <c r="AV2616" s="14" t="s">
        <v>33</v>
      </c>
      <c r="AW2616" s="14" t="s">
        <v>69</v>
      </c>
      <c r="AX2616" s="215" t="s">
        <v>162</v>
      </c>
    </row>
    <row r="2617" spans="2:64" s="11" customFormat="1">
      <c r="B2617" s="187"/>
      <c r="C2617" s="336"/>
      <c r="D2617" s="337" t="s">
        <v>170</v>
      </c>
      <c r="E2617" s="338" t="s">
        <v>5</v>
      </c>
      <c r="F2617" s="339" t="s">
        <v>468</v>
      </c>
      <c r="G2617" s="336"/>
      <c r="H2617" s="340" t="s">
        <v>5</v>
      </c>
      <c r="I2617" s="192"/>
      <c r="L2617" s="187"/>
      <c r="M2617" s="193"/>
      <c r="N2617" s="194"/>
      <c r="O2617" s="194"/>
      <c r="P2617" s="194"/>
      <c r="Q2617" s="194"/>
      <c r="R2617" s="194"/>
      <c r="S2617" s="194"/>
      <c r="T2617" s="195"/>
      <c r="U2617" s="336"/>
      <c r="V2617" s="336"/>
      <c r="AS2617" s="191" t="s">
        <v>170</v>
      </c>
      <c r="AT2617" s="191" t="s">
        <v>79</v>
      </c>
      <c r="AU2617" s="11" t="s">
        <v>77</v>
      </c>
      <c r="AV2617" s="11" t="s">
        <v>33</v>
      </c>
      <c r="AW2617" s="11" t="s">
        <v>69</v>
      </c>
      <c r="AX2617" s="191" t="s">
        <v>162</v>
      </c>
    </row>
    <row r="2618" spans="2:64" s="12" customFormat="1">
      <c r="B2618" s="196"/>
      <c r="C2618" s="341"/>
      <c r="D2618" s="337" t="s">
        <v>170</v>
      </c>
      <c r="E2618" s="347" t="s">
        <v>5</v>
      </c>
      <c r="F2618" s="348" t="s">
        <v>660</v>
      </c>
      <c r="G2618" s="341"/>
      <c r="H2618" s="349">
        <v>800</v>
      </c>
      <c r="I2618" s="198"/>
      <c r="L2618" s="196"/>
      <c r="M2618" s="199"/>
      <c r="N2618" s="200"/>
      <c r="O2618" s="200"/>
      <c r="P2618" s="200"/>
      <c r="Q2618" s="200"/>
      <c r="R2618" s="200"/>
      <c r="S2618" s="200"/>
      <c r="T2618" s="201"/>
      <c r="U2618" s="341"/>
      <c r="V2618" s="341"/>
      <c r="AS2618" s="202" t="s">
        <v>170</v>
      </c>
      <c r="AT2618" s="202" t="s">
        <v>79</v>
      </c>
      <c r="AU2618" s="12" t="s">
        <v>79</v>
      </c>
      <c r="AV2618" s="12" t="s">
        <v>33</v>
      </c>
      <c r="AW2618" s="12" t="s">
        <v>69</v>
      </c>
      <c r="AX2618" s="202" t="s">
        <v>162</v>
      </c>
    </row>
    <row r="2619" spans="2:64" s="11" customFormat="1">
      <c r="B2619" s="187"/>
      <c r="C2619" s="336"/>
      <c r="D2619" s="337" t="s">
        <v>170</v>
      </c>
      <c r="E2619" s="338" t="s">
        <v>5</v>
      </c>
      <c r="F2619" s="339" t="s">
        <v>478</v>
      </c>
      <c r="G2619" s="336"/>
      <c r="H2619" s="340" t="s">
        <v>5</v>
      </c>
      <c r="I2619" s="192"/>
      <c r="L2619" s="187"/>
      <c r="M2619" s="193"/>
      <c r="N2619" s="194"/>
      <c r="O2619" s="194"/>
      <c r="P2619" s="194"/>
      <c r="Q2619" s="194"/>
      <c r="R2619" s="194"/>
      <c r="S2619" s="194"/>
      <c r="T2619" s="195"/>
      <c r="U2619" s="336"/>
      <c r="V2619" s="336"/>
      <c r="AS2619" s="191" t="s">
        <v>170</v>
      </c>
      <c r="AT2619" s="191" t="s">
        <v>79</v>
      </c>
      <c r="AU2619" s="11" t="s">
        <v>77</v>
      </c>
      <c r="AV2619" s="11" t="s">
        <v>33</v>
      </c>
      <c r="AW2619" s="11" t="s">
        <v>69</v>
      </c>
      <c r="AX2619" s="191" t="s">
        <v>162</v>
      </c>
    </row>
    <row r="2620" spans="2:64" s="12" customFormat="1">
      <c r="B2620" s="196"/>
      <c r="C2620" s="341"/>
      <c r="D2620" s="337" t="s">
        <v>170</v>
      </c>
      <c r="E2620" s="347" t="s">
        <v>5</v>
      </c>
      <c r="F2620" s="348" t="s">
        <v>2729</v>
      </c>
      <c r="G2620" s="341"/>
      <c r="H2620" s="349">
        <v>550</v>
      </c>
      <c r="I2620" s="198"/>
      <c r="L2620" s="196"/>
      <c r="M2620" s="199"/>
      <c r="N2620" s="200"/>
      <c r="O2620" s="200"/>
      <c r="P2620" s="200"/>
      <c r="Q2620" s="200"/>
      <c r="R2620" s="200"/>
      <c r="S2620" s="200"/>
      <c r="T2620" s="201"/>
      <c r="U2620" s="341"/>
      <c r="V2620" s="341"/>
      <c r="AS2620" s="202" t="s">
        <v>170</v>
      </c>
      <c r="AT2620" s="202" t="s">
        <v>79</v>
      </c>
      <c r="AU2620" s="12" t="s">
        <v>79</v>
      </c>
      <c r="AV2620" s="12" t="s">
        <v>33</v>
      </c>
      <c r="AW2620" s="12" t="s">
        <v>69</v>
      </c>
      <c r="AX2620" s="202" t="s">
        <v>162</v>
      </c>
    </row>
    <row r="2621" spans="2:64" s="13" customFormat="1">
      <c r="B2621" s="208"/>
      <c r="C2621" s="350"/>
      <c r="D2621" s="342" t="s">
        <v>170</v>
      </c>
      <c r="E2621" s="351" t="s">
        <v>5</v>
      </c>
      <c r="F2621" s="352" t="s">
        <v>192</v>
      </c>
      <c r="G2621" s="350"/>
      <c r="H2621" s="353">
        <f>H2620+H2618+H2616+H2612</f>
        <v>4013.951</v>
      </c>
      <c r="I2621" s="209"/>
      <c r="L2621" s="208"/>
      <c r="M2621" s="210"/>
      <c r="N2621" s="211"/>
      <c r="O2621" s="211"/>
      <c r="P2621" s="211"/>
      <c r="Q2621" s="211"/>
      <c r="R2621" s="211"/>
      <c r="S2621" s="211"/>
      <c r="T2621" s="212"/>
      <c r="U2621" s="350"/>
      <c r="V2621" s="350"/>
      <c r="AS2621" s="213" t="s">
        <v>170</v>
      </c>
      <c r="AT2621" s="213" t="s">
        <v>79</v>
      </c>
      <c r="AU2621" s="13" t="s">
        <v>168</v>
      </c>
      <c r="AV2621" s="13" t="s">
        <v>33</v>
      </c>
      <c r="AW2621" s="13" t="s">
        <v>77</v>
      </c>
      <c r="AX2621" s="213" t="s">
        <v>162</v>
      </c>
    </row>
    <row r="2622" spans="2:64" s="1" customFormat="1" ht="25.5" customHeight="1">
      <c r="B2622" s="174"/>
      <c r="C2622" s="389">
        <v>421</v>
      </c>
      <c r="D2622" s="389" t="s">
        <v>164</v>
      </c>
      <c r="E2622" s="390" t="s">
        <v>2730</v>
      </c>
      <c r="F2622" s="391" t="s">
        <v>2731</v>
      </c>
      <c r="G2622" s="392" t="s">
        <v>284</v>
      </c>
      <c r="H2622" s="393">
        <v>3377.2779999999998</v>
      </c>
      <c r="I2622" s="180"/>
      <c r="J2622" s="181">
        <f>ROUND(I2622*H2622,2)</f>
        <v>0</v>
      </c>
      <c r="K2622" s="177" t="s">
        <v>5</v>
      </c>
      <c r="L2622" s="41"/>
      <c r="M2622" s="182" t="s">
        <v>5</v>
      </c>
      <c r="N2622" s="183" t="s">
        <v>40</v>
      </c>
      <c r="O2622" s="42"/>
      <c r="P2622" s="184">
        <f>O2622*H2622</f>
        <v>0</v>
      </c>
      <c r="Q2622" s="184">
        <v>2.9E-4</v>
      </c>
      <c r="R2622" s="184">
        <f>Q2622*H2622</f>
        <v>0.9794106199999999</v>
      </c>
      <c r="S2622" s="184">
        <v>0</v>
      </c>
      <c r="T2622" s="185">
        <f>S2622*H2622</f>
        <v>0</v>
      </c>
      <c r="U2622" s="441"/>
      <c r="V2622" s="329"/>
      <c r="AQ2622" s="24" t="s">
        <v>270</v>
      </c>
      <c r="AS2622" s="24" t="s">
        <v>164</v>
      </c>
      <c r="AT2622" s="24" t="s">
        <v>79</v>
      </c>
      <c r="AX2622" s="24" t="s">
        <v>162</v>
      </c>
      <c r="BD2622" s="186">
        <f>IF(N2622="základní",J2622,0)</f>
        <v>0</v>
      </c>
      <c r="BE2622" s="186">
        <f>IF(N2622="snížená",J2622,0)</f>
        <v>0</v>
      </c>
      <c r="BF2622" s="186">
        <f>IF(N2622="zákl. přenesená",J2622,0)</f>
        <v>0</v>
      </c>
      <c r="BG2622" s="186">
        <f>IF(N2622="sníž. přenesená",J2622,0)</f>
        <v>0</v>
      </c>
      <c r="BH2622" s="186">
        <f>IF(N2622="nulová",J2622,0)</f>
        <v>0</v>
      </c>
      <c r="BI2622" s="24" t="s">
        <v>77</v>
      </c>
      <c r="BJ2622" s="186">
        <f>ROUND(I2622*H2622,2)</f>
        <v>0</v>
      </c>
      <c r="BK2622" s="24" t="s">
        <v>270</v>
      </c>
      <c r="BL2622" s="24" t="s">
        <v>2732</v>
      </c>
    </row>
    <row r="2623" spans="2:64" s="11" customFormat="1">
      <c r="B2623" s="187"/>
      <c r="C2623" s="336"/>
      <c r="D2623" s="337" t="s">
        <v>170</v>
      </c>
      <c r="E2623" s="338" t="s">
        <v>5</v>
      </c>
      <c r="F2623" s="339" t="s">
        <v>604</v>
      </c>
      <c r="G2623" s="336"/>
      <c r="H2623" s="340" t="s">
        <v>5</v>
      </c>
      <c r="I2623" s="192"/>
      <c r="L2623" s="187"/>
      <c r="M2623" s="193"/>
      <c r="N2623" s="194"/>
      <c r="O2623" s="194"/>
      <c r="P2623" s="194"/>
      <c r="Q2623" s="194"/>
      <c r="R2623" s="194"/>
      <c r="S2623" s="194"/>
      <c r="T2623" s="195"/>
      <c r="U2623" s="336"/>
      <c r="V2623" s="336"/>
      <c r="AS2623" s="191" t="s">
        <v>170</v>
      </c>
      <c r="AT2623" s="191" t="s">
        <v>79</v>
      </c>
      <c r="AU2623" s="11" t="s">
        <v>77</v>
      </c>
      <c r="AV2623" s="11" t="s">
        <v>33</v>
      </c>
      <c r="AW2623" s="11" t="s">
        <v>69</v>
      </c>
      <c r="AX2623" s="191" t="s">
        <v>162</v>
      </c>
    </row>
    <row r="2624" spans="2:64" s="11" customFormat="1">
      <c r="B2624" s="187"/>
      <c r="C2624" s="336"/>
      <c r="D2624" s="337" t="s">
        <v>170</v>
      </c>
      <c r="E2624" s="338" t="s">
        <v>5</v>
      </c>
      <c r="F2624" s="339" t="s">
        <v>605</v>
      </c>
      <c r="G2624" s="336"/>
      <c r="H2624" s="340" t="s">
        <v>5</v>
      </c>
      <c r="I2624" s="192"/>
      <c r="L2624" s="187"/>
      <c r="M2624" s="193"/>
      <c r="N2624" s="194"/>
      <c r="O2624" s="194"/>
      <c r="P2624" s="194"/>
      <c r="Q2624" s="194"/>
      <c r="R2624" s="194"/>
      <c r="S2624" s="194"/>
      <c r="T2624" s="195"/>
      <c r="U2624" s="336"/>
      <c r="V2624" s="336"/>
      <c r="AS2624" s="191" t="s">
        <v>170</v>
      </c>
      <c r="AT2624" s="191" t="s">
        <v>79</v>
      </c>
      <c r="AU2624" s="11" t="s">
        <v>77</v>
      </c>
      <c r="AV2624" s="11" t="s">
        <v>33</v>
      </c>
      <c r="AW2624" s="11" t="s">
        <v>69</v>
      </c>
      <c r="AX2624" s="191" t="s">
        <v>162</v>
      </c>
    </row>
    <row r="2625" spans="2:50" s="12" customFormat="1">
      <c r="B2625" s="196"/>
      <c r="C2625" s="341"/>
      <c r="D2625" s="337" t="s">
        <v>170</v>
      </c>
      <c r="E2625" s="347" t="s">
        <v>5</v>
      </c>
      <c r="F2625" s="348" t="s">
        <v>606</v>
      </c>
      <c r="G2625" s="341"/>
      <c r="H2625" s="349">
        <v>0</v>
      </c>
      <c r="I2625" s="198"/>
      <c r="L2625" s="196"/>
      <c r="M2625" s="199"/>
      <c r="N2625" s="200"/>
      <c r="O2625" s="200"/>
      <c r="P2625" s="200"/>
      <c r="Q2625" s="200"/>
      <c r="R2625" s="200"/>
      <c r="S2625" s="200"/>
      <c r="T2625" s="201"/>
      <c r="U2625" s="341"/>
      <c r="V2625" s="341"/>
      <c r="AS2625" s="202" t="s">
        <v>170</v>
      </c>
      <c r="AT2625" s="202" t="s">
        <v>79</v>
      </c>
      <c r="AU2625" s="12" t="s">
        <v>79</v>
      </c>
      <c r="AV2625" s="12" t="s">
        <v>33</v>
      </c>
      <c r="AW2625" s="12" t="s">
        <v>69</v>
      </c>
      <c r="AX2625" s="202" t="s">
        <v>162</v>
      </c>
    </row>
    <row r="2626" spans="2:50" s="12" customFormat="1">
      <c r="B2626" s="196"/>
      <c r="C2626" s="341"/>
      <c r="D2626" s="337" t="s">
        <v>170</v>
      </c>
      <c r="E2626" s="347" t="s">
        <v>5</v>
      </c>
      <c r="F2626" s="348" t="s">
        <v>607</v>
      </c>
      <c r="G2626" s="341"/>
      <c r="H2626" s="349">
        <v>0</v>
      </c>
      <c r="I2626" s="198"/>
      <c r="L2626" s="196"/>
      <c r="M2626" s="199"/>
      <c r="N2626" s="200"/>
      <c r="O2626" s="200"/>
      <c r="P2626" s="200"/>
      <c r="Q2626" s="200"/>
      <c r="R2626" s="200"/>
      <c r="S2626" s="200"/>
      <c r="T2626" s="201"/>
      <c r="U2626" s="341"/>
      <c r="V2626" s="341"/>
      <c r="AS2626" s="202" t="s">
        <v>170</v>
      </c>
      <c r="AT2626" s="202" t="s">
        <v>79</v>
      </c>
      <c r="AU2626" s="12" t="s">
        <v>79</v>
      </c>
      <c r="AV2626" s="12" t="s">
        <v>33</v>
      </c>
      <c r="AW2626" s="12" t="s">
        <v>69</v>
      </c>
      <c r="AX2626" s="202" t="s">
        <v>162</v>
      </c>
    </row>
    <row r="2627" spans="2:50" s="12" customFormat="1">
      <c r="B2627" s="196"/>
      <c r="C2627" s="341"/>
      <c r="D2627" s="337" t="s">
        <v>170</v>
      </c>
      <c r="E2627" s="347" t="s">
        <v>5</v>
      </c>
      <c r="F2627" s="348" t="s">
        <v>608</v>
      </c>
      <c r="G2627" s="341"/>
      <c r="H2627" s="349">
        <v>0</v>
      </c>
      <c r="I2627" s="198"/>
      <c r="L2627" s="196"/>
      <c r="M2627" s="199"/>
      <c r="N2627" s="200"/>
      <c r="O2627" s="200"/>
      <c r="P2627" s="200"/>
      <c r="Q2627" s="200"/>
      <c r="R2627" s="200"/>
      <c r="S2627" s="200"/>
      <c r="T2627" s="201"/>
      <c r="U2627" s="341"/>
      <c r="V2627" s="341"/>
      <c r="AS2627" s="202" t="s">
        <v>170</v>
      </c>
      <c r="AT2627" s="202" t="s">
        <v>79</v>
      </c>
      <c r="AU2627" s="12" t="s">
        <v>79</v>
      </c>
      <c r="AV2627" s="12" t="s">
        <v>33</v>
      </c>
      <c r="AW2627" s="12" t="s">
        <v>69</v>
      </c>
      <c r="AX2627" s="202" t="s">
        <v>162</v>
      </c>
    </row>
    <row r="2628" spans="2:50" s="12" customFormat="1">
      <c r="B2628" s="196"/>
      <c r="C2628" s="341"/>
      <c r="D2628" s="337" t="s">
        <v>170</v>
      </c>
      <c r="E2628" s="347" t="s">
        <v>5</v>
      </c>
      <c r="F2628" s="348" t="s">
        <v>609</v>
      </c>
      <c r="G2628" s="341"/>
      <c r="H2628" s="349">
        <v>0</v>
      </c>
      <c r="I2628" s="198"/>
      <c r="L2628" s="196"/>
      <c r="M2628" s="199"/>
      <c r="N2628" s="200"/>
      <c r="O2628" s="200"/>
      <c r="P2628" s="200"/>
      <c r="Q2628" s="200"/>
      <c r="R2628" s="200"/>
      <c r="S2628" s="200"/>
      <c r="T2628" s="201"/>
      <c r="U2628" s="341"/>
      <c r="V2628" s="341"/>
      <c r="AS2628" s="202" t="s">
        <v>170</v>
      </c>
      <c r="AT2628" s="202" t="s">
        <v>79</v>
      </c>
      <c r="AU2628" s="12" t="s">
        <v>79</v>
      </c>
      <c r="AV2628" s="12" t="s">
        <v>33</v>
      </c>
      <c r="AW2628" s="12" t="s">
        <v>69</v>
      </c>
      <c r="AX2628" s="202" t="s">
        <v>162</v>
      </c>
    </row>
    <row r="2629" spans="2:50" s="14" customFormat="1">
      <c r="B2629" s="214"/>
      <c r="C2629" s="355"/>
      <c r="D2629" s="337" t="s">
        <v>170</v>
      </c>
      <c r="E2629" s="356" t="s">
        <v>5</v>
      </c>
      <c r="F2629" s="357" t="s">
        <v>259</v>
      </c>
      <c r="G2629" s="355"/>
      <c r="H2629" s="358">
        <v>0</v>
      </c>
      <c r="I2629" s="216"/>
      <c r="L2629" s="214"/>
      <c r="M2629" s="217"/>
      <c r="N2629" s="218"/>
      <c r="O2629" s="218"/>
      <c r="P2629" s="218"/>
      <c r="Q2629" s="218"/>
      <c r="R2629" s="218"/>
      <c r="S2629" s="218"/>
      <c r="T2629" s="219"/>
      <c r="U2629" s="355"/>
      <c r="V2629" s="355"/>
      <c r="AS2629" s="215" t="s">
        <v>170</v>
      </c>
      <c r="AT2629" s="215" t="s">
        <v>79</v>
      </c>
      <c r="AU2629" s="14" t="s">
        <v>178</v>
      </c>
      <c r="AV2629" s="14" t="s">
        <v>33</v>
      </c>
      <c r="AW2629" s="14" t="s">
        <v>69</v>
      </c>
      <c r="AX2629" s="215" t="s">
        <v>162</v>
      </c>
    </row>
    <row r="2630" spans="2:50" s="11" customFormat="1">
      <c r="B2630" s="187"/>
      <c r="C2630" s="336"/>
      <c r="D2630" s="337" t="s">
        <v>170</v>
      </c>
      <c r="E2630" s="338" t="s">
        <v>5</v>
      </c>
      <c r="F2630" s="339" t="s">
        <v>2723</v>
      </c>
      <c r="G2630" s="336"/>
      <c r="H2630" s="340">
        <v>0</v>
      </c>
      <c r="I2630" s="192"/>
      <c r="L2630" s="187"/>
      <c r="M2630" s="193"/>
      <c r="N2630" s="194"/>
      <c r="O2630" s="194"/>
      <c r="P2630" s="194"/>
      <c r="Q2630" s="194"/>
      <c r="R2630" s="194"/>
      <c r="S2630" s="194"/>
      <c r="T2630" s="195"/>
      <c r="U2630" s="336"/>
      <c r="V2630" s="336"/>
      <c r="AS2630" s="191" t="s">
        <v>170</v>
      </c>
      <c r="AT2630" s="191" t="s">
        <v>79</v>
      </c>
      <c r="AU2630" s="11" t="s">
        <v>77</v>
      </c>
      <c r="AV2630" s="11" t="s">
        <v>33</v>
      </c>
      <c r="AW2630" s="11" t="s">
        <v>69</v>
      </c>
      <c r="AX2630" s="191" t="s">
        <v>162</v>
      </c>
    </row>
    <row r="2631" spans="2:50" s="11" customFormat="1">
      <c r="B2631" s="187"/>
      <c r="C2631" s="336"/>
      <c r="D2631" s="337" t="s">
        <v>170</v>
      </c>
      <c r="E2631" s="338" t="s">
        <v>5</v>
      </c>
      <c r="F2631" s="339" t="s">
        <v>437</v>
      </c>
      <c r="G2631" s="336"/>
      <c r="H2631" s="340" t="s">
        <v>5</v>
      </c>
      <c r="I2631" s="192"/>
      <c r="L2631" s="187"/>
      <c r="M2631" s="193"/>
      <c r="N2631" s="194"/>
      <c r="O2631" s="194"/>
      <c r="P2631" s="194"/>
      <c r="Q2631" s="194"/>
      <c r="R2631" s="194"/>
      <c r="S2631" s="194"/>
      <c r="T2631" s="195"/>
      <c r="U2631" s="336"/>
      <c r="V2631" s="336"/>
      <c r="AS2631" s="191" t="s">
        <v>170</v>
      </c>
      <c r="AT2631" s="191" t="s">
        <v>79</v>
      </c>
      <c r="AU2631" s="11" t="s">
        <v>77</v>
      </c>
      <c r="AV2631" s="11" t="s">
        <v>33</v>
      </c>
      <c r="AW2631" s="11" t="s">
        <v>69</v>
      </c>
      <c r="AX2631" s="191" t="s">
        <v>162</v>
      </c>
    </row>
    <row r="2632" spans="2:50" s="12" customFormat="1" ht="24">
      <c r="B2632" s="196"/>
      <c r="C2632" s="341"/>
      <c r="D2632" s="337" t="s">
        <v>170</v>
      </c>
      <c r="E2632" s="347" t="s">
        <v>5</v>
      </c>
      <c r="F2632" s="348" t="s">
        <v>2724</v>
      </c>
      <c r="G2632" s="341"/>
      <c r="H2632" s="349">
        <v>0</v>
      </c>
      <c r="I2632" s="198"/>
      <c r="L2632" s="196"/>
      <c r="M2632" s="199"/>
      <c r="N2632" s="200"/>
      <c r="O2632" s="200"/>
      <c r="P2632" s="200"/>
      <c r="Q2632" s="200"/>
      <c r="R2632" s="200"/>
      <c r="S2632" s="200"/>
      <c r="T2632" s="201"/>
      <c r="U2632" s="341"/>
      <c r="V2632" s="341"/>
      <c r="AS2632" s="202" t="s">
        <v>170</v>
      </c>
      <c r="AT2632" s="202" t="s">
        <v>79</v>
      </c>
      <c r="AU2632" s="12" t="s">
        <v>79</v>
      </c>
      <c r="AV2632" s="12" t="s">
        <v>33</v>
      </c>
      <c r="AW2632" s="12" t="s">
        <v>69</v>
      </c>
      <c r="AX2632" s="202" t="s">
        <v>162</v>
      </c>
    </row>
    <row r="2633" spans="2:50" s="12" customFormat="1">
      <c r="B2633" s="196"/>
      <c r="C2633" s="341"/>
      <c r="D2633" s="337" t="s">
        <v>170</v>
      </c>
      <c r="E2633" s="347" t="s">
        <v>5</v>
      </c>
      <c r="F2633" s="348" t="s">
        <v>639</v>
      </c>
      <c r="G2633" s="341"/>
      <c r="H2633" s="349">
        <v>0</v>
      </c>
      <c r="I2633" s="198"/>
      <c r="L2633" s="196"/>
      <c r="M2633" s="199"/>
      <c r="N2633" s="200"/>
      <c r="O2633" s="200"/>
      <c r="P2633" s="200"/>
      <c r="Q2633" s="200"/>
      <c r="R2633" s="200"/>
      <c r="S2633" s="200"/>
      <c r="T2633" s="201"/>
      <c r="U2633" s="341"/>
      <c r="V2633" s="341"/>
      <c r="AS2633" s="202" t="s">
        <v>170</v>
      </c>
      <c r="AT2633" s="202" t="s">
        <v>79</v>
      </c>
      <c r="AU2633" s="12" t="s">
        <v>79</v>
      </c>
      <c r="AV2633" s="12" t="s">
        <v>33</v>
      </c>
      <c r="AW2633" s="12" t="s">
        <v>69</v>
      </c>
      <c r="AX2633" s="202" t="s">
        <v>162</v>
      </c>
    </row>
    <row r="2634" spans="2:50" s="12" customFormat="1">
      <c r="B2634" s="196"/>
      <c r="C2634" s="341"/>
      <c r="D2634" s="337" t="s">
        <v>170</v>
      </c>
      <c r="E2634" s="347" t="s">
        <v>5</v>
      </c>
      <c r="F2634" s="348" t="s">
        <v>640</v>
      </c>
      <c r="G2634" s="341"/>
      <c r="H2634" s="349">
        <v>0</v>
      </c>
      <c r="I2634" s="198"/>
      <c r="L2634" s="196"/>
      <c r="M2634" s="199"/>
      <c r="N2634" s="200"/>
      <c r="O2634" s="200"/>
      <c r="P2634" s="200"/>
      <c r="Q2634" s="200"/>
      <c r="R2634" s="200"/>
      <c r="S2634" s="200"/>
      <c r="T2634" s="201"/>
      <c r="U2634" s="341"/>
      <c r="V2634" s="341"/>
      <c r="AS2634" s="202" t="s">
        <v>170</v>
      </c>
      <c r="AT2634" s="202" t="s">
        <v>79</v>
      </c>
      <c r="AU2634" s="12" t="s">
        <v>79</v>
      </c>
      <c r="AV2634" s="12" t="s">
        <v>33</v>
      </c>
      <c r="AW2634" s="12" t="s">
        <v>69</v>
      </c>
      <c r="AX2634" s="202" t="s">
        <v>162</v>
      </c>
    </row>
    <row r="2635" spans="2:50" s="12" customFormat="1" ht="24">
      <c r="B2635" s="196"/>
      <c r="C2635" s="341"/>
      <c r="D2635" s="337" t="s">
        <v>170</v>
      </c>
      <c r="E2635" s="347" t="s">
        <v>5</v>
      </c>
      <c r="F2635" s="348" t="s">
        <v>641</v>
      </c>
      <c r="G2635" s="341"/>
      <c r="H2635" s="349">
        <v>0</v>
      </c>
      <c r="I2635" s="198"/>
      <c r="L2635" s="196"/>
      <c r="M2635" s="199"/>
      <c r="N2635" s="200"/>
      <c r="O2635" s="200"/>
      <c r="P2635" s="200"/>
      <c r="Q2635" s="200"/>
      <c r="R2635" s="200"/>
      <c r="S2635" s="200"/>
      <c r="T2635" s="201"/>
      <c r="U2635" s="341"/>
      <c r="V2635" s="341"/>
      <c r="AS2635" s="202" t="s">
        <v>170</v>
      </c>
      <c r="AT2635" s="202" t="s">
        <v>79</v>
      </c>
      <c r="AU2635" s="12" t="s">
        <v>79</v>
      </c>
      <c r="AV2635" s="12" t="s">
        <v>33</v>
      </c>
      <c r="AW2635" s="12" t="s">
        <v>69</v>
      </c>
      <c r="AX2635" s="202" t="s">
        <v>162</v>
      </c>
    </row>
    <row r="2636" spans="2:50" s="12" customFormat="1">
      <c r="B2636" s="196"/>
      <c r="C2636" s="341"/>
      <c r="D2636" s="337" t="s">
        <v>170</v>
      </c>
      <c r="E2636" s="347" t="s">
        <v>5</v>
      </c>
      <c r="F2636" s="348" t="s">
        <v>642</v>
      </c>
      <c r="G2636" s="341"/>
      <c r="H2636" s="349">
        <v>0</v>
      </c>
      <c r="I2636" s="198"/>
      <c r="L2636" s="196"/>
      <c r="M2636" s="199"/>
      <c r="N2636" s="200"/>
      <c r="O2636" s="200"/>
      <c r="P2636" s="200"/>
      <c r="Q2636" s="200"/>
      <c r="R2636" s="200"/>
      <c r="S2636" s="200"/>
      <c r="T2636" s="201"/>
      <c r="U2636" s="341"/>
      <c r="V2636" s="341"/>
      <c r="AS2636" s="202" t="s">
        <v>170</v>
      </c>
      <c r="AT2636" s="202" t="s">
        <v>79</v>
      </c>
      <c r="AU2636" s="12" t="s">
        <v>79</v>
      </c>
      <c r="AV2636" s="12" t="s">
        <v>33</v>
      </c>
      <c r="AW2636" s="12" t="s">
        <v>69</v>
      </c>
      <c r="AX2636" s="202" t="s">
        <v>162</v>
      </c>
    </row>
    <row r="2637" spans="2:50" s="12" customFormat="1" ht="24">
      <c r="B2637" s="196"/>
      <c r="C2637" s="341"/>
      <c r="D2637" s="337" t="s">
        <v>170</v>
      </c>
      <c r="E2637" s="347" t="s">
        <v>5</v>
      </c>
      <c r="F2637" s="348" t="s">
        <v>644</v>
      </c>
      <c r="G2637" s="341"/>
      <c r="H2637" s="349">
        <v>988.77</v>
      </c>
      <c r="I2637" s="198"/>
      <c r="L2637" s="196"/>
      <c r="M2637" s="199"/>
      <c r="N2637" s="200"/>
      <c r="O2637" s="200"/>
      <c r="P2637" s="200"/>
      <c r="Q2637" s="200"/>
      <c r="R2637" s="200"/>
      <c r="S2637" s="200"/>
      <c r="T2637" s="201"/>
      <c r="U2637" s="341"/>
      <c r="V2637" s="341"/>
      <c r="AS2637" s="202" t="s">
        <v>170</v>
      </c>
      <c r="AT2637" s="202" t="s">
        <v>79</v>
      </c>
      <c r="AU2637" s="12" t="s">
        <v>79</v>
      </c>
      <c r="AV2637" s="12" t="s">
        <v>33</v>
      </c>
      <c r="AW2637" s="12" t="s">
        <v>69</v>
      </c>
      <c r="AX2637" s="202" t="s">
        <v>162</v>
      </c>
    </row>
    <row r="2638" spans="2:50" s="12" customFormat="1" ht="24">
      <c r="B2638" s="196"/>
      <c r="C2638" s="341"/>
      <c r="D2638" s="337" t="s">
        <v>170</v>
      </c>
      <c r="E2638" s="347" t="s">
        <v>5</v>
      </c>
      <c r="F2638" s="348" t="s">
        <v>645</v>
      </c>
      <c r="G2638" s="341"/>
      <c r="H2638" s="349">
        <v>732.60799999999995</v>
      </c>
      <c r="I2638" s="198"/>
      <c r="L2638" s="196"/>
      <c r="M2638" s="199"/>
      <c r="N2638" s="200"/>
      <c r="O2638" s="200"/>
      <c r="P2638" s="200"/>
      <c r="Q2638" s="200"/>
      <c r="R2638" s="200"/>
      <c r="S2638" s="200"/>
      <c r="T2638" s="201"/>
      <c r="U2638" s="341"/>
      <c r="V2638" s="341"/>
      <c r="AS2638" s="202" t="s">
        <v>170</v>
      </c>
      <c r="AT2638" s="202" t="s">
        <v>79</v>
      </c>
      <c r="AU2638" s="12" t="s">
        <v>79</v>
      </c>
      <c r="AV2638" s="12" t="s">
        <v>33</v>
      </c>
      <c r="AW2638" s="12" t="s">
        <v>69</v>
      </c>
      <c r="AX2638" s="202" t="s">
        <v>162</v>
      </c>
    </row>
    <row r="2639" spans="2:50" s="11" customFormat="1">
      <c r="B2639" s="187"/>
      <c r="C2639" s="336"/>
      <c r="D2639" s="337" t="s">
        <v>170</v>
      </c>
      <c r="E2639" s="338" t="s">
        <v>5</v>
      </c>
      <c r="F2639" s="339" t="s">
        <v>451</v>
      </c>
      <c r="G2639" s="336"/>
      <c r="H2639" s="340" t="s">
        <v>5</v>
      </c>
      <c r="I2639" s="192"/>
      <c r="L2639" s="187"/>
      <c r="M2639" s="193"/>
      <c r="N2639" s="194"/>
      <c r="O2639" s="194"/>
      <c r="P2639" s="194"/>
      <c r="Q2639" s="194"/>
      <c r="R2639" s="194"/>
      <c r="S2639" s="194"/>
      <c r="T2639" s="195"/>
      <c r="U2639" s="336"/>
      <c r="V2639" s="336"/>
      <c r="AS2639" s="191" t="s">
        <v>170</v>
      </c>
      <c r="AT2639" s="191" t="s">
        <v>79</v>
      </c>
      <c r="AU2639" s="11" t="s">
        <v>77</v>
      </c>
      <c r="AV2639" s="11" t="s">
        <v>33</v>
      </c>
      <c r="AW2639" s="11" t="s">
        <v>69</v>
      </c>
      <c r="AX2639" s="191" t="s">
        <v>162</v>
      </c>
    </row>
    <row r="2640" spans="2:50" s="11" customFormat="1">
      <c r="B2640" s="187"/>
      <c r="C2640" s="336"/>
      <c r="D2640" s="337" t="s">
        <v>170</v>
      </c>
      <c r="E2640" s="338" t="s">
        <v>5</v>
      </c>
      <c r="F2640" s="339" t="s">
        <v>630</v>
      </c>
      <c r="G2640" s="336"/>
      <c r="H2640" s="340" t="s">
        <v>5</v>
      </c>
      <c r="I2640" s="192"/>
      <c r="L2640" s="187"/>
      <c r="M2640" s="193"/>
      <c r="N2640" s="194"/>
      <c r="O2640" s="194"/>
      <c r="P2640" s="194"/>
      <c r="Q2640" s="194"/>
      <c r="R2640" s="194"/>
      <c r="S2640" s="194"/>
      <c r="T2640" s="195"/>
      <c r="U2640" s="336"/>
      <c r="V2640" s="336"/>
      <c r="AS2640" s="191" t="s">
        <v>170</v>
      </c>
      <c r="AT2640" s="191" t="s">
        <v>79</v>
      </c>
      <c r="AU2640" s="11" t="s">
        <v>77</v>
      </c>
      <c r="AV2640" s="11" t="s">
        <v>33</v>
      </c>
      <c r="AW2640" s="11" t="s">
        <v>69</v>
      </c>
      <c r="AX2640" s="191" t="s">
        <v>162</v>
      </c>
    </row>
    <row r="2641" spans="2:50" s="12" customFormat="1">
      <c r="B2641" s="196"/>
      <c r="C2641" s="341"/>
      <c r="D2641" s="337" t="s">
        <v>170</v>
      </c>
      <c r="E2641" s="347" t="s">
        <v>5</v>
      </c>
      <c r="F2641" s="348" t="s">
        <v>2725</v>
      </c>
      <c r="G2641" s="341"/>
      <c r="H2641" s="349">
        <v>0</v>
      </c>
      <c r="I2641" s="198"/>
      <c r="L2641" s="196"/>
      <c r="M2641" s="199"/>
      <c r="N2641" s="200"/>
      <c r="O2641" s="200"/>
      <c r="P2641" s="200"/>
      <c r="Q2641" s="200"/>
      <c r="R2641" s="200"/>
      <c r="S2641" s="200"/>
      <c r="T2641" s="201"/>
      <c r="U2641" s="341"/>
      <c r="V2641" s="341"/>
      <c r="AS2641" s="202" t="s">
        <v>170</v>
      </c>
      <c r="AT2641" s="202" t="s">
        <v>79</v>
      </c>
      <c r="AU2641" s="12" t="s">
        <v>79</v>
      </c>
      <c r="AV2641" s="12" t="s">
        <v>33</v>
      </c>
      <c r="AW2641" s="12" t="s">
        <v>69</v>
      </c>
      <c r="AX2641" s="202" t="s">
        <v>162</v>
      </c>
    </row>
    <row r="2642" spans="2:50" s="12" customFormat="1" ht="24">
      <c r="B2642" s="196"/>
      <c r="C2642" s="341"/>
      <c r="D2642" s="337" t="s">
        <v>170</v>
      </c>
      <c r="E2642" s="347" t="s">
        <v>5</v>
      </c>
      <c r="F2642" s="348" t="s">
        <v>632</v>
      </c>
      <c r="G2642" s="341"/>
      <c r="H2642" s="349">
        <v>193.33799999999999</v>
      </c>
      <c r="I2642" s="198"/>
      <c r="L2642" s="196"/>
      <c r="M2642" s="199"/>
      <c r="N2642" s="200"/>
      <c r="O2642" s="200"/>
      <c r="P2642" s="200"/>
      <c r="Q2642" s="200"/>
      <c r="R2642" s="200"/>
      <c r="S2642" s="200"/>
      <c r="T2642" s="201"/>
      <c r="U2642" s="341"/>
      <c r="V2642" s="341"/>
      <c r="AS2642" s="202" t="s">
        <v>170</v>
      </c>
      <c r="AT2642" s="202" t="s">
        <v>79</v>
      </c>
      <c r="AU2642" s="12" t="s">
        <v>79</v>
      </c>
      <c r="AV2642" s="12" t="s">
        <v>33</v>
      </c>
      <c r="AW2642" s="12" t="s">
        <v>69</v>
      </c>
      <c r="AX2642" s="202" t="s">
        <v>162</v>
      </c>
    </row>
    <row r="2643" spans="2:50" s="12" customFormat="1">
      <c r="B2643" s="196"/>
      <c r="C2643" s="341"/>
      <c r="D2643" s="337" t="s">
        <v>170</v>
      </c>
      <c r="E2643" s="347" t="s">
        <v>5</v>
      </c>
      <c r="F2643" s="348" t="s">
        <v>648</v>
      </c>
      <c r="G2643" s="341"/>
      <c r="H2643" s="349">
        <v>0</v>
      </c>
      <c r="I2643" s="198"/>
      <c r="L2643" s="196"/>
      <c r="M2643" s="199"/>
      <c r="N2643" s="200"/>
      <c r="O2643" s="200"/>
      <c r="P2643" s="200"/>
      <c r="Q2643" s="200"/>
      <c r="R2643" s="200"/>
      <c r="S2643" s="200"/>
      <c r="T2643" s="201"/>
      <c r="U2643" s="341"/>
      <c r="V2643" s="341"/>
      <c r="AS2643" s="202" t="s">
        <v>170</v>
      </c>
      <c r="AT2643" s="202" t="s">
        <v>79</v>
      </c>
      <c r="AU2643" s="12" t="s">
        <v>79</v>
      </c>
      <c r="AV2643" s="12" t="s">
        <v>33</v>
      </c>
      <c r="AW2643" s="12" t="s">
        <v>69</v>
      </c>
      <c r="AX2643" s="202" t="s">
        <v>162</v>
      </c>
    </row>
    <row r="2644" spans="2:50" s="12" customFormat="1">
      <c r="B2644" s="196"/>
      <c r="C2644" s="341"/>
      <c r="D2644" s="337" t="s">
        <v>170</v>
      </c>
      <c r="E2644" s="347" t="s">
        <v>5</v>
      </c>
      <c r="F2644" s="348" t="s">
        <v>647</v>
      </c>
      <c r="G2644" s="341"/>
      <c r="H2644" s="349">
        <v>0</v>
      </c>
      <c r="I2644" s="198"/>
      <c r="L2644" s="196"/>
      <c r="M2644" s="199"/>
      <c r="N2644" s="200"/>
      <c r="O2644" s="200"/>
      <c r="P2644" s="200"/>
      <c r="Q2644" s="200"/>
      <c r="R2644" s="200"/>
      <c r="S2644" s="200"/>
      <c r="T2644" s="201"/>
      <c r="U2644" s="341"/>
      <c r="V2644" s="341"/>
      <c r="AS2644" s="202" t="s">
        <v>170</v>
      </c>
      <c r="AT2644" s="202" t="s">
        <v>79</v>
      </c>
      <c r="AU2644" s="12" t="s">
        <v>79</v>
      </c>
      <c r="AV2644" s="12" t="s">
        <v>33</v>
      </c>
      <c r="AW2644" s="12" t="s">
        <v>69</v>
      </c>
      <c r="AX2644" s="202" t="s">
        <v>162</v>
      </c>
    </row>
    <row r="2645" spans="2:50" s="12" customFormat="1">
      <c r="B2645" s="196"/>
      <c r="C2645" s="341"/>
      <c r="D2645" s="337" t="s">
        <v>170</v>
      </c>
      <c r="E2645" s="347" t="s">
        <v>5</v>
      </c>
      <c r="F2645" s="348" t="s">
        <v>467</v>
      </c>
      <c r="G2645" s="341"/>
      <c r="H2645" s="349">
        <v>0</v>
      </c>
      <c r="I2645" s="198"/>
      <c r="L2645" s="196"/>
      <c r="M2645" s="199"/>
      <c r="N2645" s="200"/>
      <c r="O2645" s="200"/>
      <c r="P2645" s="200"/>
      <c r="Q2645" s="200"/>
      <c r="R2645" s="200"/>
      <c r="S2645" s="200"/>
      <c r="T2645" s="201"/>
      <c r="U2645" s="341"/>
      <c r="V2645" s="341"/>
      <c r="AS2645" s="202" t="s">
        <v>170</v>
      </c>
      <c r="AT2645" s="202" t="s">
        <v>79</v>
      </c>
      <c r="AU2645" s="12" t="s">
        <v>79</v>
      </c>
      <c r="AV2645" s="12" t="s">
        <v>33</v>
      </c>
      <c r="AW2645" s="12" t="s">
        <v>69</v>
      </c>
      <c r="AX2645" s="202" t="s">
        <v>162</v>
      </c>
    </row>
    <row r="2646" spans="2:50" s="12" customFormat="1">
      <c r="B2646" s="196"/>
      <c r="C2646" s="341"/>
      <c r="D2646" s="337" t="s">
        <v>170</v>
      </c>
      <c r="E2646" s="347" t="s">
        <v>5</v>
      </c>
      <c r="F2646" s="348" t="s">
        <v>649</v>
      </c>
      <c r="G2646" s="341"/>
      <c r="H2646" s="349">
        <v>0</v>
      </c>
      <c r="I2646" s="198"/>
      <c r="L2646" s="196"/>
      <c r="M2646" s="199"/>
      <c r="N2646" s="200"/>
      <c r="O2646" s="200"/>
      <c r="P2646" s="200"/>
      <c r="Q2646" s="200"/>
      <c r="R2646" s="200"/>
      <c r="S2646" s="200"/>
      <c r="T2646" s="201"/>
      <c r="U2646" s="341"/>
      <c r="V2646" s="341"/>
      <c r="AS2646" s="202" t="s">
        <v>170</v>
      </c>
      <c r="AT2646" s="202" t="s">
        <v>79</v>
      </c>
      <c r="AU2646" s="12" t="s">
        <v>79</v>
      </c>
      <c r="AV2646" s="12" t="s">
        <v>33</v>
      </c>
      <c r="AW2646" s="12" t="s">
        <v>69</v>
      </c>
      <c r="AX2646" s="202" t="s">
        <v>162</v>
      </c>
    </row>
    <row r="2647" spans="2:50" s="11" customFormat="1">
      <c r="B2647" s="187"/>
      <c r="C2647" s="336"/>
      <c r="D2647" s="337" t="s">
        <v>170</v>
      </c>
      <c r="E2647" s="338" t="s">
        <v>5</v>
      </c>
      <c r="F2647" s="339" t="s">
        <v>443</v>
      </c>
      <c r="G2647" s="336"/>
      <c r="H2647" s="340" t="s">
        <v>5</v>
      </c>
      <c r="I2647" s="192"/>
      <c r="L2647" s="187"/>
      <c r="M2647" s="193"/>
      <c r="N2647" s="194"/>
      <c r="O2647" s="194"/>
      <c r="P2647" s="194"/>
      <c r="Q2647" s="194"/>
      <c r="R2647" s="194"/>
      <c r="S2647" s="194"/>
      <c r="T2647" s="195"/>
      <c r="U2647" s="336"/>
      <c r="V2647" s="336"/>
      <c r="AS2647" s="191" t="s">
        <v>170</v>
      </c>
      <c r="AT2647" s="191" t="s">
        <v>79</v>
      </c>
      <c r="AU2647" s="11" t="s">
        <v>77</v>
      </c>
      <c r="AV2647" s="11" t="s">
        <v>33</v>
      </c>
      <c r="AW2647" s="11" t="s">
        <v>69</v>
      </c>
      <c r="AX2647" s="191" t="s">
        <v>162</v>
      </c>
    </row>
    <row r="2648" spans="2:50" s="12" customFormat="1">
      <c r="B2648" s="196"/>
      <c r="C2648" s="341"/>
      <c r="D2648" s="337" t="s">
        <v>170</v>
      </c>
      <c r="E2648" s="347" t="s">
        <v>5</v>
      </c>
      <c r="F2648" s="348" t="s">
        <v>444</v>
      </c>
      <c r="G2648" s="341"/>
      <c r="H2648" s="349">
        <v>19.216999999999999</v>
      </c>
      <c r="I2648" s="198"/>
      <c r="L2648" s="196"/>
      <c r="M2648" s="199"/>
      <c r="N2648" s="200"/>
      <c r="O2648" s="200"/>
      <c r="P2648" s="200"/>
      <c r="Q2648" s="200"/>
      <c r="R2648" s="200"/>
      <c r="S2648" s="200"/>
      <c r="T2648" s="201"/>
      <c r="U2648" s="341"/>
      <c r="V2648" s="341"/>
      <c r="AS2648" s="202" t="s">
        <v>170</v>
      </c>
      <c r="AT2648" s="202" t="s">
        <v>79</v>
      </c>
      <c r="AU2648" s="12" t="s">
        <v>79</v>
      </c>
      <c r="AV2648" s="12" t="s">
        <v>33</v>
      </c>
      <c r="AW2648" s="12" t="s">
        <v>69</v>
      </c>
      <c r="AX2648" s="202" t="s">
        <v>162</v>
      </c>
    </row>
    <row r="2649" spans="2:50" s="12" customFormat="1">
      <c r="B2649" s="196"/>
      <c r="C2649" s="341"/>
      <c r="D2649" s="337" t="s">
        <v>170</v>
      </c>
      <c r="E2649" s="347" t="s">
        <v>5</v>
      </c>
      <c r="F2649" s="348" t="s">
        <v>2726</v>
      </c>
      <c r="G2649" s="341"/>
      <c r="H2649" s="349">
        <v>36.962000000000003</v>
      </c>
      <c r="I2649" s="198"/>
      <c r="L2649" s="196"/>
      <c r="M2649" s="199"/>
      <c r="N2649" s="200"/>
      <c r="O2649" s="200"/>
      <c r="P2649" s="200"/>
      <c r="Q2649" s="200"/>
      <c r="R2649" s="200"/>
      <c r="S2649" s="200"/>
      <c r="T2649" s="201"/>
      <c r="U2649" s="341"/>
      <c r="V2649" s="341"/>
      <c r="AS2649" s="202" t="s">
        <v>170</v>
      </c>
      <c r="AT2649" s="202" t="s">
        <v>79</v>
      </c>
      <c r="AU2649" s="12" t="s">
        <v>79</v>
      </c>
      <c r="AV2649" s="12" t="s">
        <v>33</v>
      </c>
      <c r="AW2649" s="12" t="s">
        <v>69</v>
      </c>
      <c r="AX2649" s="202" t="s">
        <v>162</v>
      </c>
    </row>
    <row r="2650" spans="2:50" s="12" customFormat="1">
      <c r="B2650" s="196"/>
      <c r="C2650" s="341"/>
      <c r="D2650" s="337" t="s">
        <v>170</v>
      </c>
      <c r="E2650" s="347" t="s">
        <v>5</v>
      </c>
      <c r="F2650" s="348" t="s">
        <v>2727</v>
      </c>
      <c r="G2650" s="341"/>
      <c r="H2650" s="349">
        <v>55.822000000000003</v>
      </c>
      <c r="I2650" s="198"/>
      <c r="L2650" s="196"/>
      <c r="M2650" s="199"/>
      <c r="N2650" s="200"/>
      <c r="O2650" s="200"/>
      <c r="P2650" s="200"/>
      <c r="Q2650" s="200"/>
      <c r="R2650" s="200"/>
      <c r="S2650" s="200"/>
      <c r="T2650" s="201"/>
      <c r="U2650" s="341"/>
      <c r="V2650" s="341"/>
      <c r="AS2650" s="202" t="s">
        <v>170</v>
      </c>
      <c r="AT2650" s="202" t="s">
        <v>79</v>
      </c>
      <c r="AU2650" s="12" t="s">
        <v>79</v>
      </c>
      <c r="AV2650" s="12" t="s">
        <v>33</v>
      </c>
      <c r="AW2650" s="12" t="s">
        <v>69</v>
      </c>
      <c r="AX2650" s="202" t="s">
        <v>162</v>
      </c>
    </row>
    <row r="2651" spans="2:50" s="11" customFormat="1">
      <c r="B2651" s="187"/>
      <c r="C2651" s="336"/>
      <c r="D2651" s="337" t="s">
        <v>170</v>
      </c>
      <c r="E2651" s="338" t="s">
        <v>5</v>
      </c>
      <c r="F2651" s="339" t="s">
        <v>651</v>
      </c>
      <c r="G2651" s="336"/>
      <c r="H2651" s="340" t="s">
        <v>5</v>
      </c>
      <c r="I2651" s="192"/>
      <c r="L2651" s="187"/>
      <c r="M2651" s="193"/>
      <c r="N2651" s="194"/>
      <c r="O2651" s="194"/>
      <c r="P2651" s="194"/>
      <c r="Q2651" s="194"/>
      <c r="R2651" s="194"/>
      <c r="S2651" s="194"/>
      <c r="T2651" s="195"/>
      <c r="U2651" s="336"/>
      <c r="V2651" s="336"/>
      <c r="AS2651" s="191" t="s">
        <v>170</v>
      </c>
      <c r="AT2651" s="191" t="s">
        <v>79</v>
      </c>
      <c r="AU2651" s="11" t="s">
        <v>77</v>
      </c>
      <c r="AV2651" s="11" t="s">
        <v>33</v>
      </c>
      <c r="AW2651" s="11" t="s">
        <v>69</v>
      </c>
      <c r="AX2651" s="191" t="s">
        <v>162</v>
      </c>
    </row>
    <row r="2652" spans="2:50" s="12" customFormat="1" ht="24">
      <c r="B2652" s="196"/>
      <c r="C2652" s="341"/>
      <c r="D2652" s="337" t="s">
        <v>170</v>
      </c>
      <c r="E2652" s="347" t="s">
        <v>5</v>
      </c>
      <c r="F2652" s="348" t="s">
        <v>652</v>
      </c>
      <c r="G2652" s="341"/>
      <c r="H2652" s="349">
        <v>607.39</v>
      </c>
      <c r="I2652" s="198"/>
      <c r="L2652" s="196"/>
      <c r="M2652" s="199"/>
      <c r="N2652" s="200"/>
      <c r="O2652" s="200"/>
      <c r="P2652" s="200"/>
      <c r="Q2652" s="200"/>
      <c r="R2652" s="200"/>
      <c r="S2652" s="200"/>
      <c r="T2652" s="201"/>
      <c r="U2652" s="341"/>
      <c r="V2652" s="341"/>
      <c r="AS2652" s="202" t="s">
        <v>170</v>
      </c>
      <c r="AT2652" s="202" t="s">
        <v>79</v>
      </c>
      <c r="AU2652" s="12" t="s">
        <v>79</v>
      </c>
      <c r="AV2652" s="12" t="s">
        <v>33</v>
      </c>
      <c r="AW2652" s="12" t="s">
        <v>69</v>
      </c>
      <c r="AX2652" s="202" t="s">
        <v>162</v>
      </c>
    </row>
    <row r="2653" spans="2:50" s="12" customFormat="1" ht="24">
      <c r="B2653" s="196"/>
      <c r="C2653" s="341"/>
      <c r="D2653" s="337" t="s">
        <v>170</v>
      </c>
      <c r="E2653" s="347" t="s">
        <v>5</v>
      </c>
      <c r="F2653" s="348" t="s">
        <v>653</v>
      </c>
      <c r="G2653" s="341"/>
      <c r="H2653" s="349">
        <v>443.791</v>
      </c>
      <c r="I2653" s="198"/>
      <c r="L2653" s="196"/>
      <c r="M2653" s="199"/>
      <c r="N2653" s="200"/>
      <c r="O2653" s="200"/>
      <c r="P2653" s="200"/>
      <c r="Q2653" s="200"/>
      <c r="R2653" s="200"/>
      <c r="S2653" s="200"/>
      <c r="T2653" s="201"/>
      <c r="U2653" s="341"/>
      <c r="V2653" s="341"/>
      <c r="AS2653" s="202" t="s">
        <v>170</v>
      </c>
      <c r="AT2653" s="202" t="s">
        <v>79</v>
      </c>
      <c r="AU2653" s="12" t="s">
        <v>79</v>
      </c>
      <c r="AV2653" s="12" t="s">
        <v>33</v>
      </c>
      <c r="AW2653" s="12" t="s">
        <v>69</v>
      </c>
      <c r="AX2653" s="202" t="s">
        <v>162</v>
      </c>
    </row>
    <row r="2654" spans="2:50" s="12" customFormat="1" ht="36">
      <c r="B2654" s="196"/>
      <c r="C2654" s="341"/>
      <c r="D2654" s="337" t="s">
        <v>170</v>
      </c>
      <c r="E2654" s="347" t="s">
        <v>5</v>
      </c>
      <c r="F2654" s="348" t="s">
        <v>654</v>
      </c>
      <c r="G2654" s="341"/>
      <c r="H2654" s="349">
        <v>-86.409000000000006</v>
      </c>
      <c r="I2654" s="198"/>
      <c r="L2654" s="196"/>
      <c r="M2654" s="199"/>
      <c r="N2654" s="200"/>
      <c r="O2654" s="200"/>
      <c r="P2654" s="200"/>
      <c r="Q2654" s="200"/>
      <c r="R2654" s="200"/>
      <c r="S2654" s="200"/>
      <c r="T2654" s="201"/>
      <c r="U2654" s="341"/>
      <c r="V2654" s="341"/>
      <c r="AS2654" s="202" t="s">
        <v>170</v>
      </c>
      <c r="AT2654" s="202" t="s">
        <v>79</v>
      </c>
      <c r="AU2654" s="12" t="s">
        <v>79</v>
      </c>
      <c r="AV2654" s="12" t="s">
        <v>33</v>
      </c>
      <c r="AW2654" s="12" t="s">
        <v>69</v>
      </c>
      <c r="AX2654" s="202" t="s">
        <v>162</v>
      </c>
    </row>
    <row r="2655" spans="2:50" s="12" customFormat="1" ht="36">
      <c r="B2655" s="196"/>
      <c r="C2655" s="341"/>
      <c r="D2655" s="337" t="s">
        <v>170</v>
      </c>
      <c r="E2655" s="347" t="s">
        <v>5</v>
      </c>
      <c r="F2655" s="348" t="s">
        <v>655</v>
      </c>
      <c r="G2655" s="341"/>
      <c r="H2655" s="349">
        <v>-132.53299999999999</v>
      </c>
      <c r="I2655" s="198"/>
      <c r="L2655" s="196"/>
      <c r="M2655" s="199"/>
      <c r="N2655" s="200"/>
      <c r="O2655" s="200"/>
      <c r="P2655" s="200"/>
      <c r="Q2655" s="200"/>
      <c r="R2655" s="200"/>
      <c r="S2655" s="200"/>
      <c r="T2655" s="201"/>
      <c r="U2655" s="341"/>
      <c r="V2655" s="341"/>
      <c r="AS2655" s="202" t="s">
        <v>170</v>
      </c>
      <c r="AT2655" s="202" t="s">
        <v>79</v>
      </c>
      <c r="AU2655" s="12" t="s">
        <v>79</v>
      </c>
      <c r="AV2655" s="12" t="s">
        <v>33</v>
      </c>
      <c r="AW2655" s="12" t="s">
        <v>69</v>
      </c>
      <c r="AX2655" s="202" t="s">
        <v>162</v>
      </c>
    </row>
    <row r="2656" spans="2:50" s="12" customFormat="1" ht="24">
      <c r="B2656" s="196"/>
      <c r="C2656" s="341"/>
      <c r="D2656" s="337" t="s">
        <v>170</v>
      </c>
      <c r="E2656" s="347" t="s">
        <v>5</v>
      </c>
      <c r="F2656" s="348" t="s">
        <v>656</v>
      </c>
      <c r="G2656" s="341"/>
      <c r="H2656" s="349">
        <v>15.07</v>
      </c>
      <c r="I2656" s="198"/>
      <c r="L2656" s="196"/>
      <c r="M2656" s="199"/>
      <c r="N2656" s="200"/>
      <c r="O2656" s="200"/>
      <c r="P2656" s="200"/>
      <c r="Q2656" s="200"/>
      <c r="R2656" s="200"/>
      <c r="S2656" s="200"/>
      <c r="T2656" s="201"/>
      <c r="U2656" s="341"/>
      <c r="V2656" s="341"/>
      <c r="AS2656" s="202" t="s">
        <v>170</v>
      </c>
      <c r="AT2656" s="202" t="s">
        <v>79</v>
      </c>
      <c r="AU2656" s="12" t="s">
        <v>79</v>
      </c>
      <c r="AV2656" s="12" t="s">
        <v>33</v>
      </c>
      <c r="AW2656" s="12" t="s">
        <v>69</v>
      </c>
      <c r="AX2656" s="202" t="s">
        <v>162</v>
      </c>
    </row>
    <row r="2657" spans="2:64" s="12" customFormat="1" ht="24">
      <c r="B2657" s="196"/>
      <c r="C2657" s="341"/>
      <c r="D2657" s="337" t="s">
        <v>170</v>
      </c>
      <c r="E2657" s="347" t="s">
        <v>5</v>
      </c>
      <c r="F2657" s="348" t="s">
        <v>657</v>
      </c>
      <c r="G2657" s="341"/>
      <c r="H2657" s="349">
        <v>21.777999999999999</v>
      </c>
      <c r="I2657" s="198"/>
      <c r="L2657" s="196"/>
      <c r="M2657" s="199"/>
      <c r="N2657" s="200"/>
      <c r="O2657" s="200"/>
      <c r="P2657" s="200"/>
      <c r="Q2657" s="200"/>
      <c r="R2657" s="200"/>
      <c r="S2657" s="200"/>
      <c r="T2657" s="201"/>
      <c r="U2657" s="341"/>
      <c r="V2657" s="341"/>
      <c r="AS2657" s="202" t="s">
        <v>170</v>
      </c>
      <c r="AT2657" s="202" t="s">
        <v>79</v>
      </c>
      <c r="AU2657" s="12" t="s">
        <v>79</v>
      </c>
      <c r="AV2657" s="12" t="s">
        <v>33</v>
      </c>
      <c r="AW2657" s="12" t="s">
        <v>69</v>
      </c>
      <c r="AX2657" s="202" t="s">
        <v>162</v>
      </c>
    </row>
    <row r="2658" spans="2:64" s="12" customFormat="1">
      <c r="B2658" s="196"/>
      <c r="C2658" s="341"/>
      <c r="D2658" s="337" t="s">
        <v>170</v>
      </c>
      <c r="E2658" s="347" t="s">
        <v>5</v>
      </c>
      <c r="F2658" s="348" t="s">
        <v>658</v>
      </c>
      <c r="G2658" s="341"/>
      <c r="H2658" s="349">
        <v>1.464</v>
      </c>
      <c r="I2658" s="198"/>
      <c r="L2658" s="196"/>
      <c r="M2658" s="199"/>
      <c r="N2658" s="200"/>
      <c r="O2658" s="200"/>
      <c r="P2658" s="200"/>
      <c r="Q2658" s="200"/>
      <c r="R2658" s="200"/>
      <c r="S2658" s="200"/>
      <c r="T2658" s="201"/>
      <c r="U2658" s="341"/>
      <c r="V2658" s="341"/>
      <c r="AS2658" s="202" t="s">
        <v>170</v>
      </c>
      <c r="AT2658" s="202" t="s">
        <v>79</v>
      </c>
      <c r="AU2658" s="12" t="s">
        <v>79</v>
      </c>
      <c r="AV2658" s="12" t="s">
        <v>33</v>
      </c>
      <c r="AW2658" s="12" t="s">
        <v>69</v>
      </c>
      <c r="AX2658" s="202" t="s">
        <v>162</v>
      </c>
    </row>
    <row r="2659" spans="2:64" s="12" customFormat="1">
      <c r="B2659" s="196"/>
      <c r="C2659" s="341"/>
      <c r="D2659" s="337" t="s">
        <v>170</v>
      </c>
      <c r="E2659" s="347" t="s">
        <v>5</v>
      </c>
      <c r="F2659" s="348" t="s">
        <v>659</v>
      </c>
      <c r="G2659" s="341"/>
      <c r="H2659" s="349">
        <v>-788.72199999999998</v>
      </c>
      <c r="I2659" s="198"/>
      <c r="L2659" s="196"/>
      <c r="M2659" s="199"/>
      <c r="N2659" s="200"/>
      <c r="O2659" s="200"/>
      <c r="P2659" s="200"/>
      <c r="Q2659" s="200"/>
      <c r="R2659" s="200"/>
      <c r="S2659" s="200"/>
      <c r="T2659" s="201"/>
      <c r="U2659" s="341"/>
      <c r="V2659" s="341"/>
      <c r="AS2659" s="202" t="s">
        <v>170</v>
      </c>
      <c r="AT2659" s="202" t="s">
        <v>79</v>
      </c>
      <c r="AU2659" s="12" t="s">
        <v>79</v>
      </c>
      <c r="AV2659" s="12" t="s">
        <v>33</v>
      </c>
      <c r="AW2659" s="12" t="s">
        <v>69</v>
      </c>
      <c r="AX2659" s="202" t="s">
        <v>162</v>
      </c>
    </row>
    <row r="2660" spans="2:64" s="12" customFormat="1">
      <c r="B2660" s="196"/>
      <c r="C2660" s="341"/>
      <c r="D2660" s="337" t="s">
        <v>170</v>
      </c>
      <c r="E2660" s="347" t="s">
        <v>5</v>
      </c>
      <c r="F2660" s="348" t="s">
        <v>2728</v>
      </c>
      <c r="G2660" s="341"/>
      <c r="H2660" s="349">
        <v>-873.41899999999998</v>
      </c>
      <c r="I2660" s="198"/>
      <c r="L2660" s="196"/>
      <c r="M2660" s="199"/>
      <c r="N2660" s="200"/>
      <c r="O2660" s="200"/>
      <c r="P2660" s="200"/>
      <c r="Q2660" s="200"/>
      <c r="R2660" s="200"/>
      <c r="S2660" s="200"/>
      <c r="T2660" s="201"/>
      <c r="U2660" s="341"/>
      <c r="V2660" s="341"/>
      <c r="AS2660" s="202" t="s">
        <v>170</v>
      </c>
      <c r="AT2660" s="202" t="s">
        <v>79</v>
      </c>
      <c r="AU2660" s="12" t="s">
        <v>79</v>
      </c>
      <c r="AV2660" s="12" t="s">
        <v>33</v>
      </c>
      <c r="AW2660" s="12" t="s">
        <v>69</v>
      </c>
      <c r="AX2660" s="202" t="s">
        <v>162</v>
      </c>
    </row>
    <row r="2661" spans="2:64" s="14" customFormat="1">
      <c r="B2661" s="214"/>
      <c r="C2661" s="355"/>
      <c r="D2661" s="337" t="s">
        <v>170</v>
      </c>
      <c r="E2661" s="356" t="s">
        <v>5</v>
      </c>
      <c r="F2661" s="357" t="s">
        <v>259</v>
      </c>
      <c r="G2661" s="355"/>
      <c r="H2661" s="358">
        <f>SUM(H2625:H2660)</f>
        <v>1235.1270000000004</v>
      </c>
      <c r="I2661" s="216"/>
      <c r="L2661" s="214"/>
      <c r="M2661" s="217"/>
      <c r="N2661" s="218"/>
      <c r="O2661" s="218"/>
      <c r="P2661" s="218"/>
      <c r="Q2661" s="218"/>
      <c r="R2661" s="218"/>
      <c r="S2661" s="218"/>
      <c r="T2661" s="219"/>
      <c r="U2661" s="355"/>
      <c r="V2661" s="355"/>
      <c r="AS2661" s="215" t="s">
        <v>170</v>
      </c>
      <c r="AT2661" s="215" t="s">
        <v>79</v>
      </c>
      <c r="AU2661" s="14" t="s">
        <v>178</v>
      </c>
      <c r="AV2661" s="14" t="s">
        <v>33</v>
      </c>
      <c r="AW2661" s="14" t="s">
        <v>69</v>
      </c>
      <c r="AX2661" s="215" t="s">
        <v>162</v>
      </c>
    </row>
    <row r="2662" spans="2:64" s="11" customFormat="1">
      <c r="B2662" s="187"/>
      <c r="C2662" s="336"/>
      <c r="D2662" s="337" t="s">
        <v>170</v>
      </c>
      <c r="E2662" s="338" t="s">
        <v>5</v>
      </c>
      <c r="F2662" s="339" t="s">
        <v>2705</v>
      </c>
      <c r="G2662" s="336"/>
      <c r="H2662" s="340" t="s">
        <v>5</v>
      </c>
      <c r="I2662" s="192"/>
      <c r="L2662" s="187"/>
      <c r="M2662" s="193"/>
      <c r="N2662" s="194"/>
      <c r="O2662" s="194"/>
      <c r="P2662" s="194"/>
      <c r="Q2662" s="194"/>
      <c r="R2662" s="194"/>
      <c r="S2662" s="194"/>
      <c r="T2662" s="195"/>
      <c r="U2662" s="336"/>
      <c r="V2662" s="336"/>
      <c r="AS2662" s="191" t="s">
        <v>170</v>
      </c>
      <c r="AT2662" s="191" t="s">
        <v>79</v>
      </c>
      <c r="AU2662" s="11" t="s">
        <v>77</v>
      </c>
      <c r="AV2662" s="11" t="s">
        <v>33</v>
      </c>
      <c r="AW2662" s="11" t="s">
        <v>69</v>
      </c>
      <c r="AX2662" s="191" t="s">
        <v>162</v>
      </c>
    </row>
    <row r="2663" spans="2:64" s="12" customFormat="1">
      <c r="B2663" s="196"/>
      <c r="C2663" s="341"/>
      <c r="D2663" s="337" t="s">
        <v>170</v>
      </c>
      <c r="E2663" s="347" t="s">
        <v>5</v>
      </c>
      <c r="F2663" s="348" t="s">
        <v>2706</v>
      </c>
      <c r="G2663" s="341"/>
      <c r="H2663" s="349">
        <v>290.88</v>
      </c>
      <c r="I2663" s="198"/>
      <c r="L2663" s="196"/>
      <c r="M2663" s="199"/>
      <c r="N2663" s="200"/>
      <c r="O2663" s="200"/>
      <c r="P2663" s="200"/>
      <c r="Q2663" s="200"/>
      <c r="R2663" s="200"/>
      <c r="S2663" s="200"/>
      <c r="T2663" s="201"/>
      <c r="U2663" s="341"/>
      <c r="V2663" s="341"/>
      <c r="AS2663" s="202" t="s">
        <v>170</v>
      </c>
      <c r="AT2663" s="202" t="s">
        <v>79</v>
      </c>
      <c r="AU2663" s="12" t="s">
        <v>79</v>
      </c>
      <c r="AV2663" s="12" t="s">
        <v>33</v>
      </c>
      <c r="AW2663" s="12" t="s">
        <v>69</v>
      </c>
      <c r="AX2663" s="202" t="s">
        <v>162</v>
      </c>
    </row>
    <row r="2664" spans="2:64" s="12" customFormat="1">
      <c r="B2664" s="196"/>
      <c r="C2664" s="341"/>
      <c r="D2664" s="337" t="s">
        <v>170</v>
      </c>
      <c r="E2664" s="347" t="s">
        <v>5</v>
      </c>
      <c r="F2664" s="348" t="s">
        <v>2707</v>
      </c>
      <c r="G2664" s="341"/>
      <c r="H2664" s="349">
        <v>501.28</v>
      </c>
      <c r="I2664" s="198"/>
      <c r="L2664" s="196"/>
      <c r="M2664" s="199"/>
      <c r="N2664" s="200"/>
      <c r="O2664" s="200"/>
      <c r="P2664" s="200"/>
      <c r="Q2664" s="200"/>
      <c r="R2664" s="200"/>
      <c r="S2664" s="200"/>
      <c r="T2664" s="201"/>
      <c r="U2664" s="341"/>
      <c r="V2664" s="341"/>
      <c r="AS2664" s="202" t="s">
        <v>170</v>
      </c>
      <c r="AT2664" s="202" t="s">
        <v>79</v>
      </c>
      <c r="AU2664" s="12" t="s">
        <v>79</v>
      </c>
      <c r="AV2664" s="12" t="s">
        <v>33</v>
      </c>
      <c r="AW2664" s="12" t="s">
        <v>69</v>
      </c>
      <c r="AX2664" s="202" t="s">
        <v>162</v>
      </c>
    </row>
    <row r="2665" spans="2:64" s="14" customFormat="1">
      <c r="B2665" s="214"/>
      <c r="C2665" s="355"/>
      <c r="D2665" s="337" t="s">
        <v>170</v>
      </c>
      <c r="E2665" s="356" t="s">
        <v>5</v>
      </c>
      <c r="F2665" s="357" t="s">
        <v>259</v>
      </c>
      <c r="G2665" s="355"/>
      <c r="H2665" s="358">
        <v>792.16</v>
      </c>
      <c r="I2665" s="216"/>
      <c r="L2665" s="214"/>
      <c r="M2665" s="217"/>
      <c r="N2665" s="218"/>
      <c r="O2665" s="218"/>
      <c r="P2665" s="218"/>
      <c r="Q2665" s="218"/>
      <c r="R2665" s="218"/>
      <c r="S2665" s="218"/>
      <c r="T2665" s="219"/>
      <c r="U2665" s="355"/>
      <c r="V2665" s="355"/>
      <c r="AS2665" s="215" t="s">
        <v>170</v>
      </c>
      <c r="AT2665" s="215" t="s">
        <v>79</v>
      </c>
      <c r="AU2665" s="14" t="s">
        <v>178</v>
      </c>
      <c r="AV2665" s="14" t="s">
        <v>33</v>
      </c>
      <c r="AW2665" s="14" t="s">
        <v>69</v>
      </c>
      <c r="AX2665" s="215" t="s">
        <v>162</v>
      </c>
    </row>
    <row r="2666" spans="2:64" s="11" customFormat="1">
      <c r="B2666" s="187"/>
      <c r="C2666" s="336"/>
      <c r="D2666" s="337" t="s">
        <v>170</v>
      </c>
      <c r="E2666" s="338" t="s">
        <v>5</v>
      </c>
      <c r="F2666" s="339" t="s">
        <v>468</v>
      </c>
      <c r="G2666" s="336"/>
      <c r="H2666" s="340" t="s">
        <v>5</v>
      </c>
      <c r="I2666" s="192"/>
      <c r="L2666" s="187"/>
      <c r="M2666" s="193"/>
      <c r="N2666" s="194"/>
      <c r="O2666" s="194"/>
      <c r="P2666" s="194"/>
      <c r="Q2666" s="194"/>
      <c r="R2666" s="194"/>
      <c r="S2666" s="194"/>
      <c r="T2666" s="195"/>
      <c r="U2666" s="336"/>
      <c r="V2666" s="336"/>
      <c r="AS2666" s="191" t="s">
        <v>170</v>
      </c>
      <c r="AT2666" s="191" t="s">
        <v>79</v>
      </c>
      <c r="AU2666" s="11" t="s">
        <v>77</v>
      </c>
      <c r="AV2666" s="11" t="s">
        <v>33</v>
      </c>
      <c r="AW2666" s="11" t="s">
        <v>69</v>
      </c>
      <c r="AX2666" s="191" t="s">
        <v>162</v>
      </c>
    </row>
    <row r="2667" spans="2:64" s="12" customFormat="1">
      <c r="B2667" s="196"/>
      <c r="C2667" s="341"/>
      <c r="D2667" s="337" t="s">
        <v>170</v>
      </c>
      <c r="E2667" s="347" t="s">
        <v>5</v>
      </c>
      <c r="F2667" s="348" t="s">
        <v>660</v>
      </c>
      <c r="G2667" s="341"/>
      <c r="H2667" s="349">
        <v>800</v>
      </c>
      <c r="I2667" s="198"/>
      <c r="L2667" s="196"/>
      <c r="M2667" s="199"/>
      <c r="N2667" s="200"/>
      <c r="O2667" s="200"/>
      <c r="P2667" s="200"/>
      <c r="Q2667" s="200"/>
      <c r="R2667" s="200"/>
      <c r="S2667" s="200"/>
      <c r="T2667" s="201"/>
      <c r="U2667" s="341"/>
      <c r="V2667" s="341"/>
      <c r="AS2667" s="202" t="s">
        <v>170</v>
      </c>
      <c r="AT2667" s="202" t="s">
        <v>79</v>
      </c>
      <c r="AU2667" s="12" t="s">
        <v>79</v>
      </c>
      <c r="AV2667" s="12" t="s">
        <v>33</v>
      </c>
      <c r="AW2667" s="12" t="s">
        <v>69</v>
      </c>
      <c r="AX2667" s="202" t="s">
        <v>162</v>
      </c>
    </row>
    <row r="2668" spans="2:64" s="11" customFormat="1">
      <c r="B2668" s="187"/>
      <c r="C2668" s="336"/>
      <c r="D2668" s="337" t="s">
        <v>170</v>
      </c>
      <c r="E2668" s="338" t="s">
        <v>5</v>
      </c>
      <c r="F2668" s="339" t="s">
        <v>478</v>
      </c>
      <c r="G2668" s="336"/>
      <c r="H2668" s="340" t="s">
        <v>5</v>
      </c>
      <c r="I2668" s="192"/>
      <c r="L2668" s="187"/>
      <c r="M2668" s="193"/>
      <c r="N2668" s="194"/>
      <c r="O2668" s="194"/>
      <c r="P2668" s="194"/>
      <c r="Q2668" s="194"/>
      <c r="R2668" s="194"/>
      <c r="S2668" s="194"/>
      <c r="T2668" s="195"/>
      <c r="U2668" s="336"/>
      <c r="V2668" s="336"/>
      <c r="AS2668" s="191" t="s">
        <v>170</v>
      </c>
      <c r="AT2668" s="191" t="s">
        <v>79</v>
      </c>
      <c r="AU2668" s="11" t="s">
        <v>77</v>
      </c>
      <c r="AV2668" s="11" t="s">
        <v>33</v>
      </c>
      <c r="AW2668" s="11" t="s">
        <v>69</v>
      </c>
      <c r="AX2668" s="191" t="s">
        <v>162</v>
      </c>
    </row>
    <row r="2669" spans="2:64" s="12" customFormat="1">
      <c r="B2669" s="196"/>
      <c r="C2669" s="341"/>
      <c r="D2669" s="337" t="s">
        <v>170</v>
      </c>
      <c r="E2669" s="347" t="s">
        <v>5</v>
      </c>
      <c r="F2669" s="348" t="s">
        <v>2729</v>
      </c>
      <c r="G2669" s="341"/>
      <c r="H2669" s="349">
        <v>550</v>
      </c>
      <c r="I2669" s="198"/>
      <c r="L2669" s="196"/>
      <c r="M2669" s="199"/>
      <c r="N2669" s="200"/>
      <c r="O2669" s="200"/>
      <c r="P2669" s="200"/>
      <c r="Q2669" s="200"/>
      <c r="R2669" s="200"/>
      <c r="S2669" s="200"/>
      <c r="T2669" s="201"/>
      <c r="U2669" s="341"/>
      <c r="V2669" s="341"/>
      <c r="AS2669" s="202" t="s">
        <v>170</v>
      </c>
      <c r="AT2669" s="202" t="s">
        <v>79</v>
      </c>
      <c r="AU2669" s="12" t="s">
        <v>79</v>
      </c>
      <c r="AV2669" s="12" t="s">
        <v>33</v>
      </c>
      <c r="AW2669" s="12" t="s">
        <v>69</v>
      </c>
      <c r="AX2669" s="202" t="s">
        <v>162</v>
      </c>
    </row>
    <row r="2670" spans="2:64" s="13" customFormat="1">
      <c r="B2670" s="208"/>
      <c r="C2670" s="350"/>
      <c r="D2670" s="342" t="s">
        <v>170</v>
      </c>
      <c r="E2670" s="351" t="s">
        <v>5</v>
      </c>
      <c r="F2670" s="352" t="s">
        <v>192</v>
      </c>
      <c r="G2670" s="350"/>
      <c r="H2670" s="353">
        <f>H2669+H2667+H2665+H2661</f>
        <v>3377.2870000000003</v>
      </c>
      <c r="I2670" s="209"/>
      <c r="L2670" s="208"/>
      <c r="M2670" s="210"/>
      <c r="N2670" s="211"/>
      <c r="O2670" s="211"/>
      <c r="P2670" s="211"/>
      <c r="Q2670" s="211"/>
      <c r="R2670" s="211"/>
      <c r="S2670" s="211"/>
      <c r="T2670" s="212"/>
      <c r="U2670" s="350"/>
      <c r="V2670" s="350"/>
      <c r="AS2670" s="213" t="s">
        <v>170</v>
      </c>
      <c r="AT2670" s="213" t="s">
        <v>79</v>
      </c>
      <c r="AU2670" s="13" t="s">
        <v>168</v>
      </c>
      <c r="AV2670" s="13" t="s">
        <v>33</v>
      </c>
      <c r="AW2670" s="13" t="s">
        <v>77</v>
      </c>
      <c r="AX2670" s="213" t="s">
        <v>162</v>
      </c>
    </row>
    <row r="2671" spans="2:64" s="1" customFormat="1" ht="25.5" customHeight="1">
      <c r="B2671" s="174"/>
      <c r="C2671" s="389">
        <v>422</v>
      </c>
      <c r="D2671" s="389" t="s">
        <v>164</v>
      </c>
      <c r="E2671" s="390" t="s">
        <v>2733</v>
      </c>
      <c r="F2671" s="391" t="s">
        <v>2734</v>
      </c>
      <c r="G2671" s="392" t="s">
        <v>284</v>
      </c>
      <c r="H2671" s="393">
        <v>596.79399999999998</v>
      </c>
      <c r="I2671" s="180"/>
      <c r="J2671" s="181">
        <f>ROUND(I2671*H2671,2)</f>
        <v>0</v>
      </c>
      <c r="K2671" s="177" t="s">
        <v>5</v>
      </c>
      <c r="L2671" s="41"/>
      <c r="M2671" s="182" t="s">
        <v>5</v>
      </c>
      <c r="N2671" s="183" t="s">
        <v>40</v>
      </c>
      <c r="O2671" s="42"/>
      <c r="P2671" s="184">
        <f>O2671*H2671</f>
        <v>0</v>
      </c>
      <c r="Q2671" s="184">
        <v>2.9E-4</v>
      </c>
      <c r="R2671" s="184">
        <f>Q2671*H2671</f>
        <v>0.17307026</v>
      </c>
      <c r="S2671" s="184">
        <v>0</v>
      </c>
      <c r="T2671" s="185">
        <f>S2671*H2671</f>
        <v>0</v>
      </c>
      <c r="U2671" s="329"/>
      <c r="V2671" s="329"/>
      <c r="AQ2671" s="24" t="s">
        <v>270</v>
      </c>
      <c r="AS2671" s="24" t="s">
        <v>164</v>
      </c>
      <c r="AT2671" s="24" t="s">
        <v>79</v>
      </c>
      <c r="AX2671" s="24" t="s">
        <v>162</v>
      </c>
      <c r="BD2671" s="186">
        <f>IF(N2671="základní",J2671,0)</f>
        <v>0</v>
      </c>
      <c r="BE2671" s="186">
        <f>IF(N2671="snížená",J2671,0)</f>
        <v>0</v>
      </c>
      <c r="BF2671" s="186">
        <f>IF(N2671="zákl. přenesená",J2671,0)</f>
        <v>0</v>
      </c>
      <c r="BG2671" s="186">
        <f>IF(N2671="sníž. přenesená",J2671,0)</f>
        <v>0</v>
      </c>
      <c r="BH2671" s="186">
        <f>IF(N2671="nulová",J2671,0)</f>
        <v>0</v>
      </c>
      <c r="BI2671" s="24" t="s">
        <v>77</v>
      </c>
      <c r="BJ2671" s="186">
        <f>ROUND(I2671*H2671,2)</f>
        <v>0</v>
      </c>
      <c r="BK2671" s="24" t="s">
        <v>270</v>
      </c>
      <c r="BL2671" s="24" t="s">
        <v>2735</v>
      </c>
    </row>
    <row r="2672" spans="2:64" s="11" customFormat="1">
      <c r="B2672" s="187"/>
      <c r="C2672" s="336"/>
      <c r="D2672" s="337" t="s">
        <v>170</v>
      </c>
      <c r="E2672" s="338" t="s">
        <v>5</v>
      </c>
      <c r="F2672" s="339" t="s">
        <v>605</v>
      </c>
      <c r="G2672" s="336"/>
      <c r="H2672" s="340" t="s">
        <v>5</v>
      </c>
      <c r="I2672" s="192"/>
      <c r="L2672" s="187"/>
      <c r="M2672" s="193"/>
      <c r="N2672" s="194"/>
      <c r="O2672" s="194"/>
      <c r="P2672" s="194"/>
      <c r="Q2672" s="194"/>
      <c r="R2672" s="194"/>
      <c r="S2672" s="194"/>
      <c r="T2672" s="195"/>
      <c r="U2672" s="336"/>
      <c r="V2672" s="336"/>
      <c r="AS2672" s="191" t="s">
        <v>170</v>
      </c>
      <c r="AT2672" s="191" t="s">
        <v>79</v>
      </c>
      <c r="AU2672" s="11" t="s">
        <v>77</v>
      </c>
      <c r="AV2672" s="11" t="s">
        <v>33</v>
      </c>
      <c r="AW2672" s="11" t="s">
        <v>69</v>
      </c>
      <c r="AX2672" s="191" t="s">
        <v>162</v>
      </c>
    </row>
    <row r="2673" spans="2:50" s="11" customFormat="1">
      <c r="B2673" s="187"/>
      <c r="C2673" s="336"/>
      <c r="D2673" s="337" t="s">
        <v>170</v>
      </c>
      <c r="E2673" s="338" t="s">
        <v>5</v>
      </c>
      <c r="F2673" s="339" t="s">
        <v>2715</v>
      </c>
      <c r="G2673" s="336"/>
      <c r="H2673" s="340" t="s">
        <v>5</v>
      </c>
      <c r="I2673" s="192"/>
      <c r="L2673" s="187"/>
      <c r="M2673" s="193"/>
      <c r="N2673" s="194"/>
      <c r="O2673" s="194"/>
      <c r="P2673" s="194"/>
      <c r="Q2673" s="194"/>
      <c r="R2673" s="194"/>
      <c r="S2673" s="194"/>
      <c r="T2673" s="195"/>
      <c r="U2673" s="336"/>
      <c r="V2673" s="336"/>
      <c r="AS2673" s="191" t="s">
        <v>170</v>
      </c>
      <c r="AT2673" s="191" t="s">
        <v>79</v>
      </c>
      <c r="AU2673" s="11" t="s">
        <v>77</v>
      </c>
      <c r="AV2673" s="11" t="s">
        <v>33</v>
      </c>
      <c r="AW2673" s="11" t="s">
        <v>69</v>
      </c>
      <c r="AX2673" s="191" t="s">
        <v>162</v>
      </c>
    </row>
    <row r="2674" spans="2:50" s="12" customFormat="1">
      <c r="B2674" s="196"/>
      <c r="C2674" s="341"/>
      <c r="D2674" s="337" t="s">
        <v>170</v>
      </c>
      <c r="E2674" s="347" t="s">
        <v>5</v>
      </c>
      <c r="F2674" s="348" t="s">
        <v>2716</v>
      </c>
      <c r="G2674" s="341"/>
      <c r="H2674" s="349">
        <v>123.52</v>
      </c>
      <c r="I2674" s="198"/>
      <c r="L2674" s="196"/>
      <c r="M2674" s="199"/>
      <c r="N2674" s="200"/>
      <c r="O2674" s="200"/>
      <c r="P2674" s="200"/>
      <c r="Q2674" s="200"/>
      <c r="R2674" s="200"/>
      <c r="S2674" s="200"/>
      <c r="T2674" s="201"/>
      <c r="U2674" s="341"/>
      <c r="V2674" s="341"/>
      <c r="AS2674" s="202" t="s">
        <v>170</v>
      </c>
      <c r="AT2674" s="202" t="s">
        <v>79</v>
      </c>
      <c r="AU2674" s="12" t="s">
        <v>79</v>
      </c>
      <c r="AV2674" s="12" t="s">
        <v>33</v>
      </c>
      <c r="AW2674" s="12" t="s">
        <v>69</v>
      </c>
      <c r="AX2674" s="202" t="s">
        <v>162</v>
      </c>
    </row>
    <row r="2675" spans="2:50" s="12" customFormat="1">
      <c r="B2675" s="196"/>
      <c r="C2675" s="341"/>
      <c r="D2675" s="337" t="s">
        <v>170</v>
      </c>
      <c r="E2675" s="347" t="s">
        <v>5</v>
      </c>
      <c r="F2675" s="348" t="s">
        <v>2717</v>
      </c>
      <c r="G2675" s="341"/>
      <c r="H2675" s="349">
        <v>0</v>
      </c>
      <c r="I2675" s="198"/>
      <c r="L2675" s="196"/>
      <c r="M2675" s="199"/>
      <c r="N2675" s="200"/>
      <c r="O2675" s="200"/>
      <c r="P2675" s="200"/>
      <c r="Q2675" s="200"/>
      <c r="R2675" s="200"/>
      <c r="S2675" s="200"/>
      <c r="T2675" s="201"/>
      <c r="U2675" s="341"/>
      <c r="V2675" s="341"/>
      <c r="AS2675" s="202" t="s">
        <v>170</v>
      </c>
      <c r="AT2675" s="202" t="s">
        <v>79</v>
      </c>
      <c r="AU2675" s="12" t="s">
        <v>79</v>
      </c>
      <c r="AV2675" s="12" t="s">
        <v>33</v>
      </c>
      <c r="AW2675" s="12" t="s">
        <v>69</v>
      </c>
      <c r="AX2675" s="202" t="s">
        <v>162</v>
      </c>
    </row>
    <row r="2676" spans="2:50" s="12" customFormat="1">
      <c r="B2676" s="196"/>
      <c r="C2676" s="341"/>
      <c r="D2676" s="337" t="s">
        <v>170</v>
      </c>
      <c r="E2676" s="347" t="s">
        <v>5</v>
      </c>
      <c r="F2676" s="348" t="s">
        <v>2718</v>
      </c>
      <c r="G2676" s="341"/>
      <c r="H2676" s="349">
        <v>103.77</v>
      </c>
      <c r="I2676" s="198"/>
      <c r="L2676" s="196"/>
      <c r="M2676" s="199"/>
      <c r="N2676" s="200"/>
      <c r="O2676" s="200"/>
      <c r="P2676" s="200"/>
      <c r="Q2676" s="200"/>
      <c r="R2676" s="200"/>
      <c r="S2676" s="200"/>
      <c r="T2676" s="201"/>
      <c r="U2676" s="341"/>
      <c r="V2676" s="341"/>
      <c r="AS2676" s="202" t="s">
        <v>170</v>
      </c>
      <c r="AT2676" s="202" t="s">
        <v>79</v>
      </c>
      <c r="AU2676" s="12" t="s">
        <v>79</v>
      </c>
      <c r="AV2676" s="12" t="s">
        <v>33</v>
      </c>
      <c r="AW2676" s="12" t="s">
        <v>69</v>
      </c>
      <c r="AX2676" s="202" t="s">
        <v>162</v>
      </c>
    </row>
    <row r="2677" spans="2:50" s="12" customFormat="1">
      <c r="B2677" s="196"/>
      <c r="C2677" s="341"/>
      <c r="D2677" s="337" t="s">
        <v>170</v>
      </c>
      <c r="E2677" s="347" t="s">
        <v>5</v>
      </c>
      <c r="F2677" s="348" t="s">
        <v>2719</v>
      </c>
      <c r="G2677" s="341"/>
      <c r="H2677" s="349">
        <v>104.449</v>
      </c>
      <c r="I2677" s="198"/>
      <c r="L2677" s="196"/>
      <c r="M2677" s="199"/>
      <c r="N2677" s="200"/>
      <c r="O2677" s="200"/>
      <c r="P2677" s="200"/>
      <c r="Q2677" s="200"/>
      <c r="R2677" s="200"/>
      <c r="S2677" s="200"/>
      <c r="T2677" s="201"/>
      <c r="U2677" s="341"/>
      <c r="V2677" s="341"/>
      <c r="AS2677" s="202" t="s">
        <v>170</v>
      </c>
      <c r="AT2677" s="202" t="s">
        <v>79</v>
      </c>
      <c r="AU2677" s="12" t="s">
        <v>79</v>
      </c>
      <c r="AV2677" s="12" t="s">
        <v>33</v>
      </c>
      <c r="AW2677" s="12" t="s">
        <v>69</v>
      </c>
      <c r="AX2677" s="202" t="s">
        <v>162</v>
      </c>
    </row>
    <row r="2678" spans="2:50" s="12" customFormat="1">
      <c r="B2678" s="196"/>
      <c r="C2678" s="341"/>
      <c r="D2678" s="337" t="s">
        <v>170</v>
      </c>
      <c r="E2678" s="347" t="s">
        <v>5</v>
      </c>
      <c r="F2678" s="348" t="s">
        <v>2720</v>
      </c>
      <c r="G2678" s="341"/>
      <c r="H2678" s="349">
        <v>40.625</v>
      </c>
      <c r="I2678" s="198"/>
      <c r="L2678" s="196"/>
      <c r="M2678" s="199"/>
      <c r="N2678" s="200"/>
      <c r="O2678" s="200"/>
      <c r="P2678" s="200"/>
      <c r="Q2678" s="200"/>
      <c r="R2678" s="200"/>
      <c r="S2678" s="200"/>
      <c r="T2678" s="201"/>
      <c r="U2678" s="341"/>
      <c r="V2678" s="341"/>
      <c r="AS2678" s="202" t="s">
        <v>170</v>
      </c>
      <c r="AT2678" s="202" t="s">
        <v>79</v>
      </c>
      <c r="AU2678" s="12" t="s">
        <v>79</v>
      </c>
      <c r="AV2678" s="12" t="s">
        <v>33</v>
      </c>
      <c r="AW2678" s="12" t="s">
        <v>69</v>
      </c>
      <c r="AX2678" s="202" t="s">
        <v>162</v>
      </c>
    </row>
    <row r="2679" spans="2:50" s="12" customFormat="1">
      <c r="B2679" s="196"/>
      <c r="C2679" s="341"/>
      <c r="D2679" s="337" t="s">
        <v>170</v>
      </c>
      <c r="E2679" s="347" t="s">
        <v>5</v>
      </c>
      <c r="F2679" s="348" t="s">
        <v>2721</v>
      </c>
      <c r="G2679" s="341"/>
      <c r="H2679" s="349">
        <v>25.35</v>
      </c>
      <c r="I2679" s="198"/>
      <c r="L2679" s="196"/>
      <c r="M2679" s="199"/>
      <c r="N2679" s="200"/>
      <c r="O2679" s="200"/>
      <c r="P2679" s="200"/>
      <c r="Q2679" s="200"/>
      <c r="R2679" s="200"/>
      <c r="S2679" s="200"/>
      <c r="T2679" s="201"/>
      <c r="U2679" s="341"/>
      <c r="V2679" s="341"/>
      <c r="AS2679" s="202" t="s">
        <v>170</v>
      </c>
      <c r="AT2679" s="202" t="s">
        <v>79</v>
      </c>
      <c r="AU2679" s="12" t="s">
        <v>79</v>
      </c>
      <c r="AV2679" s="12" t="s">
        <v>33</v>
      </c>
      <c r="AW2679" s="12" t="s">
        <v>69</v>
      </c>
      <c r="AX2679" s="202" t="s">
        <v>162</v>
      </c>
    </row>
    <row r="2680" spans="2:50" s="12" customFormat="1">
      <c r="B2680" s="196"/>
      <c r="C2680" s="341"/>
      <c r="D2680" s="337" t="s">
        <v>170</v>
      </c>
      <c r="E2680" s="347" t="s">
        <v>5</v>
      </c>
      <c r="F2680" s="348" t="s">
        <v>2722</v>
      </c>
      <c r="G2680" s="341"/>
      <c r="H2680" s="349">
        <v>199.08</v>
      </c>
      <c r="I2680" s="198"/>
      <c r="L2680" s="196"/>
      <c r="M2680" s="199"/>
      <c r="N2680" s="200"/>
      <c r="O2680" s="200"/>
      <c r="P2680" s="200"/>
      <c r="Q2680" s="200"/>
      <c r="R2680" s="200"/>
      <c r="S2680" s="200"/>
      <c r="T2680" s="201"/>
      <c r="U2680" s="341"/>
      <c r="V2680" s="341"/>
      <c r="AS2680" s="202" t="s">
        <v>170</v>
      </c>
      <c r="AT2680" s="202" t="s">
        <v>79</v>
      </c>
      <c r="AU2680" s="12" t="s">
        <v>79</v>
      </c>
      <c r="AV2680" s="12" t="s">
        <v>33</v>
      </c>
      <c r="AW2680" s="12" t="s">
        <v>69</v>
      </c>
      <c r="AX2680" s="202" t="s">
        <v>162</v>
      </c>
    </row>
    <row r="2681" spans="2:50" s="13" customFormat="1">
      <c r="B2681" s="208"/>
      <c r="C2681" s="350"/>
      <c r="D2681" s="337" t="s">
        <v>170</v>
      </c>
      <c r="E2681" s="367" t="s">
        <v>5</v>
      </c>
      <c r="F2681" s="368" t="s">
        <v>192</v>
      </c>
      <c r="G2681" s="350"/>
      <c r="H2681" s="369">
        <f>SUM(H2674:H2680)</f>
        <v>596.79399999999998</v>
      </c>
      <c r="I2681" s="209"/>
      <c r="L2681" s="208"/>
      <c r="M2681" s="235"/>
      <c r="N2681" s="236"/>
      <c r="O2681" s="236"/>
      <c r="P2681" s="236"/>
      <c r="Q2681" s="236"/>
      <c r="R2681" s="236"/>
      <c r="S2681" s="236"/>
      <c r="T2681" s="237"/>
      <c r="U2681" s="350"/>
      <c r="V2681" s="350"/>
      <c r="AS2681" s="213" t="s">
        <v>170</v>
      </c>
      <c r="AT2681" s="213" t="s">
        <v>79</v>
      </c>
      <c r="AU2681" s="13" t="s">
        <v>168</v>
      </c>
      <c r="AV2681" s="13" t="s">
        <v>33</v>
      </c>
      <c r="AW2681" s="13" t="s">
        <v>77</v>
      </c>
      <c r="AX2681" s="213" t="s">
        <v>162</v>
      </c>
    </row>
    <row r="2682" spans="2:50" s="1" customFormat="1" ht="6.9" customHeight="1">
      <c r="B2682" s="56"/>
      <c r="C2682" s="57"/>
      <c r="D2682" s="57"/>
      <c r="E2682" s="57"/>
      <c r="F2682" s="57"/>
      <c r="G2682" s="57"/>
      <c r="H2682" s="57"/>
      <c r="I2682" s="127"/>
      <c r="J2682" s="57"/>
      <c r="K2682" s="57"/>
      <c r="L2682" s="41"/>
      <c r="U2682" s="329"/>
      <c r="V2682" s="329"/>
    </row>
    <row r="2683" spans="2:50">
      <c r="U2683" s="442"/>
      <c r="V2683" s="442"/>
    </row>
  </sheetData>
  <autoFilter ref="C101:K2681" xr:uid="{00000000-0009-0000-0000-000001000000}"/>
  <mergeCells count="10">
    <mergeCell ref="J51:J52"/>
    <mergeCell ref="E92:H92"/>
    <mergeCell ref="E94:H94"/>
    <mergeCell ref="G1:H1"/>
    <mergeCell ref="L2:U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1" display="3) Soupis prací" xr:uid="{00000000-0004-0000-0100-000002000000}"/>
    <hyperlink ref="L1:U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255"/>
  <sheetViews>
    <sheetView showGridLines="0" zoomScale="85" zoomScaleNormal="85" workbookViewId="0">
      <pane ySplit="1" topLeftCell="A177" activePane="bottomLeft" state="frozen"/>
      <selection pane="bottomLeft" activeCell="V144" sqref="V144:W256"/>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6" t="s">
        <v>108</v>
      </c>
      <c r="H1" s="486"/>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49" t="s">
        <v>8</v>
      </c>
      <c r="M2" s="450"/>
      <c r="N2" s="450"/>
      <c r="O2" s="450"/>
      <c r="P2" s="450"/>
      <c r="Q2" s="450"/>
      <c r="R2" s="450"/>
      <c r="S2" s="450"/>
      <c r="T2" s="450"/>
      <c r="U2" s="450"/>
      <c r="V2" s="450"/>
      <c r="AT2" s="24" t="s">
        <v>82</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7" t="str">
        <f>'Rekapitulace stavby'!K6</f>
        <v>Rekonstrukce ŠKOLNÍ KUCHYNĚ, Základní škola Praha 9, Vybíralova 964/8, 19800 Praha 9</v>
      </c>
      <c r="F7" s="488"/>
      <c r="G7" s="488"/>
      <c r="H7" s="488"/>
      <c r="I7" s="105"/>
      <c r="J7" s="29"/>
      <c r="K7" s="31"/>
    </row>
    <row r="8" spans="1:70" s="1" customFormat="1">
      <c r="B8" s="41"/>
      <c r="C8" s="42"/>
      <c r="D8" s="37" t="s">
        <v>113</v>
      </c>
      <c r="E8" s="42"/>
      <c r="F8" s="42"/>
      <c r="G8" s="42"/>
      <c r="H8" s="42"/>
      <c r="I8" s="106"/>
      <c r="J8" s="42"/>
      <c r="K8" s="45"/>
    </row>
    <row r="9" spans="1:70" s="1" customFormat="1" ht="36.9" customHeight="1">
      <c r="B9" s="41"/>
      <c r="C9" s="42"/>
      <c r="D9" s="42"/>
      <c r="E9" s="489" t="s">
        <v>2736</v>
      </c>
      <c r="F9" s="490"/>
      <c r="G9" s="490"/>
      <c r="H9" s="490"/>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1" t="s">
        <v>5</v>
      </c>
      <c r="F24" s="481"/>
      <c r="G24" s="481"/>
      <c r="H24" s="481"/>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ROUND(J91,2)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ROUND(SUM(BE91:BE254), 2)</f>
        <v>0</v>
      </c>
      <c r="G30" s="42"/>
      <c r="H30" s="42"/>
      <c r="I30" s="119">
        <v>0.21</v>
      </c>
      <c r="J30" s="118">
        <f>ROUND(ROUND((SUM(BE91:BE254)), 2)*I30, 2)</f>
        <v>0</v>
      </c>
      <c r="K30" s="45"/>
    </row>
    <row r="31" spans="2:11" s="1" customFormat="1" ht="14.4" customHeight="1">
      <c r="B31" s="41"/>
      <c r="C31" s="42"/>
      <c r="D31" s="42"/>
      <c r="E31" s="49" t="s">
        <v>41</v>
      </c>
      <c r="F31" s="118">
        <f>ROUND(SUM(BF91:BF254), 2)</f>
        <v>0</v>
      </c>
      <c r="G31" s="42"/>
      <c r="H31" s="42"/>
      <c r="I31" s="119">
        <v>0.15</v>
      </c>
      <c r="J31" s="118">
        <f>ROUND(ROUND((SUM(BF91:BF254)), 2)*I31, 2)</f>
        <v>0</v>
      </c>
      <c r="K31" s="45"/>
    </row>
    <row r="32" spans="2:11" s="1" customFormat="1" ht="14.4" hidden="1" customHeight="1">
      <c r="B32" s="41"/>
      <c r="C32" s="42"/>
      <c r="D32" s="42"/>
      <c r="E32" s="49" t="s">
        <v>42</v>
      </c>
      <c r="F32" s="118">
        <f>ROUND(SUM(BG91:BG254), 2)</f>
        <v>0</v>
      </c>
      <c r="G32" s="42"/>
      <c r="H32" s="42"/>
      <c r="I32" s="119">
        <v>0.21</v>
      </c>
      <c r="J32" s="118">
        <v>0</v>
      </c>
      <c r="K32" s="45"/>
    </row>
    <row r="33" spans="2:11" s="1" customFormat="1" ht="14.4" hidden="1" customHeight="1">
      <c r="B33" s="41"/>
      <c r="C33" s="42"/>
      <c r="D33" s="42"/>
      <c r="E33" s="49" t="s">
        <v>43</v>
      </c>
      <c r="F33" s="118">
        <f>ROUND(SUM(BH91:BH254), 2)</f>
        <v>0</v>
      </c>
      <c r="G33" s="42"/>
      <c r="H33" s="42"/>
      <c r="I33" s="119">
        <v>0.15</v>
      </c>
      <c r="J33" s="118">
        <v>0</v>
      </c>
      <c r="K33" s="45"/>
    </row>
    <row r="34" spans="2:11" s="1" customFormat="1" ht="14.4" hidden="1" customHeight="1">
      <c r="B34" s="41"/>
      <c r="C34" s="42"/>
      <c r="D34" s="42"/>
      <c r="E34" s="49" t="s">
        <v>44</v>
      </c>
      <c r="F34" s="118">
        <f>ROUND(SUM(BI91:BI254),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7" t="str">
        <f>E7</f>
        <v>Rekonstrukce ŠKOLNÍ KUCHYNĚ, Základní škola Praha 9, Vybíralova 964/8, 19800 Praha 9</v>
      </c>
      <c r="F45" s="488"/>
      <c r="G45" s="488"/>
      <c r="H45" s="488"/>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89" t="str">
        <f>E9</f>
        <v>D1.4a - ZDRAVOTNĚ TECHNICKÉ INSTALACE</v>
      </c>
      <c r="F47" s="490"/>
      <c r="G47" s="490"/>
      <c r="H47" s="490"/>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1" t="str">
        <f>E21</f>
        <v xml:space="preserve"> </v>
      </c>
      <c r="K51" s="45"/>
    </row>
    <row r="52" spans="2:47" s="1" customFormat="1" ht="14.4" customHeight="1">
      <c r="B52" s="41"/>
      <c r="C52" s="37" t="s">
        <v>30</v>
      </c>
      <c r="D52" s="42"/>
      <c r="E52" s="42"/>
      <c r="F52" s="35" t="str">
        <f>IF(E18="","",E18)</f>
        <v/>
      </c>
      <c r="G52" s="42"/>
      <c r="H52" s="42"/>
      <c r="I52" s="106"/>
      <c r="J52" s="482"/>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J91</f>
        <v>0</v>
      </c>
      <c r="K56" s="45"/>
      <c r="AU56" s="24" t="s">
        <v>119</v>
      </c>
    </row>
    <row r="57" spans="2:47" s="7" customFormat="1" ht="24.9" customHeight="1">
      <c r="B57" s="135"/>
      <c r="C57" s="136"/>
      <c r="D57" s="137" t="s">
        <v>120</v>
      </c>
      <c r="E57" s="138"/>
      <c r="F57" s="138"/>
      <c r="G57" s="138"/>
      <c r="H57" s="138"/>
      <c r="I57" s="139"/>
      <c r="J57" s="140">
        <f>J92</f>
        <v>0</v>
      </c>
      <c r="K57" s="141"/>
    </row>
    <row r="58" spans="2:47" s="8" customFormat="1" ht="20" customHeight="1">
      <c r="B58" s="142"/>
      <c r="C58" s="143"/>
      <c r="D58" s="144" t="s">
        <v>121</v>
      </c>
      <c r="E58" s="145"/>
      <c r="F58" s="145"/>
      <c r="G58" s="145"/>
      <c r="H58" s="145"/>
      <c r="I58" s="146"/>
      <c r="J58" s="147">
        <f>J93</f>
        <v>0</v>
      </c>
      <c r="K58" s="148"/>
    </row>
    <row r="59" spans="2:47" s="8" customFormat="1" ht="20" customHeight="1">
      <c r="B59" s="142"/>
      <c r="C59" s="143"/>
      <c r="D59" s="144" t="s">
        <v>123</v>
      </c>
      <c r="E59" s="145"/>
      <c r="F59" s="145"/>
      <c r="G59" s="145"/>
      <c r="H59" s="145"/>
      <c r="I59" s="146"/>
      <c r="J59" s="147">
        <f>J127</f>
        <v>0</v>
      </c>
      <c r="K59" s="148"/>
    </row>
    <row r="60" spans="2:47" s="8" customFormat="1" ht="20" customHeight="1">
      <c r="B60" s="142"/>
      <c r="C60" s="143"/>
      <c r="D60" s="144" t="s">
        <v>124</v>
      </c>
      <c r="E60" s="145"/>
      <c r="F60" s="145"/>
      <c r="G60" s="145"/>
      <c r="H60" s="145"/>
      <c r="I60" s="146"/>
      <c r="J60" s="147">
        <f>J130</f>
        <v>0</v>
      </c>
      <c r="K60" s="148"/>
    </row>
    <row r="61" spans="2:47" s="8" customFormat="1" ht="20" customHeight="1">
      <c r="B61" s="142"/>
      <c r="C61" s="143"/>
      <c r="D61" s="144" t="s">
        <v>2737</v>
      </c>
      <c r="E61" s="145"/>
      <c r="F61" s="145"/>
      <c r="G61" s="145"/>
      <c r="H61" s="145"/>
      <c r="I61" s="146"/>
      <c r="J61" s="147">
        <f>J134</f>
        <v>0</v>
      </c>
      <c r="K61" s="148"/>
    </row>
    <row r="62" spans="2:47" s="8" customFormat="1" ht="20" customHeight="1">
      <c r="B62" s="142"/>
      <c r="C62" s="143"/>
      <c r="D62" s="144" t="s">
        <v>128</v>
      </c>
      <c r="E62" s="145"/>
      <c r="F62" s="145"/>
      <c r="G62" s="145"/>
      <c r="H62" s="145"/>
      <c r="I62" s="146"/>
      <c r="J62" s="147">
        <f>J140</f>
        <v>0</v>
      </c>
      <c r="K62" s="148"/>
    </row>
    <row r="63" spans="2:47" s="7" customFormat="1" ht="24.9" customHeight="1">
      <c r="B63" s="135"/>
      <c r="C63" s="136"/>
      <c r="D63" s="137" t="s">
        <v>129</v>
      </c>
      <c r="E63" s="138"/>
      <c r="F63" s="138"/>
      <c r="G63" s="138"/>
      <c r="H63" s="138"/>
      <c r="I63" s="139"/>
      <c r="J63" s="140">
        <f>J142</f>
        <v>0</v>
      </c>
      <c r="K63" s="141"/>
    </row>
    <row r="64" spans="2:47" s="8" customFormat="1" ht="20" customHeight="1">
      <c r="B64" s="142"/>
      <c r="C64" s="143"/>
      <c r="D64" s="144" t="s">
        <v>132</v>
      </c>
      <c r="E64" s="145"/>
      <c r="F64" s="145"/>
      <c r="G64" s="145"/>
      <c r="H64" s="145"/>
      <c r="I64" s="146"/>
      <c r="J64" s="147">
        <f>J143</f>
        <v>0</v>
      </c>
      <c r="K64" s="148"/>
    </row>
    <row r="65" spans="2:12" s="8" customFormat="1" ht="20" customHeight="1">
      <c r="B65" s="142"/>
      <c r="C65" s="143"/>
      <c r="D65" s="144" t="s">
        <v>133</v>
      </c>
      <c r="E65" s="145"/>
      <c r="F65" s="145"/>
      <c r="G65" s="145"/>
      <c r="H65" s="145"/>
      <c r="I65" s="146"/>
      <c r="J65" s="147">
        <f>J165</f>
        <v>0</v>
      </c>
      <c r="K65" s="148"/>
    </row>
    <row r="66" spans="2:12" s="8" customFormat="1" ht="20" customHeight="1">
      <c r="B66" s="142"/>
      <c r="C66" s="143"/>
      <c r="D66" s="144" t="s">
        <v>2738</v>
      </c>
      <c r="E66" s="145"/>
      <c r="F66" s="145"/>
      <c r="G66" s="145"/>
      <c r="H66" s="145"/>
      <c r="I66" s="146"/>
      <c r="J66" s="147">
        <f>J201</f>
        <v>0</v>
      </c>
      <c r="K66" s="148"/>
    </row>
    <row r="67" spans="2:12" s="8" customFormat="1" ht="20" customHeight="1">
      <c r="B67" s="142"/>
      <c r="C67" s="143"/>
      <c r="D67" s="144" t="s">
        <v>134</v>
      </c>
      <c r="E67" s="145"/>
      <c r="F67" s="145"/>
      <c r="G67" s="145"/>
      <c r="H67" s="145"/>
      <c r="I67" s="146"/>
      <c r="J67" s="147">
        <f>J222</f>
        <v>0</v>
      </c>
      <c r="K67" s="148"/>
    </row>
    <row r="68" spans="2:12" s="8" customFormat="1" ht="20" customHeight="1">
      <c r="B68" s="142"/>
      <c r="C68" s="143"/>
      <c r="D68" s="144" t="s">
        <v>2739</v>
      </c>
      <c r="E68" s="145"/>
      <c r="F68" s="145"/>
      <c r="G68" s="145"/>
      <c r="H68" s="145"/>
      <c r="I68" s="146"/>
      <c r="J68" s="147">
        <f>J245</f>
        <v>0</v>
      </c>
      <c r="K68" s="148"/>
    </row>
    <row r="69" spans="2:12" s="7" customFormat="1" ht="24.9" customHeight="1">
      <c r="B69" s="135"/>
      <c r="C69" s="136"/>
      <c r="D69" s="137" t="s">
        <v>2740</v>
      </c>
      <c r="E69" s="138"/>
      <c r="F69" s="138"/>
      <c r="G69" s="138"/>
      <c r="H69" s="138"/>
      <c r="I69" s="139"/>
      <c r="J69" s="140">
        <f>J250</f>
        <v>0</v>
      </c>
      <c r="K69" s="141"/>
    </row>
    <row r="70" spans="2:12" s="7" customFormat="1" ht="24.9" customHeight="1">
      <c r="B70" s="135"/>
      <c r="C70" s="136"/>
      <c r="D70" s="137" t="s">
        <v>2741</v>
      </c>
      <c r="E70" s="138"/>
      <c r="F70" s="138"/>
      <c r="G70" s="138"/>
      <c r="H70" s="138"/>
      <c r="I70" s="139"/>
      <c r="J70" s="140">
        <f>J252</f>
        <v>0</v>
      </c>
      <c r="K70" s="141"/>
    </row>
    <row r="71" spans="2:12" s="8" customFormat="1" ht="20" customHeight="1">
      <c r="B71" s="142"/>
      <c r="C71" s="143"/>
      <c r="D71" s="144" t="s">
        <v>2742</v>
      </c>
      <c r="E71" s="145"/>
      <c r="F71" s="145"/>
      <c r="G71" s="145"/>
      <c r="H71" s="145"/>
      <c r="I71" s="146"/>
      <c r="J71" s="147">
        <f>J253</f>
        <v>0</v>
      </c>
      <c r="K71" s="148"/>
    </row>
    <row r="72" spans="2:12" s="1" customFormat="1" ht="21.75" customHeight="1">
      <c r="B72" s="41"/>
      <c r="C72" s="42"/>
      <c r="D72" s="42"/>
      <c r="E72" s="42"/>
      <c r="F72" s="42"/>
      <c r="G72" s="42"/>
      <c r="H72" s="42"/>
      <c r="I72" s="106"/>
      <c r="J72" s="42"/>
      <c r="K72" s="45"/>
    </row>
    <row r="73" spans="2:12" s="1" customFormat="1" ht="6.9" customHeight="1">
      <c r="B73" s="56"/>
      <c r="C73" s="57"/>
      <c r="D73" s="57"/>
      <c r="E73" s="57"/>
      <c r="F73" s="57"/>
      <c r="G73" s="57"/>
      <c r="H73" s="57"/>
      <c r="I73" s="127"/>
      <c r="J73" s="57"/>
      <c r="K73" s="58"/>
    </row>
    <row r="77" spans="2:12" s="1" customFormat="1" ht="6.9" customHeight="1">
      <c r="B77" s="59"/>
      <c r="C77" s="60"/>
      <c r="D77" s="60"/>
      <c r="E77" s="60"/>
      <c r="F77" s="60"/>
      <c r="G77" s="60"/>
      <c r="H77" s="60"/>
      <c r="I77" s="128"/>
      <c r="J77" s="60"/>
      <c r="K77" s="60"/>
      <c r="L77" s="41"/>
    </row>
    <row r="78" spans="2:12" s="1" customFormat="1" ht="36.9" customHeight="1">
      <c r="B78" s="41"/>
      <c r="C78" s="61" t="s">
        <v>146</v>
      </c>
      <c r="L78" s="41"/>
    </row>
    <row r="79" spans="2:12" s="1" customFormat="1" ht="6.9" customHeight="1">
      <c r="B79" s="41"/>
      <c r="L79" s="41"/>
    </row>
    <row r="80" spans="2:12" s="1" customFormat="1" ht="14.4" customHeight="1">
      <c r="B80" s="41"/>
      <c r="C80" s="63" t="s">
        <v>19</v>
      </c>
      <c r="L80" s="41"/>
    </row>
    <row r="81" spans="2:65" s="1" customFormat="1" ht="16.5" customHeight="1">
      <c r="B81" s="41"/>
      <c r="E81" s="483" t="str">
        <f>E7</f>
        <v>Rekonstrukce ŠKOLNÍ KUCHYNĚ, Základní škola Praha 9, Vybíralova 964/8, 19800 Praha 9</v>
      </c>
      <c r="F81" s="484"/>
      <c r="G81" s="484"/>
      <c r="H81" s="484"/>
      <c r="L81" s="41"/>
    </row>
    <row r="82" spans="2:65" s="1" customFormat="1" ht="14.4" customHeight="1">
      <c r="B82" s="41"/>
      <c r="C82" s="63" t="s">
        <v>113</v>
      </c>
      <c r="L82" s="41"/>
    </row>
    <row r="83" spans="2:65" s="1" customFormat="1" ht="17.25" customHeight="1">
      <c r="B83" s="41"/>
      <c r="E83" s="451" t="str">
        <f>E9</f>
        <v>D1.4a - ZDRAVOTNĚ TECHNICKÉ INSTALACE</v>
      </c>
      <c r="F83" s="485"/>
      <c r="G83" s="485"/>
      <c r="H83" s="485"/>
      <c r="L83" s="41"/>
    </row>
    <row r="84" spans="2:65" s="1" customFormat="1" ht="6.9" customHeight="1">
      <c r="B84" s="41"/>
      <c r="L84" s="41"/>
    </row>
    <row r="85" spans="2:65" s="1" customFormat="1" ht="18" customHeight="1">
      <c r="B85" s="41"/>
      <c r="C85" s="63" t="s">
        <v>23</v>
      </c>
      <c r="F85" s="149" t="str">
        <f>F12</f>
        <v xml:space="preserve"> </v>
      </c>
      <c r="I85" s="150" t="s">
        <v>25</v>
      </c>
      <c r="J85" s="67" t="str">
        <f>IF(J12="","",J12)</f>
        <v>25. 10. 2019</v>
      </c>
      <c r="L85" s="41"/>
    </row>
    <row r="86" spans="2:65" s="1" customFormat="1" ht="6.9" customHeight="1">
      <c r="B86" s="41"/>
      <c r="L86" s="41"/>
    </row>
    <row r="87" spans="2:65" s="1" customFormat="1">
      <c r="B87" s="41"/>
      <c r="C87" s="63" t="s">
        <v>27</v>
      </c>
      <c r="F87" s="149" t="str">
        <f>E15</f>
        <v xml:space="preserve"> </v>
      </c>
      <c r="I87" s="150" t="s">
        <v>32</v>
      </c>
      <c r="J87" s="149" t="str">
        <f>E21</f>
        <v xml:space="preserve"> </v>
      </c>
      <c r="L87" s="41"/>
    </row>
    <row r="88" spans="2:65" s="1" customFormat="1" ht="14.4" customHeight="1">
      <c r="B88" s="41"/>
      <c r="C88" s="63" t="s">
        <v>30</v>
      </c>
      <c r="F88" s="149" t="str">
        <f>IF(E18="","",E18)</f>
        <v/>
      </c>
      <c r="L88" s="41"/>
    </row>
    <row r="89" spans="2:65" s="1" customFormat="1" ht="10.4" customHeight="1">
      <c r="B89" s="41"/>
      <c r="L89" s="41"/>
    </row>
    <row r="90" spans="2:65" s="9" customFormat="1" ht="29.25" customHeight="1">
      <c r="B90" s="151"/>
      <c r="C90" s="152" t="s">
        <v>147</v>
      </c>
      <c r="D90" s="153" t="s">
        <v>54</v>
      </c>
      <c r="E90" s="153" t="s">
        <v>50</v>
      </c>
      <c r="F90" s="153" t="s">
        <v>148</v>
      </c>
      <c r="G90" s="153" t="s">
        <v>149</v>
      </c>
      <c r="H90" s="153" t="s">
        <v>150</v>
      </c>
      <c r="I90" s="154" t="s">
        <v>151</v>
      </c>
      <c r="J90" s="153" t="s">
        <v>117</v>
      </c>
      <c r="K90" s="155" t="s">
        <v>152</v>
      </c>
      <c r="L90" s="151"/>
      <c r="M90" s="73" t="s">
        <v>153</v>
      </c>
      <c r="N90" s="74" t="s">
        <v>39</v>
      </c>
      <c r="O90" s="74" t="s">
        <v>154</v>
      </c>
      <c r="P90" s="74" t="s">
        <v>155</v>
      </c>
      <c r="Q90" s="74" t="s">
        <v>156</v>
      </c>
      <c r="R90" s="74" t="s">
        <v>157</v>
      </c>
      <c r="S90" s="74" t="s">
        <v>158</v>
      </c>
      <c r="T90" s="75" t="s">
        <v>159</v>
      </c>
    </row>
    <row r="91" spans="2:65" s="1" customFormat="1" ht="29.25" customHeight="1">
      <c r="B91" s="41"/>
      <c r="C91" s="77" t="s">
        <v>118</v>
      </c>
      <c r="J91" s="156">
        <f>BK91</f>
        <v>0</v>
      </c>
      <c r="L91" s="41"/>
      <c r="M91" s="76"/>
      <c r="N91" s="68"/>
      <c r="O91" s="68"/>
      <c r="P91" s="157">
        <f>P92+P142+P250+P252</f>
        <v>0</v>
      </c>
      <c r="Q91" s="68"/>
      <c r="R91" s="157">
        <f>R92+R142+R250+R252</f>
        <v>1.4800000000000001E-2</v>
      </c>
      <c r="S91" s="68"/>
      <c r="T91" s="158">
        <f>T92+T142+T250+T252</f>
        <v>0</v>
      </c>
      <c r="AT91" s="24" t="s">
        <v>68</v>
      </c>
      <c r="AU91" s="24" t="s">
        <v>119</v>
      </c>
      <c r="BK91" s="159">
        <f>BK92+BK142+BI250+BI252</f>
        <v>0</v>
      </c>
    </row>
    <row r="92" spans="2:65" s="10" customFormat="1" ht="37.4" customHeight="1">
      <c r="B92" s="160"/>
      <c r="D92" s="161" t="s">
        <v>68</v>
      </c>
      <c r="E92" s="162" t="s">
        <v>160</v>
      </c>
      <c r="F92" s="162" t="s">
        <v>161</v>
      </c>
      <c r="I92" s="163"/>
      <c r="J92" s="164">
        <f>BK92</f>
        <v>0</v>
      </c>
      <c r="L92" s="160"/>
      <c r="M92" s="165"/>
      <c r="N92" s="166"/>
      <c r="O92" s="166"/>
      <c r="P92" s="167">
        <f>P93+P127+P130+P134+P140</f>
        <v>0</v>
      </c>
      <c r="Q92" s="166"/>
      <c r="R92" s="167">
        <f>R93+R127+R130+R134+R140</f>
        <v>0</v>
      </c>
      <c r="S92" s="166"/>
      <c r="T92" s="168">
        <f>T93+T127+T130+T134+T140</f>
        <v>0</v>
      </c>
      <c r="AR92" s="161" t="s">
        <v>77</v>
      </c>
      <c r="AT92" s="169" t="s">
        <v>68</v>
      </c>
      <c r="AU92" s="169" t="s">
        <v>69</v>
      </c>
      <c r="AY92" s="161" t="s">
        <v>162</v>
      </c>
      <c r="BK92" s="170">
        <f>BK93+BK127+BK130+BK134+BK140</f>
        <v>0</v>
      </c>
    </row>
    <row r="93" spans="2:65" s="10" customFormat="1" ht="20" customHeight="1">
      <c r="B93" s="160"/>
      <c r="D93" s="171" t="s">
        <v>68</v>
      </c>
      <c r="E93" s="172" t="s">
        <v>77</v>
      </c>
      <c r="F93" s="172" t="s">
        <v>163</v>
      </c>
      <c r="I93" s="163"/>
      <c r="J93" s="173">
        <f>BK93</f>
        <v>0</v>
      </c>
      <c r="L93" s="160"/>
      <c r="M93" s="165"/>
      <c r="N93" s="166"/>
      <c r="O93" s="166"/>
      <c r="P93" s="167">
        <f>SUM(P94:P126)</f>
        <v>0</v>
      </c>
      <c r="Q93" s="166"/>
      <c r="R93" s="167">
        <f>SUM(R94:R126)</f>
        <v>0</v>
      </c>
      <c r="S93" s="166"/>
      <c r="T93" s="168">
        <f>SUM(T94:T126)</f>
        <v>0</v>
      </c>
      <c r="AR93" s="161" t="s">
        <v>77</v>
      </c>
      <c r="AT93" s="169" t="s">
        <v>68</v>
      </c>
      <c r="AU93" s="169" t="s">
        <v>77</v>
      </c>
      <c r="AY93" s="161" t="s">
        <v>162</v>
      </c>
      <c r="BK93" s="170">
        <f>SUM(BK94:BK126)</f>
        <v>0</v>
      </c>
    </row>
    <row r="94" spans="2:65" s="1" customFormat="1" ht="25.5" customHeight="1">
      <c r="B94" s="174"/>
      <c r="C94" s="175" t="s">
        <v>77</v>
      </c>
      <c r="D94" s="175" t="s">
        <v>164</v>
      </c>
      <c r="E94" s="176" t="s">
        <v>165</v>
      </c>
      <c r="F94" s="177" t="s">
        <v>166</v>
      </c>
      <c r="G94" s="178" t="s">
        <v>167</v>
      </c>
      <c r="H94" s="179">
        <v>15</v>
      </c>
      <c r="I94" s="180"/>
      <c r="J94" s="181">
        <f>ROUND(I94*H94,2)</f>
        <v>0</v>
      </c>
      <c r="K94" s="177" t="s">
        <v>5</v>
      </c>
      <c r="L94" s="41"/>
      <c r="M94" s="182" t="s">
        <v>5</v>
      </c>
      <c r="N94" s="183" t="s">
        <v>40</v>
      </c>
      <c r="O94" s="42"/>
      <c r="P94" s="184">
        <f>O94*H94</f>
        <v>0</v>
      </c>
      <c r="Q94" s="184">
        <v>0</v>
      </c>
      <c r="R94" s="184">
        <f>Q94*H94</f>
        <v>0</v>
      </c>
      <c r="S94" s="184">
        <v>0</v>
      </c>
      <c r="T94" s="185">
        <f>S94*H94</f>
        <v>0</v>
      </c>
      <c r="AR94" s="24" t="s">
        <v>168</v>
      </c>
      <c r="AT94" s="24" t="s">
        <v>164</v>
      </c>
      <c r="AU94" s="24" t="s">
        <v>79</v>
      </c>
      <c r="AY94" s="24" t="s">
        <v>162</v>
      </c>
      <c r="BE94" s="186">
        <f>IF(N94="základní",J94,0)</f>
        <v>0</v>
      </c>
      <c r="BF94" s="186">
        <f>IF(N94="snížená",J94,0)</f>
        <v>0</v>
      </c>
      <c r="BG94" s="186">
        <f>IF(N94="zákl. přenesená",J94,0)</f>
        <v>0</v>
      </c>
      <c r="BH94" s="186">
        <f>IF(N94="sníž. přenesená",J94,0)</f>
        <v>0</v>
      </c>
      <c r="BI94" s="186">
        <f>IF(N94="nulová",J94,0)</f>
        <v>0</v>
      </c>
      <c r="BJ94" s="24" t="s">
        <v>77</v>
      </c>
      <c r="BK94" s="186">
        <f>ROUND(I94*H94,2)</f>
        <v>0</v>
      </c>
      <c r="BL94" s="24" t="s">
        <v>168</v>
      </c>
      <c r="BM94" s="24" t="s">
        <v>79</v>
      </c>
    </row>
    <row r="95" spans="2:65" s="12" customFormat="1">
      <c r="B95" s="196"/>
      <c r="D95" s="188" t="s">
        <v>170</v>
      </c>
      <c r="E95" s="202" t="s">
        <v>5</v>
      </c>
      <c r="F95" s="206" t="s">
        <v>11</v>
      </c>
      <c r="H95" s="207">
        <v>15</v>
      </c>
      <c r="I95" s="198"/>
      <c r="L95" s="196"/>
      <c r="M95" s="199"/>
      <c r="N95" s="200"/>
      <c r="O95" s="200"/>
      <c r="P95" s="200"/>
      <c r="Q95" s="200"/>
      <c r="R95" s="200"/>
      <c r="S95" s="200"/>
      <c r="T95" s="201"/>
      <c r="AT95" s="202" t="s">
        <v>170</v>
      </c>
      <c r="AU95" s="202" t="s">
        <v>79</v>
      </c>
      <c r="AV95" s="12" t="s">
        <v>79</v>
      </c>
      <c r="AW95" s="12" t="s">
        <v>33</v>
      </c>
      <c r="AX95" s="12" t="s">
        <v>69</v>
      </c>
      <c r="AY95" s="202" t="s">
        <v>162</v>
      </c>
    </row>
    <row r="96" spans="2:65" s="13" customFormat="1">
      <c r="B96" s="208"/>
      <c r="C96" s="428"/>
      <c r="D96" s="416" t="s">
        <v>170</v>
      </c>
      <c r="E96" s="430" t="s">
        <v>5</v>
      </c>
      <c r="F96" s="431" t="s">
        <v>192</v>
      </c>
      <c r="G96" s="428"/>
      <c r="H96" s="432">
        <v>15</v>
      </c>
      <c r="I96" s="209"/>
      <c r="L96" s="208"/>
      <c r="M96" s="210"/>
      <c r="N96" s="211"/>
      <c r="O96" s="211"/>
      <c r="P96" s="211"/>
      <c r="Q96" s="211"/>
      <c r="R96" s="211"/>
      <c r="S96" s="211"/>
      <c r="T96" s="212"/>
      <c r="AT96" s="213" t="s">
        <v>170</v>
      </c>
      <c r="AU96" s="213" t="s">
        <v>79</v>
      </c>
      <c r="AV96" s="13" t="s">
        <v>168</v>
      </c>
      <c r="AW96" s="13" t="s">
        <v>33</v>
      </c>
      <c r="AX96" s="13" t="s">
        <v>77</v>
      </c>
      <c r="AY96" s="213" t="s">
        <v>162</v>
      </c>
    </row>
    <row r="97" spans="2:65" s="1" customFormat="1" ht="25.5" customHeight="1">
      <c r="B97" s="174"/>
      <c r="C97" s="389" t="s">
        <v>79</v>
      </c>
      <c r="D97" s="389" t="s">
        <v>164</v>
      </c>
      <c r="E97" s="390" t="s">
        <v>174</v>
      </c>
      <c r="F97" s="391" t="s">
        <v>175</v>
      </c>
      <c r="G97" s="392" t="s">
        <v>167</v>
      </c>
      <c r="H97" s="393">
        <v>4.5</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168</v>
      </c>
    </row>
    <row r="98" spans="2:65" s="11" customFormat="1">
      <c r="B98" s="187"/>
      <c r="C98" s="407"/>
      <c r="D98" s="409" t="s">
        <v>170</v>
      </c>
      <c r="E98" s="410" t="s">
        <v>5</v>
      </c>
      <c r="F98" s="411" t="s">
        <v>2743</v>
      </c>
      <c r="G98" s="407"/>
      <c r="H98" s="412" t="s">
        <v>5</v>
      </c>
      <c r="I98" s="192"/>
      <c r="L98" s="187"/>
      <c r="M98" s="193"/>
      <c r="N98" s="194"/>
      <c r="O98" s="194"/>
      <c r="P98" s="194"/>
      <c r="Q98" s="194"/>
      <c r="R98" s="194"/>
      <c r="S98" s="194"/>
      <c r="T98" s="195"/>
      <c r="AT98" s="191" t="s">
        <v>170</v>
      </c>
      <c r="AU98" s="191" t="s">
        <v>79</v>
      </c>
      <c r="AV98" s="11" t="s">
        <v>77</v>
      </c>
      <c r="AW98" s="11" t="s">
        <v>33</v>
      </c>
      <c r="AX98" s="11" t="s">
        <v>69</v>
      </c>
      <c r="AY98" s="191" t="s">
        <v>162</v>
      </c>
    </row>
    <row r="99" spans="2:65" s="11" customFormat="1">
      <c r="B99" s="187"/>
      <c r="C99" s="407"/>
      <c r="D99" s="409" t="s">
        <v>170</v>
      </c>
      <c r="E99" s="410" t="s">
        <v>5</v>
      </c>
      <c r="F99" s="411" t="s">
        <v>2744</v>
      </c>
      <c r="G99" s="407"/>
      <c r="H99" s="412" t="s">
        <v>5</v>
      </c>
      <c r="I99" s="192"/>
      <c r="L99" s="187"/>
      <c r="M99" s="193"/>
      <c r="N99" s="194"/>
      <c r="O99" s="194"/>
      <c r="P99" s="194"/>
      <c r="Q99" s="194"/>
      <c r="R99" s="194"/>
      <c r="S99" s="194"/>
      <c r="T99" s="195"/>
      <c r="AT99" s="191" t="s">
        <v>170</v>
      </c>
      <c r="AU99" s="191" t="s">
        <v>79</v>
      </c>
      <c r="AV99" s="11" t="s">
        <v>77</v>
      </c>
      <c r="AW99" s="11" t="s">
        <v>33</v>
      </c>
      <c r="AX99" s="11" t="s">
        <v>69</v>
      </c>
      <c r="AY99" s="191" t="s">
        <v>162</v>
      </c>
    </row>
    <row r="100" spans="2:65" s="12" customFormat="1">
      <c r="B100" s="196"/>
      <c r="C100" s="414"/>
      <c r="D100" s="409" t="s">
        <v>170</v>
      </c>
      <c r="E100" s="425" t="s">
        <v>5</v>
      </c>
      <c r="F100" s="426" t="s">
        <v>2745</v>
      </c>
      <c r="G100" s="414"/>
      <c r="H100" s="427">
        <v>4.5</v>
      </c>
      <c r="I100" s="198"/>
      <c r="L100" s="196"/>
      <c r="M100" s="199"/>
      <c r="N100" s="200"/>
      <c r="O100" s="200"/>
      <c r="P100" s="200"/>
      <c r="Q100" s="200"/>
      <c r="R100" s="200"/>
      <c r="S100" s="200"/>
      <c r="T100" s="201"/>
      <c r="AT100" s="202" t="s">
        <v>170</v>
      </c>
      <c r="AU100" s="202" t="s">
        <v>79</v>
      </c>
      <c r="AV100" s="12" t="s">
        <v>79</v>
      </c>
      <c r="AW100" s="12" t="s">
        <v>33</v>
      </c>
      <c r="AX100" s="12" t="s">
        <v>69</v>
      </c>
      <c r="AY100" s="202" t="s">
        <v>162</v>
      </c>
    </row>
    <row r="101" spans="2:65" s="13" customFormat="1">
      <c r="B101" s="208"/>
      <c r="C101" s="428"/>
      <c r="D101" s="416" t="s">
        <v>170</v>
      </c>
      <c r="E101" s="430" t="s">
        <v>5</v>
      </c>
      <c r="F101" s="431" t="s">
        <v>192</v>
      </c>
      <c r="G101" s="428"/>
      <c r="H101" s="432">
        <v>4.5</v>
      </c>
      <c r="I101" s="209"/>
      <c r="L101" s="208"/>
      <c r="M101" s="210"/>
      <c r="N101" s="211"/>
      <c r="O101" s="211"/>
      <c r="P101" s="211"/>
      <c r="Q101" s="211"/>
      <c r="R101" s="211"/>
      <c r="S101" s="211"/>
      <c r="T101" s="212"/>
      <c r="AT101" s="213" t="s">
        <v>170</v>
      </c>
      <c r="AU101" s="213" t="s">
        <v>79</v>
      </c>
      <c r="AV101" s="13" t="s">
        <v>168</v>
      </c>
      <c r="AW101" s="13" t="s">
        <v>33</v>
      </c>
      <c r="AX101" s="13" t="s">
        <v>77</v>
      </c>
      <c r="AY101" s="213" t="s">
        <v>162</v>
      </c>
    </row>
    <row r="102" spans="2:65" s="1" customFormat="1" ht="38.25" customHeight="1">
      <c r="B102" s="174"/>
      <c r="C102" s="389" t="s">
        <v>178</v>
      </c>
      <c r="D102" s="389" t="s">
        <v>164</v>
      </c>
      <c r="E102" s="390" t="s">
        <v>2746</v>
      </c>
      <c r="F102" s="391" t="s">
        <v>2747</v>
      </c>
      <c r="G102" s="392" t="s">
        <v>167</v>
      </c>
      <c r="H102" s="393">
        <v>251.733</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79</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203</v>
      </c>
    </row>
    <row r="103" spans="2:65" s="12" customFormat="1">
      <c r="B103" s="196"/>
      <c r="C103" s="414"/>
      <c r="D103" s="409" t="s">
        <v>170</v>
      </c>
      <c r="E103" s="425" t="s">
        <v>5</v>
      </c>
      <c r="F103" s="426" t="s">
        <v>2748</v>
      </c>
      <c r="G103" s="414"/>
      <c r="H103" s="427">
        <v>377.6</v>
      </c>
      <c r="I103" s="198"/>
      <c r="L103" s="196"/>
      <c r="M103" s="199"/>
      <c r="N103" s="200"/>
      <c r="O103" s="200"/>
      <c r="P103" s="200"/>
      <c r="Q103" s="200"/>
      <c r="R103" s="200"/>
      <c r="S103" s="200"/>
      <c r="T103" s="201"/>
      <c r="AT103" s="202" t="s">
        <v>170</v>
      </c>
      <c r="AU103" s="202" t="s">
        <v>79</v>
      </c>
      <c r="AV103" s="12" t="s">
        <v>79</v>
      </c>
      <c r="AW103" s="12" t="s">
        <v>33</v>
      </c>
      <c r="AX103" s="12" t="s">
        <v>69</v>
      </c>
      <c r="AY103" s="202" t="s">
        <v>162</v>
      </c>
    </row>
    <row r="104" spans="2:65" s="13" customFormat="1">
      <c r="B104" s="208"/>
      <c r="C104" s="428"/>
      <c r="D104" s="416" t="s">
        <v>170</v>
      </c>
      <c r="E104" s="430" t="s">
        <v>5</v>
      </c>
      <c r="F104" s="431" t="s">
        <v>192</v>
      </c>
      <c r="G104" s="428"/>
      <c r="H104" s="432">
        <v>377.6</v>
      </c>
      <c r="I104" s="209"/>
      <c r="L104" s="208"/>
      <c r="M104" s="210"/>
      <c r="N104" s="211"/>
      <c r="O104" s="211"/>
      <c r="P104" s="211"/>
      <c r="Q104" s="211"/>
      <c r="R104" s="211"/>
      <c r="S104" s="211"/>
      <c r="T104" s="212"/>
      <c r="AT104" s="213" t="s">
        <v>170</v>
      </c>
      <c r="AU104" s="213" t="s">
        <v>79</v>
      </c>
      <c r="AV104" s="13" t="s">
        <v>168</v>
      </c>
      <c r="AW104" s="13" t="s">
        <v>33</v>
      </c>
      <c r="AX104" s="13" t="s">
        <v>77</v>
      </c>
      <c r="AY104" s="213" t="s">
        <v>162</v>
      </c>
    </row>
    <row r="105" spans="2:65" s="1" customFormat="1" ht="38.25" customHeight="1">
      <c r="B105" s="174"/>
      <c r="C105" s="389" t="s">
        <v>168</v>
      </c>
      <c r="D105" s="389" t="s">
        <v>164</v>
      </c>
      <c r="E105" s="390" t="s">
        <v>204</v>
      </c>
      <c r="F105" s="391" t="s">
        <v>2749</v>
      </c>
      <c r="G105" s="392" t="s">
        <v>167</v>
      </c>
      <c r="H105" s="393">
        <v>113.28</v>
      </c>
      <c r="I105" s="180"/>
      <c r="J105" s="181">
        <f>ROUND(I105*H105,2)</f>
        <v>0</v>
      </c>
      <c r="K105" s="177" t="s">
        <v>5</v>
      </c>
      <c r="L105" s="41"/>
      <c r="M105" s="182" t="s">
        <v>5</v>
      </c>
      <c r="N105" s="183" t="s">
        <v>40</v>
      </c>
      <c r="O105" s="42"/>
      <c r="P105" s="184">
        <f>O105*H105</f>
        <v>0</v>
      </c>
      <c r="Q105" s="184">
        <v>0</v>
      </c>
      <c r="R105" s="184">
        <f>Q105*H105</f>
        <v>0</v>
      </c>
      <c r="S105" s="184">
        <v>0</v>
      </c>
      <c r="T105" s="185">
        <f>S105*H105</f>
        <v>0</v>
      </c>
      <c r="AR105" s="24" t="s">
        <v>168</v>
      </c>
      <c r="AT105" s="24" t="s">
        <v>164</v>
      </c>
      <c r="AU105" s="24" t="s">
        <v>79</v>
      </c>
      <c r="AY105" s="24" t="s">
        <v>162</v>
      </c>
      <c r="BE105" s="186">
        <f>IF(N105="základní",J105,0)</f>
        <v>0</v>
      </c>
      <c r="BF105" s="186">
        <f>IF(N105="snížená",J105,0)</f>
        <v>0</v>
      </c>
      <c r="BG105" s="186">
        <f>IF(N105="zákl. přenesená",J105,0)</f>
        <v>0</v>
      </c>
      <c r="BH105" s="186">
        <f>IF(N105="sníž. přenesená",J105,0)</f>
        <v>0</v>
      </c>
      <c r="BI105" s="186">
        <f>IF(N105="nulová",J105,0)</f>
        <v>0</v>
      </c>
      <c r="BJ105" s="24" t="s">
        <v>77</v>
      </c>
      <c r="BK105" s="186">
        <f>ROUND(I105*H105,2)</f>
        <v>0</v>
      </c>
      <c r="BL105" s="24" t="s">
        <v>168</v>
      </c>
      <c r="BM105" s="24" t="s">
        <v>213</v>
      </c>
    </row>
    <row r="106" spans="2:65" s="11" customFormat="1">
      <c r="B106" s="187"/>
      <c r="C106" s="407"/>
      <c r="D106" s="409" t="s">
        <v>170</v>
      </c>
      <c r="E106" s="410" t="s">
        <v>5</v>
      </c>
      <c r="F106" s="411" t="s">
        <v>2743</v>
      </c>
      <c r="G106" s="407"/>
      <c r="H106" s="412" t="s">
        <v>5</v>
      </c>
      <c r="I106" s="192"/>
      <c r="L106" s="187"/>
      <c r="M106" s="193"/>
      <c r="N106" s="194"/>
      <c r="O106" s="194"/>
      <c r="P106" s="194"/>
      <c r="Q106" s="194"/>
      <c r="R106" s="194"/>
      <c r="S106" s="194"/>
      <c r="T106" s="195"/>
      <c r="AT106" s="191" t="s">
        <v>170</v>
      </c>
      <c r="AU106" s="191" t="s">
        <v>79</v>
      </c>
      <c r="AV106" s="11" t="s">
        <v>77</v>
      </c>
      <c r="AW106" s="11" t="s">
        <v>33</v>
      </c>
      <c r="AX106" s="11" t="s">
        <v>69</v>
      </c>
      <c r="AY106" s="191" t="s">
        <v>162</v>
      </c>
    </row>
    <row r="107" spans="2:65" s="11" customFormat="1">
      <c r="B107" s="187"/>
      <c r="C107" s="407"/>
      <c r="D107" s="409" t="s">
        <v>170</v>
      </c>
      <c r="E107" s="410" t="s">
        <v>5</v>
      </c>
      <c r="F107" s="411" t="s">
        <v>2750</v>
      </c>
      <c r="G107" s="407"/>
      <c r="H107" s="412" t="s">
        <v>5</v>
      </c>
      <c r="I107" s="192"/>
      <c r="L107" s="187"/>
      <c r="M107" s="193"/>
      <c r="N107" s="194"/>
      <c r="O107" s="194"/>
      <c r="P107" s="194"/>
      <c r="Q107" s="194"/>
      <c r="R107" s="194"/>
      <c r="S107" s="194"/>
      <c r="T107" s="195"/>
      <c r="AT107" s="191" t="s">
        <v>170</v>
      </c>
      <c r="AU107" s="191" t="s">
        <v>79</v>
      </c>
      <c r="AV107" s="11" t="s">
        <v>77</v>
      </c>
      <c r="AW107" s="11" t="s">
        <v>33</v>
      </c>
      <c r="AX107" s="11" t="s">
        <v>69</v>
      </c>
      <c r="AY107" s="191" t="s">
        <v>162</v>
      </c>
    </row>
    <row r="108" spans="2:65" s="12" customFormat="1">
      <c r="B108" s="196"/>
      <c r="C108" s="414"/>
      <c r="D108" s="409" t="s">
        <v>170</v>
      </c>
      <c r="E108" s="425" t="s">
        <v>5</v>
      </c>
      <c r="F108" s="426" t="s">
        <v>2751</v>
      </c>
      <c r="G108" s="414"/>
      <c r="H108" s="427">
        <v>113.28</v>
      </c>
      <c r="I108" s="198"/>
      <c r="L108" s="196"/>
      <c r="M108" s="199"/>
      <c r="N108" s="200"/>
      <c r="O108" s="200"/>
      <c r="P108" s="200"/>
      <c r="Q108" s="200"/>
      <c r="R108" s="200"/>
      <c r="S108" s="200"/>
      <c r="T108" s="201"/>
      <c r="AT108" s="202" t="s">
        <v>170</v>
      </c>
      <c r="AU108" s="202" t="s">
        <v>79</v>
      </c>
      <c r="AV108" s="12" t="s">
        <v>79</v>
      </c>
      <c r="AW108" s="12" t="s">
        <v>33</v>
      </c>
      <c r="AX108" s="12" t="s">
        <v>69</v>
      </c>
      <c r="AY108" s="202" t="s">
        <v>162</v>
      </c>
    </row>
    <row r="109" spans="2:65" s="13" customFormat="1">
      <c r="B109" s="208"/>
      <c r="C109" s="428"/>
      <c r="D109" s="416" t="s">
        <v>170</v>
      </c>
      <c r="E109" s="430" t="s">
        <v>5</v>
      </c>
      <c r="F109" s="431" t="s">
        <v>192</v>
      </c>
      <c r="G109" s="428"/>
      <c r="H109" s="432">
        <v>113.28</v>
      </c>
      <c r="I109" s="209"/>
      <c r="L109" s="208"/>
      <c r="M109" s="210"/>
      <c r="N109" s="211"/>
      <c r="O109" s="211"/>
      <c r="P109" s="211"/>
      <c r="Q109" s="211"/>
      <c r="R109" s="211"/>
      <c r="S109" s="211"/>
      <c r="T109" s="212"/>
      <c r="AT109" s="213" t="s">
        <v>170</v>
      </c>
      <c r="AU109" s="213" t="s">
        <v>79</v>
      </c>
      <c r="AV109" s="13" t="s">
        <v>168</v>
      </c>
      <c r="AW109" s="13" t="s">
        <v>33</v>
      </c>
      <c r="AX109" s="13" t="s">
        <v>77</v>
      </c>
      <c r="AY109" s="213" t="s">
        <v>162</v>
      </c>
    </row>
    <row r="110" spans="2:65" s="1" customFormat="1" ht="38.25" customHeight="1">
      <c r="B110" s="174"/>
      <c r="C110" s="389" t="s">
        <v>197</v>
      </c>
      <c r="D110" s="389" t="s">
        <v>164</v>
      </c>
      <c r="E110" s="390" t="s">
        <v>2752</v>
      </c>
      <c r="F110" s="391" t="s">
        <v>2753</v>
      </c>
      <c r="G110" s="392" t="s">
        <v>167</v>
      </c>
      <c r="H110" s="393">
        <v>261.73333333333335</v>
      </c>
      <c r="I110" s="180"/>
      <c r="J110" s="181">
        <f t="shared" ref="J110:J115" si="0">ROUND(I110*H110,2)</f>
        <v>0</v>
      </c>
      <c r="K110" s="177" t="s">
        <v>5</v>
      </c>
      <c r="L110" s="41"/>
      <c r="M110" s="182" t="s">
        <v>5</v>
      </c>
      <c r="N110" s="183" t="s">
        <v>40</v>
      </c>
      <c r="O110" s="42"/>
      <c r="P110" s="184">
        <f t="shared" ref="P110:P115" si="1">O110*H110</f>
        <v>0</v>
      </c>
      <c r="Q110" s="184">
        <v>0</v>
      </c>
      <c r="R110" s="184">
        <f t="shared" ref="R110:R115" si="2">Q110*H110</f>
        <v>0</v>
      </c>
      <c r="S110" s="184">
        <v>0</v>
      </c>
      <c r="T110" s="185">
        <f t="shared" ref="T110:T115" si="3">S110*H110</f>
        <v>0</v>
      </c>
      <c r="AQ110" s="24" t="s">
        <v>168</v>
      </c>
      <c r="AS110" s="24" t="s">
        <v>164</v>
      </c>
      <c r="AT110" s="24" t="s">
        <v>79</v>
      </c>
      <c r="AX110" s="24" t="s">
        <v>162</v>
      </c>
      <c r="BD110" s="186">
        <f t="shared" ref="BD110:BD115" si="4">IF(N110="základní",J110,0)</f>
        <v>0</v>
      </c>
      <c r="BE110" s="186">
        <f t="shared" ref="BE110:BE115" si="5">IF(N110="snížená",J110,0)</f>
        <v>0</v>
      </c>
      <c r="BF110" s="186">
        <f t="shared" ref="BF110:BF115" si="6">IF(N110="zákl. přenesená",J110,0)</f>
        <v>0</v>
      </c>
      <c r="BG110" s="186">
        <f t="shared" ref="BG110:BG115" si="7">IF(N110="sníž. přenesená",J110,0)</f>
        <v>0</v>
      </c>
      <c r="BH110" s="186">
        <f t="shared" ref="BH110:BH115" si="8">IF(N110="nulová",J110,0)</f>
        <v>0</v>
      </c>
      <c r="BI110" s="24" t="s">
        <v>77</v>
      </c>
      <c r="BJ110" s="186">
        <f t="shared" ref="BJ110:BJ115" si="9">ROUND(I110*H110,2)</f>
        <v>0</v>
      </c>
      <c r="BK110" s="24" t="s">
        <v>168</v>
      </c>
      <c r="BL110" s="24" t="s">
        <v>232</v>
      </c>
    </row>
    <row r="111" spans="2:65" s="1" customFormat="1" ht="38.25" customHeight="1">
      <c r="B111" s="174"/>
      <c r="C111" s="389" t="s">
        <v>203</v>
      </c>
      <c r="D111" s="389" t="s">
        <v>164</v>
      </c>
      <c r="E111" s="390" t="s">
        <v>2754</v>
      </c>
      <c r="F111" s="391" t="s">
        <v>2755</v>
      </c>
      <c r="G111" s="392" t="s">
        <v>167</v>
      </c>
      <c r="H111" s="393">
        <v>238.55999999999997</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Q111" s="24" t="s">
        <v>168</v>
      </c>
      <c r="AS111" s="24" t="s">
        <v>164</v>
      </c>
      <c r="AT111" s="24" t="s">
        <v>79</v>
      </c>
      <c r="AX111" s="24" t="s">
        <v>162</v>
      </c>
      <c r="BD111" s="186">
        <f t="shared" si="4"/>
        <v>0</v>
      </c>
      <c r="BE111" s="186">
        <f t="shared" si="5"/>
        <v>0</v>
      </c>
      <c r="BF111" s="186">
        <f t="shared" si="6"/>
        <v>0</v>
      </c>
      <c r="BG111" s="186">
        <f t="shared" si="7"/>
        <v>0</v>
      </c>
      <c r="BH111" s="186">
        <f t="shared" si="8"/>
        <v>0</v>
      </c>
      <c r="BI111" s="24" t="s">
        <v>77</v>
      </c>
      <c r="BJ111" s="186">
        <f t="shared" si="9"/>
        <v>0</v>
      </c>
      <c r="BK111" s="24" t="s">
        <v>168</v>
      </c>
      <c r="BL111" s="24" t="s">
        <v>240</v>
      </c>
    </row>
    <row r="112" spans="2:65" s="1" customFormat="1" ht="38.25" customHeight="1">
      <c r="B112" s="174"/>
      <c r="C112" s="389" t="s">
        <v>208</v>
      </c>
      <c r="D112" s="389" t="s">
        <v>164</v>
      </c>
      <c r="E112" s="390" t="s">
        <v>233</v>
      </c>
      <c r="F112" s="391" t="s">
        <v>2756</v>
      </c>
      <c r="G112" s="392" t="s">
        <v>167</v>
      </c>
      <c r="H112" s="393">
        <v>142.45333333333335</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Q112" s="24" t="s">
        <v>168</v>
      </c>
      <c r="AS112" s="24" t="s">
        <v>164</v>
      </c>
      <c r="AT112" s="24" t="s">
        <v>79</v>
      </c>
      <c r="AX112" s="24" t="s">
        <v>162</v>
      </c>
      <c r="BD112" s="186">
        <f t="shared" si="4"/>
        <v>0</v>
      </c>
      <c r="BE112" s="186">
        <f t="shared" si="5"/>
        <v>0</v>
      </c>
      <c r="BF112" s="186">
        <f t="shared" si="6"/>
        <v>0</v>
      </c>
      <c r="BG112" s="186">
        <f t="shared" si="7"/>
        <v>0</v>
      </c>
      <c r="BH112" s="186">
        <f t="shared" si="8"/>
        <v>0</v>
      </c>
      <c r="BI112" s="24" t="s">
        <v>77</v>
      </c>
      <c r="BJ112" s="186">
        <f t="shared" si="9"/>
        <v>0</v>
      </c>
      <c r="BK112" s="24" t="s">
        <v>168</v>
      </c>
      <c r="BL112" s="24" t="s">
        <v>249</v>
      </c>
    </row>
    <row r="113" spans="2:65" s="1" customFormat="1" ht="25.5" customHeight="1">
      <c r="B113" s="174"/>
      <c r="C113" s="389" t="s">
        <v>213</v>
      </c>
      <c r="D113" s="389" t="s">
        <v>164</v>
      </c>
      <c r="E113" s="390" t="s">
        <v>2757</v>
      </c>
      <c r="F113" s="391" t="s">
        <v>2758</v>
      </c>
      <c r="G113" s="392" t="s">
        <v>167</v>
      </c>
      <c r="H113" s="393">
        <v>261.73333333333335</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Q113" s="24" t="s">
        <v>168</v>
      </c>
      <c r="AS113" s="24" t="s">
        <v>164</v>
      </c>
      <c r="AT113" s="24" t="s">
        <v>79</v>
      </c>
      <c r="AX113" s="24" t="s">
        <v>162</v>
      </c>
      <c r="BD113" s="186">
        <f t="shared" si="4"/>
        <v>0</v>
      </c>
      <c r="BE113" s="186">
        <f t="shared" si="5"/>
        <v>0</v>
      </c>
      <c r="BF113" s="186">
        <f t="shared" si="6"/>
        <v>0</v>
      </c>
      <c r="BG113" s="186">
        <f t="shared" si="7"/>
        <v>0</v>
      </c>
      <c r="BH113" s="186">
        <f t="shared" si="8"/>
        <v>0</v>
      </c>
      <c r="BI113" s="24" t="s">
        <v>77</v>
      </c>
      <c r="BJ113" s="186">
        <f t="shared" si="9"/>
        <v>0</v>
      </c>
      <c r="BK113" s="24" t="s">
        <v>168</v>
      </c>
      <c r="BL113" s="24" t="s">
        <v>270</v>
      </c>
    </row>
    <row r="114" spans="2:65" s="1" customFormat="1" ht="16.5" customHeight="1">
      <c r="B114" s="174"/>
      <c r="C114" s="389" t="s">
        <v>227</v>
      </c>
      <c r="D114" s="389" t="s">
        <v>164</v>
      </c>
      <c r="E114" s="390" t="s">
        <v>246</v>
      </c>
      <c r="F114" s="391" t="s">
        <v>2759</v>
      </c>
      <c r="G114" s="392" t="s">
        <v>167</v>
      </c>
      <c r="H114" s="393">
        <v>142.45333333333335</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Q114" s="24" t="s">
        <v>168</v>
      </c>
      <c r="AS114" s="24" t="s">
        <v>164</v>
      </c>
      <c r="AT114" s="24" t="s">
        <v>79</v>
      </c>
      <c r="AX114" s="24" t="s">
        <v>162</v>
      </c>
      <c r="BD114" s="186">
        <f t="shared" si="4"/>
        <v>0</v>
      </c>
      <c r="BE114" s="186">
        <f t="shared" si="5"/>
        <v>0</v>
      </c>
      <c r="BF114" s="186">
        <f t="shared" si="6"/>
        <v>0</v>
      </c>
      <c r="BG114" s="186">
        <f t="shared" si="7"/>
        <v>0</v>
      </c>
      <c r="BH114" s="186">
        <f t="shared" si="8"/>
        <v>0</v>
      </c>
      <c r="BI114" s="24" t="s">
        <v>77</v>
      </c>
      <c r="BJ114" s="186">
        <f t="shared" si="9"/>
        <v>0</v>
      </c>
      <c r="BK114" s="24" t="s">
        <v>168</v>
      </c>
      <c r="BL114" s="24" t="s">
        <v>281</v>
      </c>
    </row>
    <row r="115" spans="2:65" s="1" customFormat="1" ht="25.5" customHeight="1">
      <c r="B115" s="174"/>
      <c r="C115" s="389" t="s">
        <v>232</v>
      </c>
      <c r="D115" s="389" t="s">
        <v>164</v>
      </c>
      <c r="E115" s="390" t="s">
        <v>2760</v>
      </c>
      <c r="F115" s="391" t="s">
        <v>2761</v>
      </c>
      <c r="G115" s="392" t="s">
        <v>265</v>
      </c>
      <c r="H115" s="393">
        <v>284.90666666666669</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Q115" s="24" t="s">
        <v>168</v>
      </c>
      <c r="AS115" s="24" t="s">
        <v>164</v>
      </c>
      <c r="AT115" s="24" t="s">
        <v>79</v>
      </c>
      <c r="AX115" s="24" t="s">
        <v>162</v>
      </c>
      <c r="BD115" s="186">
        <f t="shared" si="4"/>
        <v>0</v>
      </c>
      <c r="BE115" s="186">
        <f t="shared" si="5"/>
        <v>0</v>
      </c>
      <c r="BF115" s="186">
        <f t="shared" si="6"/>
        <v>0</v>
      </c>
      <c r="BG115" s="186">
        <f t="shared" si="7"/>
        <v>0</v>
      </c>
      <c r="BH115" s="186">
        <f t="shared" si="8"/>
        <v>0</v>
      </c>
      <c r="BI115" s="24" t="s">
        <v>77</v>
      </c>
      <c r="BJ115" s="186">
        <f t="shared" si="9"/>
        <v>0</v>
      </c>
      <c r="BK115" s="24" t="s">
        <v>168</v>
      </c>
      <c r="BL115" s="24" t="s">
        <v>296</v>
      </c>
    </row>
    <row r="116" spans="2:65" s="11" customFormat="1">
      <c r="B116" s="187"/>
      <c r="C116" s="407"/>
      <c r="D116" s="409" t="s">
        <v>170</v>
      </c>
      <c r="E116" s="410" t="s">
        <v>5</v>
      </c>
      <c r="F116" s="411" t="s">
        <v>2762</v>
      </c>
      <c r="G116" s="407"/>
      <c r="H116" s="412" t="s">
        <v>5</v>
      </c>
      <c r="I116" s="192"/>
      <c r="L116" s="187"/>
      <c r="M116" s="193"/>
      <c r="N116" s="194"/>
      <c r="O116" s="194"/>
      <c r="P116" s="194"/>
      <c r="Q116" s="194"/>
      <c r="R116" s="194"/>
      <c r="S116" s="194"/>
      <c r="T116" s="195"/>
      <c r="AT116" s="191" t="s">
        <v>170</v>
      </c>
      <c r="AU116" s="191" t="s">
        <v>79</v>
      </c>
      <c r="AV116" s="11" t="s">
        <v>77</v>
      </c>
      <c r="AW116" s="11" t="s">
        <v>33</v>
      </c>
      <c r="AX116" s="11" t="s">
        <v>69</v>
      </c>
      <c r="AY116" s="191" t="s">
        <v>162</v>
      </c>
    </row>
    <row r="117" spans="2:65" s="12" customFormat="1">
      <c r="B117" s="196"/>
      <c r="C117" s="414"/>
      <c r="D117" s="409" t="s">
        <v>170</v>
      </c>
      <c r="E117" s="425" t="s">
        <v>5</v>
      </c>
      <c r="F117" s="426" t="s">
        <v>2763</v>
      </c>
      <c r="G117" s="414"/>
      <c r="H117" s="427">
        <v>427.36</v>
      </c>
      <c r="I117" s="198"/>
      <c r="L117" s="196"/>
      <c r="M117" s="199"/>
      <c r="N117" s="200"/>
      <c r="O117" s="200"/>
      <c r="P117" s="200"/>
      <c r="Q117" s="200"/>
      <c r="R117" s="200"/>
      <c r="S117" s="200"/>
      <c r="T117" s="201"/>
      <c r="AT117" s="202" t="s">
        <v>170</v>
      </c>
      <c r="AU117" s="202" t="s">
        <v>79</v>
      </c>
      <c r="AV117" s="12" t="s">
        <v>79</v>
      </c>
      <c r="AW117" s="12" t="s">
        <v>33</v>
      </c>
      <c r="AX117" s="12" t="s">
        <v>69</v>
      </c>
      <c r="AY117" s="202" t="s">
        <v>162</v>
      </c>
    </row>
    <row r="118" spans="2:65" s="13" customFormat="1">
      <c r="B118" s="208"/>
      <c r="C118" s="428"/>
      <c r="D118" s="416" t="s">
        <v>170</v>
      </c>
      <c r="E118" s="430" t="s">
        <v>5</v>
      </c>
      <c r="F118" s="431" t="s">
        <v>192</v>
      </c>
      <c r="G118" s="428"/>
      <c r="H118" s="432">
        <v>427.36</v>
      </c>
      <c r="I118" s="209"/>
      <c r="L118" s="208"/>
      <c r="M118" s="210"/>
      <c r="N118" s="211"/>
      <c r="O118" s="211"/>
      <c r="P118" s="211"/>
      <c r="Q118" s="211"/>
      <c r="R118" s="211"/>
      <c r="S118" s="211"/>
      <c r="T118" s="212"/>
      <c r="AT118" s="213" t="s">
        <v>170</v>
      </c>
      <c r="AU118" s="213" t="s">
        <v>79</v>
      </c>
      <c r="AV118" s="13" t="s">
        <v>168</v>
      </c>
      <c r="AW118" s="13" t="s">
        <v>33</v>
      </c>
      <c r="AX118" s="13" t="s">
        <v>77</v>
      </c>
      <c r="AY118" s="213" t="s">
        <v>162</v>
      </c>
    </row>
    <row r="119" spans="2:65" s="1" customFormat="1" ht="25.5" customHeight="1">
      <c r="B119" s="174"/>
      <c r="C119" s="389" t="s">
        <v>236</v>
      </c>
      <c r="D119" s="389" t="s">
        <v>164</v>
      </c>
      <c r="E119" s="390" t="s">
        <v>250</v>
      </c>
      <c r="F119" s="391" t="s">
        <v>2764</v>
      </c>
      <c r="G119" s="392" t="s">
        <v>167</v>
      </c>
      <c r="H119" s="393">
        <v>119.28</v>
      </c>
      <c r="I119" s="180"/>
      <c r="J119" s="181">
        <f>ROUND(I119*H119,2)</f>
        <v>0</v>
      </c>
      <c r="K119" s="177" t="s">
        <v>5</v>
      </c>
      <c r="L119" s="41"/>
      <c r="M119" s="182" t="s">
        <v>5</v>
      </c>
      <c r="N119" s="183" t="s">
        <v>40</v>
      </c>
      <c r="O119" s="42"/>
      <c r="P119" s="184">
        <f>O119*H119</f>
        <v>0</v>
      </c>
      <c r="Q119" s="184">
        <v>0</v>
      </c>
      <c r="R119" s="184">
        <f>Q119*H119</f>
        <v>0</v>
      </c>
      <c r="S119" s="184">
        <v>0</v>
      </c>
      <c r="T119" s="185">
        <f>S119*H119</f>
        <v>0</v>
      </c>
      <c r="AQ119" s="24" t="s">
        <v>168</v>
      </c>
      <c r="AS119" s="24" t="s">
        <v>164</v>
      </c>
      <c r="AT119" s="24" t="s">
        <v>79</v>
      </c>
      <c r="AX119" s="24" t="s">
        <v>162</v>
      </c>
      <c r="BD119" s="186">
        <f>IF(N119="základní",J119,0)</f>
        <v>0</v>
      </c>
      <c r="BE119" s="186">
        <f>IF(N119="snížená",J119,0)</f>
        <v>0</v>
      </c>
      <c r="BF119" s="186">
        <f>IF(N119="zákl. přenesená",J119,0)</f>
        <v>0</v>
      </c>
      <c r="BG119" s="186">
        <f>IF(N119="sníž. přenesená",J119,0)</f>
        <v>0</v>
      </c>
      <c r="BH119" s="186">
        <f>IF(N119="nulová",J119,0)</f>
        <v>0</v>
      </c>
      <c r="BI119" s="24" t="s">
        <v>77</v>
      </c>
      <c r="BJ119" s="186">
        <f>ROUND(I119*H119,2)</f>
        <v>0</v>
      </c>
      <c r="BK119" s="24" t="s">
        <v>168</v>
      </c>
      <c r="BL119" s="24" t="s">
        <v>305</v>
      </c>
    </row>
    <row r="120" spans="2:65" s="1" customFormat="1" ht="38.25" customHeight="1">
      <c r="B120" s="174"/>
      <c r="C120" s="389" t="s">
        <v>240</v>
      </c>
      <c r="D120" s="389" t="s">
        <v>164</v>
      </c>
      <c r="E120" s="390" t="s">
        <v>2765</v>
      </c>
      <c r="F120" s="391" t="s">
        <v>2766</v>
      </c>
      <c r="G120" s="392" t="s">
        <v>167</v>
      </c>
      <c r="H120" s="393">
        <v>113.28</v>
      </c>
      <c r="I120" s="180"/>
      <c r="J120" s="181">
        <f>ROUND(I120*H120,2)</f>
        <v>0</v>
      </c>
      <c r="K120" s="177" t="s">
        <v>5</v>
      </c>
      <c r="L120" s="41"/>
      <c r="M120" s="182" t="s">
        <v>5</v>
      </c>
      <c r="N120" s="183" t="s">
        <v>40</v>
      </c>
      <c r="O120" s="42"/>
      <c r="P120" s="184">
        <f>O120*H120</f>
        <v>0</v>
      </c>
      <c r="Q120" s="184">
        <v>0</v>
      </c>
      <c r="R120" s="184">
        <f>Q120*H120</f>
        <v>0</v>
      </c>
      <c r="S120" s="184">
        <v>0</v>
      </c>
      <c r="T120" s="185">
        <f>S120*H120</f>
        <v>0</v>
      </c>
      <c r="AQ120" s="24" t="s">
        <v>168</v>
      </c>
      <c r="AS120" s="24" t="s">
        <v>164</v>
      </c>
      <c r="AT120" s="24" t="s">
        <v>79</v>
      </c>
      <c r="AX120" s="24" t="s">
        <v>162</v>
      </c>
      <c r="BD120" s="186">
        <f>IF(N120="základní",J120,0)</f>
        <v>0</v>
      </c>
      <c r="BE120" s="186">
        <f>IF(N120="snížená",J120,0)</f>
        <v>0</v>
      </c>
      <c r="BF120" s="186">
        <f>IF(N120="zákl. přenesená",J120,0)</f>
        <v>0</v>
      </c>
      <c r="BG120" s="186">
        <f>IF(N120="sníž. přenesená",J120,0)</f>
        <v>0</v>
      </c>
      <c r="BH120" s="186">
        <f>IF(N120="nulová",J120,0)</f>
        <v>0</v>
      </c>
      <c r="BI120" s="24" t="s">
        <v>77</v>
      </c>
      <c r="BJ120" s="186">
        <f>ROUND(I120*H120,2)</f>
        <v>0</v>
      </c>
      <c r="BK120" s="24" t="s">
        <v>168</v>
      </c>
      <c r="BL120" s="24" t="s">
        <v>324</v>
      </c>
    </row>
    <row r="121" spans="2:65" s="12" customFormat="1">
      <c r="B121" s="196"/>
      <c r="C121" s="414"/>
      <c r="D121" s="409" t="s">
        <v>170</v>
      </c>
      <c r="E121" s="425" t="s">
        <v>5</v>
      </c>
      <c r="F121" s="426" t="s">
        <v>2767</v>
      </c>
      <c r="G121" s="414"/>
      <c r="H121" s="427">
        <v>113.28</v>
      </c>
      <c r="I121" s="198"/>
      <c r="L121" s="196"/>
      <c r="M121" s="199"/>
      <c r="N121" s="200"/>
      <c r="O121" s="200"/>
      <c r="P121" s="200"/>
      <c r="Q121" s="200"/>
      <c r="R121" s="200"/>
      <c r="S121" s="200"/>
      <c r="T121" s="201"/>
      <c r="AS121" s="202" t="s">
        <v>170</v>
      </c>
      <c r="AT121" s="202" t="s">
        <v>79</v>
      </c>
      <c r="AU121" s="12" t="s">
        <v>79</v>
      </c>
      <c r="AV121" s="12" t="s">
        <v>33</v>
      </c>
      <c r="AW121" s="12" t="s">
        <v>69</v>
      </c>
      <c r="AX121" s="202" t="s">
        <v>162</v>
      </c>
    </row>
    <row r="122" spans="2:65" s="13" customFormat="1">
      <c r="B122" s="208"/>
      <c r="C122" s="428"/>
      <c r="D122" s="416" t="s">
        <v>170</v>
      </c>
      <c r="E122" s="430" t="s">
        <v>5</v>
      </c>
      <c r="F122" s="431" t="s">
        <v>192</v>
      </c>
      <c r="G122" s="428"/>
      <c r="H122" s="432">
        <v>113.28</v>
      </c>
      <c r="I122" s="209"/>
      <c r="L122" s="208"/>
      <c r="M122" s="210"/>
      <c r="N122" s="211"/>
      <c r="O122" s="211"/>
      <c r="P122" s="211"/>
      <c r="Q122" s="211"/>
      <c r="R122" s="211"/>
      <c r="S122" s="211"/>
      <c r="T122" s="212"/>
      <c r="AS122" s="213" t="s">
        <v>170</v>
      </c>
      <c r="AT122" s="213" t="s">
        <v>79</v>
      </c>
      <c r="AU122" s="13" t="s">
        <v>168</v>
      </c>
      <c r="AV122" s="13" t="s">
        <v>33</v>
      </c>
      <c r="AW122" s="13" t="s">
        <v>77</v>
      </c>
      <c r="AX122" s="213" t="s">
        <v>162</v>
      </c>
    </row>
    <row r="123" spans="2:65" s="1" customFormat="1" ht="16.5" customHeight="1">
      <c r="B123" s="174"/>
      <c r="C123" s="400" t="s">
        <v>245</v>
      </c>
      <c r="D123" s="400" t="s">
        <v>262</v>
      </c>
      <c r="E123" s="401" t="s">
        <v>2768</v>
      </c>
      <c r="F123" s="402" t="s">
        <v>2769</v>
      </c>
      <c r="G123" s="403" t="s">
        <v>265</v>
      </c>
      <c r="H123" s="404">
        <v>226.56</v>
      </c>
      <c r="I123" s="225"/>
      <c r="J123" s="226">
        <f>ROUND(I123*H123,2)</f>
        <v>0</v>
      </c>
      <c r="K123" s="222" t="s">
        <v>5</v>
      </c>
      <c r="L123" s="227"/>
      <c r="M123" s="228" t="s">
        <v>5</v>
      </c>
      <c r="N123" s="229" t="s">
        <v>40</v>
      </c>
      <c r="O123" s="42"/>
      <c r="P123" s="184">
        <f>O123*H123</f>
        <v>0</v>
      </c>
      <c r="Q123" s="184">
        <v>0</v>
      </c>
      <c r="R123" s="184">
        <f>Q123*H123</f>
        <v>0</v>
      </c>
      <c r="S123" s="184">
        <v>0</v>
      </c>
      <c r="T123" s="185">
        <f>S123*H123</f>
        <v>0</v>
      </c>
      <c r="AQ123" s="24" t="s">
        <v>213</v>
      </c>
      <c r="AS123" s="24" t="s">
        <v>262</v>
      </c>
      <c r="AT123" s="24" t="s">
        <v>79</v>
      </c>
      <c r="AX123" s="24" t="s">
        <v>162</v>
      </c>
      <c r="BD123" s="186">
        <f>IF(N123="základní",J123,0)</f>
        <v>0</v>
      </c>
      <c r="BE123" s="186">
        <f>IF(N123="snížená",J123,0)</f>
        <v>0</v>
      </c>
      <c r="BF123" s="186">
        <f>IF(N123="zákl. přenesená",J123,0)</f>
        <v>0</v>
      </c>
      <c r="BG123" s="186">
        <f>IF(N123="sníž. přenesená",J123,0)</f>
        <v>0</v>
      </c>
      <c r="BH123" s="186">
        <f>IF(N123="nulová",J123,0)</f>
        <v>0</v>
      </c>
      <c r="BI123" s="24" t="s">
        <v>77</v>
      </c>
      <c r="BJ123" s="186">
        <f>ROUND(I123*H123,2)</f>
        <v>0</v>
      </c>
      <c r="BK123" s="24" t="s">
        <v>168</v>
      </c>
      <c r="BL123" s="24" t="s">
        <v>334</v>
      </c>
    </row>
    <row r="124" spans="2:65" s="11" customFormat="1">
      <c r="B124" s="187"/>
      <c r="D124" s="188" t="s">
        <v>170</v>
      </c>
      <c r="E124" s="189" t="s">
        <v>5</v>
      </c>
      <c r="F124" s="190" t="s">
        <v>2770</v>
      </c>
      <c r="H124" s="191" t="s">
        <v>5</v>
      </c>
      <c r="I124" s="192"/>
      <c r="L124" s="187"/>
      <c r="M124" s="193"/>
      <c r="N124" s="194"/>
      <c r="O124" s="194"/>
      <c r="P124" s="194"/>
      <c r="Q124" s="194"/>
      <c r="R124" s="194"/>
      <c r="S124" s="194"/>
      <c r="T124" s="195"/>
      <c r="AT124" s="191" t="s">
        <v>170</v>
      </c>
      <c r="AU124" s="191" t="s">
        <v>79</v>
      </c>
      <c r="AV124" s="11" t="s">
        <v>77</v>
      </c>
      <c r="AW124" s="11" t="s">
        <v>33</v>
      </c>
      <c r="AX124" s="11" t="s">
        <v>69</v>
      </c>
      <c r="AY124" s="191" t="s">
        <v>162</v>
      </c>
    </row>
    <row r="125" spans="2:65" s="12" customFormat="1">
      <c r="B125" s="196"/>
      <c r="D125" s="188" t="s">
        <v>170</v>
      </c>
      <c r="E125" s="202" t="s">
        <v>5</v>
      </c>
      <c r="F125" s="206" t="s">
        <v>4856</v>
      </c>
      <c r="H125" s="207">
        <v>226.56</v>
      </c>
      <c r="I125" s="198"/>
      <c r="L125" s="196"/>
      <c r="M125" s="199"/>
      <c r="N125" s="200"/>
      <c r="O125" s="200"/>
      <c r="P125" s="200"/>
      <c r="Q125" s="200"/>
      <c r="R125" s="200"/>
      <c r="S125" s="200"/>
      <c r="T125" s="201"/>
      <c r="AT125" s="202" t="s">
        <v>170</v>
      </c>
      <c r="AU125" s="202" t="s">
        <v>79</v>
      </c>
      <c r="AV125" s="12" t="s">
        <v>79</v>
      </c>
      <c r="AW125" s="12" t="s">
        <v>33</v>
      </c>
      <c r="AX125" s="12" t="s">
        <v>69</v>
      </c>
      <c r="AY125" s="202" t="s">
        <v>162</v>
      </c>
    </row>
    <row r="126" spans="2:65" s="13" customFormat="1">
      <c r="B126" s="208"/>
      <c r="D126" s="188" t="s">
        <v>170</v>
      </c>
      <c r="E126" s="230" t="s">
        <v>5</v>
      </c>
      <c r="F126" s="231" t="s">
        <v>192</v>
      </c>
      <c r="H126" s="232">
        <v>226.56</v>
      </c>
      <c r="I126" s="209"/>
      <c r="L126" s="208"/>
      <c r="M126" s="210"/>
      <c r="N126" s="211"/>
      <c r="O126" s="211"/>
      <c r="P126" s="211"/>
      <c r="Q126" s="211"/>
      <c r="R126" s="211"/>
      <c r="S126" s="211"/>
      <c r="T126" s="212"/>
      <c r="AT126" s="213" t="s">
        <v>170</v>
      </c>
      <c r="AU126" s="213" t="s">
        <v>79</v>
      </c>
      <c r="AV126" s="13" t="s">
        <v>168</v>
      </c>
      <c r="AW126" s="13" t="s">
        <v>33</v>
      </c>
      <c r="AX126" s="13" t="s">
        <v>77</v>
      </c>
      <c r="AY126" s="213" t="s">
        <v>162</v>
      </c>
    </row>
    <row r="127" spans="2:65" s="10" customFormat="1" ht="29.9" customHeight="1">
      <c r="B127" s="160"/>
      <c r="D127" s="171" t="s">
        <v>68</v>
      </c>
      <c r="E127" s="172" t="s">
        <v>178</v>
      </c>
      <c r="F127" s="172" t="s">
        <v>316</v>
      </c>
      <c r="I127" s="163"/>
      <c r="J127" s="173">
        <f>BK127</f>
        <v>0</v>
      </c>
      <c r="L127" s="160"/>
      <c r="M127" s="165"/>
      <c r="N127" s="166"/>
      <c r="O127" s="166"/>
      <c r="P127" s="167">
        <f>SUM(P128:P129)</f>
        <v>0</v>
      </c>
      <c r="Q127" s="166"/>
      <c r="R127" s="167">
        <f>SUM(R128:R129)</f>
        <v>0</v>
      </c>
      <c r="S127" s="166"/>
      <c r="T127" s="168">
        <f>SUM(T128:T129)</f>
        <v>0</v>
      </c>
      <c r="AR127" s="161" t="s">
        <v>77</v>
      </c>
      <c r="AT127" s="169" t="s">
        <v>68</v>
      </c>
      <c r="AU127" s="169" t="s">
        <v>77</v>
      </c>
      <c r="AY127" s="161" t="s">
        <v>162</v>
      </c>
      <c r="BK127" s="170">
        <f>SUM(BK128:BK129)</f>
        <v>0</v>
      </c>
    </row>
    <row r="128" spans="2:65" s="1" customFormat="1" ht="16.5" customHeight="1">
      <c r="B128" s="174"/>
      <c r="C128" s="175" t="s">
        <v>249</v>
      </c>
      <c r="D128" s="175" t="s">
        <v>164</v>
      </c>
      <c r="E128" s="176" t="s">
        <v>2771</v>
      </c>
      <c r="F128" s="177" t="s">
        <v>2772</v>
      </c>
      <c r="G128" s="178" t="s">
        <v>320</v>
      </c>
      <c r="H128" s="179">
        <v>1</v>
      </c>
      <c r="I128" s="180"/>
      <c r="J128" s="181">
        <f>ROUND(I128*H128,2)</f>
        <v>0</v>
      </c>
      <c r="K128" s="177" t="s">
        <v>5</v>
      </c>
      <c r="L128" s="41"/>
      <c r="M128" s="182" t="s">
        <v>5</v>
      </c>
      <c r="N128" s="183" t="s">
        <v>40</v>
      </c>
      <c r="O128" s="42"/>
      <c r="P128" s="184">
        <f>O128*H128</f>
        <v>0</v>
      </c>
      <c r="Q128" s="184">
        <v>0</v>
      </c>
      <c r="R128" s="184">
        <f>Q128*H128</f>
        <v>0</v>
      </c>
      <c r="S128" s="184">
        <v>0</v>
      </c>
      <c r="T128" s="185">
        <f>S128*H128</f>
        <v>0</v>
      </c>
      <c r="AR128" s="24" t="s">
        <v>168</v>
      </c>
      <c r="AT128" s="24" t="s">
        <v>164</v>
      </c>
      <c r="AU128" s="24" t="s">
        <v>79</v>
      </c>
      <c r="AY128" s="24" t="s">
        <v>162</v>
      </c>
      <c r="BE128" s="186">
        <f>IF(N128="základní",J128,0)</f>
        <v>0</v>
      </c>
      <c r="BF128" s="186">
        <f>IF(N128="snížená",J128,0)</f>
        <v>0</v>
      </c>
      <c r="BG128" s="186">
        <f>IF(N128="zákl. přenesená",J128,0)</f>
        <v>0</v>
      </c>
      <c r="BH128" s="186">
        <f>IF(N128="sníž. přenesená",J128,0)</f>
        <v>0</v>
      </c>
      <c r="BI128" s="186">
        <f>IF(N128="nulová",J128,0)</f>
        <v>0</v>
      </c>
      <c r="BJ128" s="24" t="s">
        <v>77</v>
      </c>
      <c r="BK128" s="186">
        <f>ROUND(I128*H128,2)</f>
        <v>0</v>
      </c>
      <c r="BL128" s="24" t="s">
        <v>168</v>
      </c>
      <c r="BM128" s="24" t="s">
        <v>346</v>
      </c>
    </row>
    <row r="129" spans="2:65" s="1" customFormat="1" ht="25.5" customHeight="1">
      <c r="B129" s="174"/>
      <c r="C129" s="220" t="s">
        <v>11</v>
      </c>
      <c r="D129" s="220" t="s">
        <v>262</v>
      </c>
      <c r="E129" s="221" t="s">
        <v>2773</v>
      </c>
      <c r="F129" s="222" t="s">
        <v>2774</v>
      </c>
      <c r="G129" s="223" t="s">
        <v>320</v>
      </c>
      <c r="H129" s="224">
        <v>1</v>
      </c>
      <c r="I129" s="225"/>
      <c r="J129" s="226">
        <f>ROUND(I129*H129,2)</f>
        <v>0</v>
      </c>
      <c r="K129" s="222" t="s">
        <v>5</v>
      </c>
      <c r="L129" s="227"/>
      <c r="M129" s="228" t="s">
        <v>5</v>
      </c>
      <c r="N129" s="229" t="s">
        <v>40</v>
      </c>
      <c r="O129" s="42"/>
      <c r="P129" s="184">
        <f>O129*H129</f>
        <v>0</v>
      </c>
      <c r="Q129" s="184">
        <v>0</v>
      </c>
      <c r="R129" s="184">
        <f>Q129*H129</f>
        <v>0</v>
      </c>
      <c r="S129" s="184">
        <v>0</v>
      </c>
      <c r="T129" s="185">
        <f>S129*H129</f>
        <v>0</v>
      </c>
      <c r="AR129" s="24" t="s">
        <v>213</v>
      </c>
      <c r="AT129" s="24" t="s">
        <v>262</v>
      </c>
      <c r="AU129" s="24" t="s">
        <v>79</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356</v>
      </c>
    </row>
    <row r="130" spans="2:65" s="10" customFormat="1" ht="29.9" customHeight="1">
      <c r="B130" s="160"/>
      <c r="D130" s="171" t="s">
        <v>68</v>
      </c>
      <c r="E130" s="172" t="s">
        <v>168</v>
      </c>
      <c r="F130" s="172" t="s">
        <v>492</v>
      </c>
      <c r="I130" s="163"/>
      <c r="J130" s="173">
        <f>BK130</f>
        <v>0</v>
      </c>
      <c r="L130" s="160"/>
      <c r="M130" s="165"/>
      <c r="N130" s="166"/>
      <c r="O130" s="166"/>
      <c r="P130" s="167">
        <f>SUM(P131:P133)</f>
        <v>0</v>
      </c>
      <c r="Q130" s="166"/>
      <c r="R130" s="167">
        <f>SUM(R131:R133)</f>
        <v>0</v>
      </c>
      <c r="S130" s="166"/>
      <c r="T130" s="168">
        <f>SUM(T131:T133)</f>
        <v>0</v>
      </c>
      <c r="AR130" s="161" t="s">
        <v>77</v>
      </c>
      <c r="AT130" s="169" t="s">
        <v>68</v>
      </c>
      <c r="AU130" s="169" t="s">
        <v>77</v>
      </c>
      <c r="AY130" s="161" t="s">
        <v>162</v>
      </c>
      <c r="BK130" s="170">
        <f>SUM(BK131:BK133)</f>
        <v>0</v>
      </c>
    </row>
    <row r="131" spans="2:65" s="1" customFormat="1" ht="25.5" customHeight="1">
      <c r="B131" s="174"/>
      <c r="C131" s="378" t="s">
        <v>270</v>
      </c>
      <c r="D131" s="378" t="s">
        <v>164</v>
      </c>
      <c r="E131" s="379" t="s">
        <v>2775</v>
      </c>
      <c r="F131" s="380" t="s">
        <v>2776</v>
      </c>
      <c r="G131" s="381" t="s">
        <v>167</v>
      </c>
      <c r="H131" s="382">
        <v>0</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79</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365</v>
      </c>
    </row>
    <row r="132" spans="2:65" s="12" customFormat="1">
      <c r="B132" s="196"/>
      <c r="D132" s="188" t="s">
        <v>170</v>
      </c>
      <c r="E132" s="202" t="s">
        <v>5</v>
      </c>
      <c r="F132" s="206" t="s">
        <v>2777</v>
      </c>
      <c r="H132" s="207">
        <v>37.76</v>
      </c>
      <c r="I132" s="198"/>
      <c r="L132" s="196"/>
      <c r="M132" s="199"/>
      <c r="N132" s="200"/>
      <c r="O132" s="200"/>
      <c r="P132" s="200"/>
      <c r="Q132" s="200"/>
      <c r="R132" s="200"/>
      <c r="S132" s="200"/>
      <c r="T132" s="201"/>
      <c r="AT132" s="202" t="s">
        <v>170</v>
      </c>
      <c r="AU132" s="202" t="s">
        <v>79</v>
      </c>
      <c r="AV132" s="12" t="s">
        <v>79</v>
      </c>
      <c r="AW132" s="12" t="s">
        <v>33</v>
      </c>
      <c r="AX132" s="12" t="s">
        <v>69</v>
      </c>
      <c r="AY132" s="202" t="s">
        <v>162</v>
      </c>
    </row>
    <row r="133" spans="2:65" s="13" customFormat="1">
      <c r="B133" s="208"/>
      <c r="D133" s="188" t="s">
        <v>170</v>
      </c>
      <c r="E133" s="230" t="s">
        <v>5</v>
      </c>
      <c r="F133" s="231" t="s">
        <v>192</v>
      </c>
      <c r="H133" s="232">
        <v>37.76</v>
      </c>
      <c r="I133" s="209"/>
      <c r="L133" s="208"/>
      <c r="M133" s="210"/>
      <c r="N133" s="211"/>
      <c r="O133" s="211"/>
      <c r="P133" s="211"/>
      <c r="Q133" s="211"/>
      <c r="R133" s="211"/>
      <c r="S133" s="211"/>
      <c r="T133" s="212"/>
      <c r="AT133" s="213" t="s">
        <v>170</v>
      </c>
      <c r="AU133" s="213" t="s">
        <v>79</v>
      </c>
      <c r="AV133" s="13" t="s">
        <v>168</v>
      </c>
      <c r="AW133" s="13" t="s">
        <v>33</v>
      </c>
      <c r="AX133" s="13" t="s">
        <v>77</v>
      </c>
      <c r="AY133" s="213" t="s">
        <v>162</v>
      </c>
    </row>
    <row r="134" spans="2:65" s="10" customFormat="1" ht="29.9" customHeight="1">
      <c r="B134" s="160"/>
      <c r="D134" s="171" t="s">
        <v>68</v>
      </c>
      <c r="E134" s="172" t="s">
        <v>213</v>
      </c>
      <c r="F134" s="172" t="s">
        <v>2778</v>
      </c>
      <c r="I134" s="163"/>
      <c r="J134" s="173">
        <f>BK134</f>
        <v>0</v>
      </c>
      <c r="L134" s="160"/>
      <c r="M134" s="165"/>
      <c r="N134" s="166"/>
      <c r="O134" s="166"/>
      <c r="P134" s="167">
        <f>SUM(P135:P139)</f>
        <v>0</v>
      </c>
      <c r="Q134" s="166"/>
      <c r="R134" s="167">
        <f>SUM(R135:R139)</f>
        <v>0</v>
      </c>
      <c r="S134" s="166"/>
      <c r="T134" s="168">
        <f>SUM(T135:T139)</f>
        <v>0</v>
      </c>
      <c r="AR134" s="161" t="s">
        <v>77</v>
      </c>
      <c r="AT134" s="169" t="s">
        <v>68</v>
      </c>
      <c r="AU134" s="169" t="s">
        <v>77</v>
      </c>
      <c r="AY134" s="161" t="s">
        <v>162</v>
      </c>
      <c r="BK134" s="170">
        <f>SUM(BK135:BK139)</f>
        <v>0</v>
      </c>
    </row>
    <row r="135" spans="2:65" s="1" customFormat="1" ht="25.5" customHeight="1">
      <c r="B135" s="174"/>
      <c r="C135" s="175" t="s">
        <v>275</v>
      </c>
      <c r="D135" s="175" t="s">
        <v>164</v>
      </c>
      <c r="E135" s="176" t="s">
        <v>2779</v>
      </c>
      <c r="F135" s="177" t="s">
        <v>2780</v>
      </c>
      <c r="G135" s="178" t="s">
        <v>320</v>
      </c>
      <c r="H135" s="179">
        <v>3</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374</v>
      </c>
    </row>
    <row r="136" spans="2:65" s="1" customFormat="1" ht="38.25" customHeight="1">
      <c r="B136" s="174"/>
      <c r="C136" s="175" t="s">
        <v>281</v>
      </c>
      <c r="D136" s="175" t="s">
        <v>164</v>
      </c>
      <c r="E136" s="176" t="s">
        <v>2781</v>
      </c>
      <c r="F136" s="177" t="s">
        <v>2782</v>
      </c>
      <c r="G136" s="178" t="s">
        <v>320</v>
      </c>
      <c r="H136" s="179">
        <v>1</v>
      </c>
      <c r="I136" s="180"/>
      <c r="J136" s="181">
        <f>ROUND(I136*H136,2)</f>
        <v>0</v>
      </c>
      <c r="K136" s="177" t="s">
        <v>5</v>
      </c>
      <c r="L136" s="41"/>
      <c r="M136" s="182" t="s">
        <v>5</v>
      </c>
      <c r="N136" s="183" t="s">
        <v>40</v>
      </c>
      <c r="O136" s="42"/>
      <c r="P136" s="184">
        <f>O136*H136</f>
        <v>0</v>
      </c>
      <c r="Q136" s="184">
        <v>0</v>
      </c>
      <c r="R136" s="184">
        <f>Q136*H136</f>
        <v>0</v>
      </c>
      <c r="S136" s="184">
        <v>0</v>
      </c>
      <c r="T136" s="185">
        <f>S136*H136</f>
        <v>0</v>
      </c>
      <c r="AR136" s="24" t="s">
        <v>168</v>
      </c>
      <c r="AT136" s="24" t="s">
        <v>164</v>
      </c>
      <c r="AU136" s="24" t="s">
        <v>79</v>
      </c>
      <c r="AY136" s="24" t="s">
        <v>162</v>
      </c>
      <c r="BE136" s="186">
        <f>IF(N136="základní",J136,0)</f>
        <v>0</v>
      </c>
      <c r="BF136" s="186">
        <f>IF(N136="snížená",J136,0)</f>
        <v>0</v>
      </c>
      <c r="BG136" s="186">
        <f>IF(N136="zákl. přenesená",J136,0)</f>
        <v>0</v>
      </c>
      <c r="BH136" s="186">
        <f>IF(N136="sníž. přenesená",J136,0)</f>
        <v>0</v>
      </c>
      <c r="BI136" s="186">
        <f>IF(N136="nulová",J136,0)</f>
        <v>0</v>
      </c>
      <c r="BJ136" s="24" t="s">
        <v>77</v>
      </c>
      <c r="BK136" s="186">
        <f>ROUND(I136*H136,2)</f>
        <v>0</v>
      </c>
      <c r="BL136" s="24" t="s">
        <v>168</v>
      </c>
      <c r="BM136" s="24" t="s">
        <v>382</v>
      </c>
    </row>
    <row r="137" spans="2:65" s="1" customFormat="1" ht="25.5" customHeight="1">
      <c r="B137" s="174"/>
      <c r="C137" s="175" t="s">
        <v>289</v>
      </c>
      <c r="D137" s="175" t="s">
        <v>164</v>
      </c>
      <c r="E137" s="176" t="s">
        <v>2783</v>
      </c>
      <c r="F137" s="177" t="s">
        <v>2784</v>
      </c>
      <c r="G137" s="178" t="s">
        <v>320</v>
      </c>
      <c r="H137" s="179">
        <v>4</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390</v>
      </c>
    </row>
    <row r="138" spans="2:65" s="1" customFormat="1" ht="25.5" customHeight="1">
      <c r="B138" s="174"/>
      <c r="C138" s="175" t="s">
        <v>296</v>
      </c>
      <c r="D138" s="175" t="s">
        <v>164</v>
      </c>
      <c r="E138" s="176" t="s">
        <v>2785</v>
      </c>
      <c r="F138" s="177" t="s">
        <v>2786</v>
      </c>
      <c r="G138" s="178" t="s">
        <v>320</v>
      </c>
      <c r="H138" s="179">
        <v>4</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398</v>
      </c>
    </row>
    <row r="139" spans="2:65" s="1" customFormat="1" ht="25.5" customHeight="1">
      <c r="B139" s="174"/>
      <c r="C139" s="175" t="s">
        <v>10</v>
      </c>
      <c r="D139" s="175" t="s">
        <v>164</v>
      </c>
      <c r="E139" s="176" t="s">
        <v>2787</v>
      </c>
      <c r="F139" s="177" t="s">
        <v>2788</v>
      </c>
      <c r="G139" s="178" t="s">
        <v>320</v>
      </c>
      <c r="H139" s="179">
        <v>4</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406</v>
      </c>
    </row>
    <row r="140" spans="2:65" s="10" customFormat="1" ht="29.9" customHeight="1">
      <c r="B140" s="160"/>
      <c r="D140" s="171" t="s">
        <v>68</v>
      </c>
      <c r="E140" s="172" t="s">
        <v>1483</v>
      </c>
      <c r="F140" s="172" t="s">
        <v>1484</v>
      </c>
      <c r="I140" s="163"/>
      <c r="J140" s="173">
        <f>BK140</f>
        <v>0</v>
      </c>
      <c r="L140" s="160"/>
      <c r="M140" s="165"/>
      <c r="N140" s="166"/>
      <c r="O140" s="166"/>
      <c r="P140" s="167">
        <f>P141</f>
        <v>0</v>
      </c>
      <c r="Q140" s="166"/>
      <c r="R140" s="167">
        <f>R141</f>
        <v>0</v>
      </c>
      <c r="S140" s="166"/>
      <c r="T140" s="168">
        <f>T141</f>
        <v>0</v>
      </c>
      <c r="AR140" s="161" t="s">
        <v>77</v>
      </c>
      <c r="AT140" s="169" t="s">
        <v>68</v>
      </c>
      <c r="AU140" s="169" t="s">
        <v>77</v>
      </c>
      <c r="AY140" s="161" t="s">
        <v>162</v>
      </c>
      <c r="BK140" s="170">
        <f>BK141</f>
        <v>0</v>
      </c>
    </row>
    <row r="141" spans="2:65" s="1" customFormat="1" ht="38.25" customHeight="1">
      <c r="B141" s="174"/>
      <c r="C141" s="389" t="s">
        <v>305</v>
      </c>
      <c r="D141" s="389" t="s">
        <v>164</v>
      </c>
      <c r="E141" s="390" t="s">
        <v>2789</v>
      </c>
      <c r="F141" s="391" t="s">
        <v>2790</v>
      </c>
      <c r="G141" s="392" t="s">
        <v>265</v>
      </c>
      <c r="H141" s="393">
        <v>0</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413</v>
      </c>
    </row>
    <row r="142" spans="2:65" s="10" customFormat="1" ht="37.4" customHeight="1">
      <c r="B142" s="160"/>
      <c r="D142" s="161" t="s">
        <v>68</v>
      </c>
      <c r="E142" s="162" t="s">
        <v>1489</v>
      </c>
      <c r="F142" s="162" t="s">
        <v>1490</v>
      </c>
      <c r="I142" s="163"/>
      <c r="J142" s="164">
        <f>BK142</f>
        <v>0</v>
      </c>
      <c r="L142" s="160"/>
      <c r="M142" s="165"/>
      <c r="N142" s="166"/>
      <c r="O142" s="166"/>
      <c r="P142" s="167">
        <f>P143+P165+P201+P222+P245</f>
        <v>0</v>
      </c>
      <c r="Q142" s="166"/>
      <c r="R142" s="167">
        <f>R143+R165+R201+R222+R245</f>
        <v>1.4800000000000001E-2</v>
      </c>
      <c r="S142" s="166"/>
      <c r="T142" s="168">
        <f>T143+T165+T201+T222+T245</f>
        <v>0</v>
      </c>
      <c r="AR142" s="161" t="s">
        <v>77</v>
      </c>
      <c r="AT142" s="169" t="s">
        <v>68</v>
      </c>
      <c r="AU142" s="169" t="s">
        <v>69</v>
      </c>
      <c r="AY142" s="161" t="s">
        <v>162</v>
      </c>
      <c r="BK142" s="170">
        <f>BK143+BI165+BI201+BI222+BI245</f>
        <v>0</v>
      </c>
    </row>
    <row r="143" spans="2:65" s="10" customFormat="1" ht="20" customHeight="1">
      <c r="B143" s="160"/>
      <c r="D143" s="171" t="s">
        <v>68</v>
      </c>
      <c r="E143" s="172" t="s">
        <v>1654</v>
      </c>
      <c r="F143" s="172" t="s">
        <v>1655</v>
      </c>
      <c r="I143" s="163"/>
      <c r="J143" s="173">
        <f>BK143</f>
        <v>0</v>
      </c>
      <c r="L143" s="160"/>
      <c r="M143" s="165"/>
      <c r="N143" s="166"/>
      <c r="O143" s="166"/>
      <c r="P143" s="167">
        <f>SUM(P144:P164)</f>
        <v>0</v>
      </c>
      <c r="Q143" s="166"/>
      <c r="R143" s="167">
        <f>SUM(R144:R164)</f>
        <v>0</v>
      </c>
      <c r="S143" s="166"/>
      <c r="T143" s="168">
        <f>SUM(T144:T164)</f>
        <v>0</v>
      </c>
      <c r="AR143" s="161" t="s">
        <v>77</v>
      </c>
      <c r="AT143" s="169" t="s">
        <v>68</v>
      </c>
      <c r="AU143" s="169" t="s">
        <v>77</v>
      </c>
      <c r="AY143" s="161" t="s">
        <v>162</v>
      </c>
      <c r="BK143" s="170">
        <f>SUM(BI144:BI164)</f>
        <v>0</v>
      </c>
    </row>
    <row r="144" spans="2:65" s="1" customFormat="1" ht="51" customHeight="1">
      <c r="B144" s="174"/>
      <c r="C144" s="389" t="s">
        <v>317</v>
      </c>
      <c r="D144" s="389" t="s">
        <v>164</v>
      </c>
      <c r="E144" s="390" t="s">
        <v>2791</v>
      </c>
      <c r="F144" s="391" t="s">
        <v>2792</v>
      </c>
      <c r="G144" s="392" t="s">
        <v>746</v>
      </c>
      <c r="H144" s="393">
        <v>159.85</v>
      </c>
      <c r="I144" s="180"/>
      <c r="J144" s="181">
        <f t="shared" ref="J144:J164" si="10">ROUND(I144*H144,2)</f>
        <v>0</v>
      </c>
      <c r="K144" s="177" t="s">
        <v>5</v>
      </c>
      <c r="L144" s="41"/>
      <c r="M144" s="182" t="s">
        <v>5</v>
      </c>
      <c r="N144" s="183" t="s">
        <v>40</v>
      </c>
      <c r="O144" s="42"/>
      <c r="P144" s="184">
        <f t="shared" ref="P144:P164" si="11">O144*H144</f>
        <v>0</v>
      </c>
      <c r="Q144" s="184">
        <v>0</v>
      </c>
      <c r="R144" s="184">
        <f t="shared" ref="R144:R164" si="12">Q144*H144</f>
        <v>0</v>
      </c>
      <c r="S144" s="184">
        <v>0</v>
      </c>
      <c r="T144" s="185">
        <f t="shared" ref="T144:T164" si="13">S144*H144</f>
        <v>0</v>
      </c>
      <c r="AP144" s="24" t="s">
        <v>168</v>
      </c>
      <c r="AR144" s="24" t="s">
        <v>164</v>
      </c>
      <c r="AS144" s="24" t="s">
        <v>79</v>
      </c>
      <c r="AW144" s="24" t="s">
        <v>162</v>
      </c>
      <c r="BC144" s="186">
        <f t="shared" ref="BC144:BC164" si="14">IF(N144="základní",J144,0)</f>
        <v>0</v>
      </c>
      <c r="BD144" s="186">
        <f t="shared" ref="BD144:BD164" si="15">IF(N144="snížená",J144,0)</f>
        <v>0</v>
      </c>
      <c r="BE144" s="186">
        <f t="shared" ref="BE144:BE164" si="16">IF(N144="zákl. přenesená",J144,0)</f>
        <v>0</v>
      </c>
      <c r="BF144" s="186">
        <f t="shared" ref="BF144:BF164" si="17">IF(N144="sníž. přenesená",J144,0)</f>
        <v>0</v>
      </c>
      <c r="BG144" s="186">
        <f t="shared" ref="BG144:BG164" si="18">IF(N144="nulová",J144,0)</f>
        <v>0</v>
      </c>
      <c r="BH144" s="24" t="s">
        <v>77</v>
      </c>
      <c r="BI144" s="186">
        <f t="shared" ref="BI144:BI164" si="19">ROUND(I144*H144,2)</f>
        <v>0</v>
      </c>
      <c r="BJ144" s="24" t="s">
        <v>168</v>
      </c>
      <c r="BK144" s="24" t="s">
        <v>421</v>
      </c>
    </row>
    <row r="145" spans="2:63" s="1" customFormat="1" ht="16.5" customHeight="1">
      <c r="B145" s="174"/>
      <c r="C145" s="400" t="s">
        <v>324</v>
      </c>
      <c r="D145" s="400" t="s">
        <v>262</v>
      </c>
      <c r="E145" s="401" t="s">
        <v>2793</v>
      </c>
      <c r="F145" s="402" t="s">
        <v>2794</v>
      </c>
      <c r="G145" s="403" t="s">
        <v>746</v>
      </c>
      <c r="H145" s="404">
        <v>149</v>
      </c>
      <c r="I145" s="225"/>
      <c r="J145" s="226">
        <f t="shared" si="10"/>
        <v>0</v>
      </c>
      <c r="K145" s="222" t="s">
        <v>5</v>
      </c>
      <c r="L145" s="227"/>
      <c r="M145" s="228" t="s">
        <v>5</v>
      </c>
      <c r="N145" s="229" t="s">
        <v>40</v>
      </c>
      <c r="O145" s="42"/>
      <c r="P145" s="184">
        <f t="shared" si="11"/>
        <v>0</v>
      </c>
      <c r="Q145" s="184">
        <v>0</v>
      </c>
      <c r="R145" s="184">
        <f t="shared" si="12"/>
        <v>0</v>
      </c>
      <c r="S145" s="184">
        <v>0</v>
      </c>
      <c r="T145" s="185">
        <f t="shared" si="13"/>
        <v>0</v>
      </c>
      <c r="AP145" s="24" t="s">
        <v>213</v>
      </c>
      <c r="AR145" s="24" t="s">
        <v>262</v>
      </c>
      <c r="AS145" s="24" t="s">
        <v>79</v>
      </c>
      <c r="AW145" s="24" t="s">
        <v>162</v>
      </c>
      <c r="BC145" s="186">
        <f t="shared" si="14"/>
        <v>0</v>
      </c>
      <c r="BD145" s="186">
        <f t="shared" si="15"/>
        <v>0</v>
      </c>
      <c r="BE145" s="186">
        <f t="shared" si="16"/>
        <v>0</v>
      </c>
      <c r="BF145" s="186">
        <f t="shared" si="17"/>
        <v>0</v>
      </c>
      <c r="BG145" s="186">
        <f t="shared" si="18"/>
        <v>0</v>
      </c>
      <c r="BH145" s="24" t="s">
        <v>77</v>
      </c>
      <c r="BI145" s="186">
        <f t="shared" si="19"/>
        <v>0</v>
      </c>
      <c r="BJ145" s="24" t="s">
        <v>168</v>
      </c>
      <c r="BK145" s="24" t="s">
        <v>434</v>
      </c>
    </row>
    <row r="146" spans="2:63" s="1" customFormat="1" ht="16.5" customHeight="1">
      <c r="B146" s="174"/>
      <c r="C146" s="400" t="s">
        <v>330</v>
      </c>
      <c r="D146" s="400" t="s">
        <v>262</v>
      </c>
      <c r="E146" s="401" t="s">
        <v>2795</v>
      </c>
      <c r="F146" s="402" t="s">
        <v>2796</v>
      </c>
      <c r="G146" s="403" t="s">
        <v>746</v>
      </c>
      <c r="H146" s="404">
        <v>110</v>
      </c>
      <c r="I146" s="225"/>
      <c r="J146" s="226">
        <f t="shared" si="10"/>
        <v>0</v>
      </c>
      <c r="K146" s="222" t="s">
        <v>5</v>
      </c>
      <c r="L146" s="227"/>
      <c r="M146" s="228" t="s">
        <v>5</v>
      </c>
      <c r="N146" s="229" t="s">
        <v>40</v>
      </c>
      <c r="O146" s="42"/>
      <c r="P146" s="184">
        <f t="shared" si="11"/>
        <v>0</v>
      </c>
      <c r="Q146" s="184">
        <v>0</v>
      </c>
      <c r="R146" s="184">
        <f t="shared" si="12"/>
        <v>0</v>
      </c>
      <c r="S146" s="184">
        <v>0</v>
      </c>
      <c r="T146" s="185">
        <f t="shared" si="13"/>
        <v>0</v>
      </c>
      <c r="AP146" s="24" t="s">
        <v>213</v>
      </c>
      <c r="AR146" s="24" t="s">
        <v>262</v>
      </c>
      <c r="AS146" s="24" t="s">
        <v>79</v>
      </c>
      <c r="AW146" s="24" t="s">
        <v>162</v>
      </c>
      <c r="BC146" s="186">
        <f t="shared" si="14"/>
        <v>0</v>
      </c>
      <c r="BD146" s="186">
        <f t="shared" si="15"/>
        <v>0</v>
      </c>
      <c r="BE146" s="186">
        <f t="shared" si="16"/>
        <v>0</v>
      </c>
      <c r="BF146" s="186">
        <f t="shared" si="17"/>
        <v>0</v>
      </c>
      <c r="BG146" s="186">
        <f t="shared" si="18"/>
        <v>0</v>
      </c>
      <c r="BH146" s="24" t="s">
        <v>77</v>
      </c>
      <c r="BI146" s="186">
        <f t="shared" si="19"/>
        <v>0</v>
      </c>
      <c r="BJ146" s="24" t="s">
        <v>168</v>
      </c>
      <c r="BK146" s="24" t="s">
        <v>448</v>
      </c>
    </row>
    <row r="147" spans="2:63" s="1" customFormat="1" ht="16.5" customHeight="1">
      <c r="B147" s="174"/>
      <c r="C147" s="400" t="s">
        <v>334</v>
      </c>
      <c r="D147" s="400" t="s">
        <v>262</v>
      </c>
      <c r="E147" s="401" t="s">
        <v>2797</v>
      </c>
      <c r="F147" s="402" t="s">
        <v>2798</v>
      </c>
      <c r="G147" s="403" t="s">
        <v>746</v>
      </c>
      <c r="H147" s="404">
        <v>30</v>
      </c>
      <c r="I147" s="225"/>
      <c r="J147" s="226">
        <f t="shared" si="10"/>
        <v>0</v>
      </c>
      <c r="K147" s="222" t="s">
        <v>5</v>
      </c>
      <c r="L147" s="227"/>
      <c r="M147" s="228" t="s">
        <v>5</v>
      </c>
      <c r="N147" s="229" t="s">
        <v>40</v>
      </c>
      <c r="O147" s="42"/>
      <c r="P147" s="184">
        <f t="shared" si="11"/>
        <v>0</v>
      </c>
      <c r="Q147" s="184">
        <v>0</v>
      </c>
      <c r="R147" s="184">
        <f t="shared" si="12"/>
        <v>0</v>
      </c>
      <c r="S147" s="184">
        <v>0</v>
      </c>
      <c r="T147" s="185">
        <f t="shared" si="13"/>
        <v>0</v>
      </c>
      <c r="AP147" s="24" t="s">
        <v>213</v>
      </c>
      <c r="AR147" s="24" t="s">
        <v>262</v>
      </c>
      <c r="AS147" s="24" t="s">
        <v>79</v>
      </c>
      <c r="AW147" s="24" t="s">
        <v>162</v>
      </c>
      <c r="BC147" s="186">
        <f t="shared" si="14"/>
        <v>0</v>
      </c>
      <c r="BD147" s="186">
        <f t="shared" si="15"/>
        <v>0</v>
      </c>
      <c r="BE147" s="186">
        <f t="shared" si="16"/>
        <v>0</v>
      </c>
      <c r="BF147" s="186">
        <f t="shared" si="17"/>
        <v>0</v>
      </c>
      <c r="BG147" s="186">
        <f t="shared" si="18"/>
        <v>0</v>
      </c>
      <c r="BH147" s="24" t="s">
        <v>77</v>
      </c>
      <c r="BI147" s="186">
        <f t="shared" si="19"/>
        <v>0</v>
      </c>
      <c r="BJ147" s="24" t="s">
        <v>168</v>
      </c>
      <c r="BK147" s="24" t="s">
        <v>458</v>
      </c>
    </row>
    <row r="148" spans="2:63" s="1" customFormat="1" ht="16.5" customHeight="1">
      <c r="B148" s="174"/>
      <c r="C148" s="400" t="s">
        <v>342</v>
      </c>
      <c r="D148" s="400" t="s">
        <v>262</v>
      </c>
      <c r="E148" s="401" t="s">
        <v>2799</v>
      </c>
      <c r="F148" s="402" t="s">
        <v>2800</v>
      </c>
      <c r="G148" s="403" t="s">
        <v>746</v>
      </c>
      <c r="H148" s="404">
        <v>22</v>
      </c>
      <c r="I148" s="225"/>
      <c r="J148" s="226">
        <f t="shared" si="10"/>
        <v>0</v>
      </c>
      <c r="K148" s="222" t="s">
        <v>5</v>
      </c>
      <c r="L148" s="227"/>
      <c r="M148" s="228" t="s">
        <v>5</v>
      </c>
      <c r="N148" s="229" t="s">
        <v>40</v>
      </c>
      <c r="O148" s="42"/>
      <c r="P148" s="184">
        <f t="shared" si="11"/>
        <v>0</v>
      </c>
      <c r="Q148" s="184">
        <v>0</v>
      </c>
      <c r="R148" s="184">
        <f t="shared" si="12"/>
        <v>0</v>
      </c>
      <c r="S148" s="184">
        <v>0</v>
      </c>
      <c r="T148" s="185">
        <f t="shared" si="13"/>
        <v>0</v>
      </c>
      <c r="AP148" s="24" t="s">
        <v>213</v>
      </c>
      <c r="AR148" s="24" t="s">
        <v>262</v>
      </c>
      <c r="AS148" s="24" t="s">
        <v>79</v>
      </c>
      <c r="AW148" s="24" t="s">
        <v>162</v>
      </c>
      <c r="BC148" s="186">
        <f t="shared" si="14"/>
        <v>0</v>
      </c>
      <c r="BD148" s="186">
        <f t="shared" si="15"/>
        <v>0</v>
      </c>
      <c r="BE148" s="186">
        <f t="shared" si="16"/>
        <v>0</v>
      </c>
      <c r="BF148" s="186">
        <f t="shared" si="17"/>
        <v>0</v>
      </c>
      <c r="BG148" s="186">
        <f t="shared" si="18"/>
        <v>0</v>
      </c>
      <c r="BH148" s="24" t="s">
        <v>77</v>
      </c>
      <c r="BI148" s="186">
        <f t="shared" si="19"/>
        <v>0</v>
      </c>
      <c r="BJ148" s="24" t="s">
        <v>168</v>
      </c>
      <c r="BK148" s="24" t="s">
        <v>470</v>
      </c>
    </row>
    <row r="149" spans="2:63" s="1" customFormat="1" ht="16.5" customHeight="1">
      <c r="B149" s="174"/>
      <c r="C149" s="400" t="s">
        <v>346</v>
      </c>
      <c r="D149" s="400" t="s">
        <v>262</v>
      </c>
      <c r="E149" s="401" t="s">
        <v>2801</v>
      </c>
      <c r="F149" s="402" t="s">
        <v>2802</v>
      </c>
      <c r="G149" s="403" t="s">
        <v>746</v>
      </c>
      <c r="H149" s="404">
        <v>16</v>
      </c>
      <c r="I149" s="225"/>
      <c r="J149" s="226">
        <f t="shared" si="10"/>
        <v>0</v>
      </c>
      <c r="K149" s="222" t="s">
        <v>5</v>
      </c>
      <c r="L149" s="227"/>
      <c r="M149" s="228" t="s">
        <v>5</v>
      </c>
      <c r="N149" s="229" t="s">
        <v>40</v>
      </c>
      <c r="O149" s="42"/>
      <c r="P149" s="184">
        <f t="shared" si="11"/>
        <v>0</v>
      </c>
      <c r="Q149" s="184">
        <v>0</v>
      </c>
      <c r="R149" s="184">
        <f t="shared" si="12"/>
        <v>0</v>
      </c>
      <c r="S149" s="184">
        <v>0</v>
      </c>
      <c r="T149" s="185">
        <f t="shared" si="13"/>
        <v>0</v>
      </c>
      <c r="AP149" s="24" t="s">
        <v>213</v>
      </c>
      <c r="AR149" s="24" t="s">
        <v>262</v>
      </c>
      <c r="AS149" s="24" t="s">
        <v>79</v>
      </c>
      <c r="AW149" s="24" t="s">
        <v>162</v>
      </c>
      <c r="BC149" s="186">
        <f t="shared" si="14"/>
        <v>0</v>
      </c>
      <c r="BD149" s="186">
        <f t="shared" si="15"/>
        <v>0</v>
      </c>
      <c r="BE149" s="186">
        <f t="shared" si="16"/>
        <v>0</v>
      </c>
      <c r="BF149" s="186">
        <f t="shared" si="17"/>
        <v>0</v>
      </c>
      <c r="BG149" s="186">
        <f t="shared" si="18"/>
        <v>0</v>
      </c>
      <c r="BH149" s="24" t="s">
        <v>77</v>
      </c>
      <c r="BI149" s="186">
        <f t="shared" si="19"/>
        <v>0</v>
      </c>
      <c r="BJ149" s="24" t="s">
        <v>168</v>
      </c>
      <c r="BK149" s="24" t="s">
        <v>486</v>
      </c>
    </row>
    <row r="150" spans="2:63" s="1" customFormat="1" ht="16.5" customHeight="1">
      <c r="B150" s="174"/>
      <c r="C150" s="400" t="s">
        <v>350</v>
      </c>
      <c r="D150" s="400" t="s">
        <v>262</v>
      </c>
      <c r="E150" s="401" t="s">
        <v>2803</v>
      </c>
      <c r="F150" s="402" t="s">
        <v>2804</v>
      </c>
      <c r="G150" s="403" t="s">
        <v>746</v>
      </c>
      <c r="H150" s="404">
        <v>17</v>
      </c>
      <c r="I150" s="225"/>
      <c r="J150" s="226">
        <f t="shared" si="10"/>
        <v>0</v>
      </c>
      <c r="K150" s="222" t="s">
        <v>5</v>
      </c>
      <c r="L150" s="227"/>
      <c r="M150" s="228" t="s">
        <v>5</v>
      </c>
      <c r="N150" s="229" t="s">
        <v>40</v>
      </c>
      <c r="O150" s="42"/>
      <c r="P150" s="184">
        <f t="shared" si="11"/>
        <v>0</v>
      </c>
      <c r="Q150" s="184">
        <v>0</v>
      </c>
      <c r="R150" s="184">
        <f t="shared" si="12"/>
        <v>0</v>
      </c>
      <c r="S150" s="184">
        <v>0</v>
      </c>
      <c r="T150" s="185">
        <f t="shared" si="13"/>
        <v>0</v>
      </c>
      <c r="AP150" s="24" t="s">
        <v>213</v>
      </c>
      <c r="AR150" s="24" t="s">
        <v>262</v>
      </c>
      <c r="AS150" s="24" t="s">
        <v>79</v>
      </c>
      <c r="AW150" s="24" t="s">
        <v>162</v>
      </c>
      <c r="BC150" s="186">
        <f t="shared" si="14"/>
        <v>0</v>
      </c>
      <c r="BD150" s="186">
        <f t="shared" si="15"/>
        <v>0</v>
      </c>
      <c r="BE150" s="186">
        <f t="shared" si="16"/>
        <v>0</v>
      </c>
      <c r="BF150" s="186">
        <f t="shared" si="17"/>
        <v>0</v>
      </c>
      <c r="BG150" s="186">
        <f t="shared" si="18"/>
        <v>0</v>
      </c>
      <c r="BH150" s="24" t="s">
        <v>77</v>
      </c>
      <c r="BI150" s="186">
        <f t="shared" si="19"/>
        <v>0</v>
      </c>
      <c r="BJ150" s="24" t="s">
        <v>168</v>
      </c>
      <c r="BK150" s="24" t="s">
        <v>498</v>
      </c>
    </row>
    <row r="151" spans="2:63" s="1" customFormat="1" ht="16.5" customHeight="1">
      <c r="B151" s="174"/>
      <c r="C151" s="400" t="s">
        <v>356</v>
      </c>
      <c r="D151" s="400" t="s">
        <v>262</v>
      </c>
      <c r="E151" s="401" t="s">
        <v>2805</v>
      </c>
      <c r="F151" s="402" t="s">
        <v>2806</v>
      </c>
      <c r="G151" s="403" t="s">
        <v>746</v>
      </c>
      <c r="H151" s="404">
        <v>20</v>
      </c>
      <c r="I151" s="225"/>
      <c r="J151" s="226">
        <f t="shared" si="10"/>
        <v>0</v>
      </c>
      <c r="K151" s="222" t="s">
        <v>5</v>
      </c>
      <c r="L151" s="227"/>
      <c r="M151" s="228" t="s">
        <v>5</v>
      </c>
      <c r="N151" s="229" t="s">
        <v>40</v>
      </c>
      <c r="O151" s="42"/>
      <c r="P151" s="184">
        <f t="shared" si="11"/>
        <v>0</v>
      </c>
      <c r="Q151" s="184">
        <v>0</v>
      </c>
      <c r="R151" s="184">
        <f t="shared" si="12"/>
        <v>0</v>
      </c>
      <c r="S151" s="184">
        <v>0</v>
      </c>
      <c r="T151" s="185">
        <f t="shared" si="13"/>
        <v>0</v>
      </c>
      <c r="AP151" s="24" t="s">
        <v>213</v>
      </c>
      <c r="AR151" s="24" t="s">
        <v>262</v>
      </c>
      <c r="AS151" s="24" t="s">
        <v>79</v>
      </c>
      <c r="AW151" s="24" t="s">
        <v>162</v>
      </c>
      <c r="BC151" s="186">
        <f t="shared" si="14"/>
        <v>0</v>
      </c>
      <c r="BD151" s="186">
        <f t="shared" si="15"/>
        <v>0</v>
      </c>
      <c r="BE151" s="186">
        <f t="shared" si="16"/>
        <v>0</v>
      </c>
      <c r="BF151" s="186">
        <f t="shared" si="17"/>
        <v>0</v>
      </c>
      <c r="BG151" s="186">
        <f t="shared" si="18"/>
        <v>0</v>
      </c>
      <c r="BH151" s="24" t="s">
        <v>77</v>
      </c>
      <c r="BI151" s="186">
        <f t="shared" si="19"/>
        <v>0</v>
      </c>
      <c r="BJ151" s="24" t="s">
        <v>168</v>
      </c>
      <c r="BK151" s="24" t="s">
        <v>507</v>
      </c>
    </row>
    <row r="152" spans="2:63" s="1" customFormat="1" ht="16.5" customHeight="1">
      <c r="B152" s="174"/>
      <c r="C152" s="400" t="s">
        <v>361</v>
      </c>
      <c r="D152" s="400" t="s">
        <v>262</v>
      </c>
      <c r="E152" s="401" t="s">
        <v>2807</v>
      </c>
      <c r="F152" s="402" t="s">
        <v>2808</v>
      </c>
      <c r="G152" s="403" t="s">
        <v>746</v>
      </c>
      <c r="H152" s="404">
        <v>45</v>
      </c>
      <c r="I152" s="225"/>
      <c r="J152" s="226">
        <f t="shared" si="10"/>
        <v>0</v>
      </c>
      <c r="K152" s="222" t="s">
        <v>5</v>
      </c>
      <c r="L152" s="227"/>
      <c r="M152" s="228" t="s">
        <v>5</v>
      </c>
      <c r="N152" s="229" t="s">
        <v>40</v>
      </c>
      <c r="O152" s="42"/>
      <c r="P152" s="184">
        <f t="shared" si="11"/>
        <v>0</v>
      </c>
      <c r="Q152" s="184">
        <v>0</v>
      </c>
      <c r="R152" s="184">
        <f t="shared" si="12"/>
        <v>0</v>
      </c>
      <c r="S152" s="184">
        <v>0</v>
      </c>
      <c r="T152" s="185">
        <f t="shared" si="13"/>
        <v>0</v>
      </c>
      <c r="AP152" s="24" t="s">
        <v>213</v>
      </c>
      <c r="AR152" s="24" t="s">
        <v>262</v>
      </c>
      <c r="AS152" s="24" t="s">
        <v>79</v>
      </c>
      <c r="AW152" s="24" t="s">
        <v>162</v>
      </c>
      <c r="BC152" s="186">
        <f t="shared" si="14"/>
        <v>0</v>
      </c>
      <c r="BD152" s="186">
        <f t="shared" si="15"/>
        <v>0</v>
      </c>
      <c r="BE152" s="186">
        <f t="shared" si="16"/>
        <v>0</v>
      </c>
      <c r="BF152" s="186">
        <f t="shared" si="17"/>
        <v>0</v>
      </c>
      <c r="BG152" s="186">
        <f t="shared" si="18"/>
        <v>0</v>
      </c>
      <c r="BH152" s="24" t="s">
        <v>77</v>
      </c>
      <c r="BI152" s="186">
        <f t="shared" si="19"/>
        <v>0</v>
      </c>
      <c r="BJ152" s="24" t="s">
        <v>168</v>
      </c>
      <c r="BK152" s="24" t="s">
        <v>515</v>
      </c>
    </row>
    <row r="153" spans="2:63" s="1" customFormat="1" ht="51" customHeight="1">
      <c r="B153" s="174"/>
      <c r="C153" s="378" t="s">
        <v>365</v>
      </c>
      <c r="D153" s="378" t="s">
        <v>164</v>
      </c>
      <c r="E153" s="379" t="s">
        <v>2809</v>
      </c>
      <c r="F153" s="380" t="s">
        <v>2810</v>
      </c>
      <c r="G153" s="381" t="s">
        <v>746</v>
      </c>
      <c r="H153" s="382">
        <v>0</v>
      </c>
      <c r="I153" s="180"/>
      <c r="J153" s="181">
        <f t="shared" si="10"/>
        <v>0</v>
      </c>
      <c r="K153" s="177" t="s">
        <v>5</v>
      </c>
      <c r="L153" s="41"/>
      <c r="M153" s="182" t="s">
        <v>5</v>
      </c>
      <c r="N153" s="183" t="s">
        <v>40</v>
      </c>
      <c r="O153" s="42"/>
      <c r="P153" s="184">
        <f t="shared" si="11"/>
        <v>0</v>
      </c>
      <c r="Q153" s="184">
        <v>0</v>
      </c>
      <c r="R153" s="184">
        <f t="shared" si="12"/>
        <v>0</v>
      </c>
      <c r="S153" s="184">
        <v>0</v>
      </c>
      <c r="T153" s="185">
        <f t="shared" si="13"/>
        <v>0</v>
      </c>
      <c r="AP153" s="24" t="s">
        <v>168</v>
      </c>
      <c r="AR153" s="24" t="s">
        <v>164</v>
      </c>
      <c r="AS153" s="24" t="s">
        <v>79</v>
      </c>
      <c r="AW153" s="24" t="s">
        <v>162</v>
      </c>
      <c r="BC153" s="186">
        <f t="shared" si="14"/>
        <v>0</v>
      </c>
      <c r="BD153" s="186">
        <f t="shared" si="15"/>
        <v>0</v>
      </c>
      <c r="BE153" s="186">
        <f t="shared" si="16"/>
        <v>0</v>
      </c>
      <c r="BF153" s="186">
        <f t="shared" si="17"/>
        <v>0</v>
      </c>
      <c r="BG153" s="186">
        <f t="shared" si="18"/>
        <v>0</v>
      </c>
      <c r="BH153" s="24" t="s">
        <v>77</v>
      </c>
      <c r="BI153" s="186">
        <f t="shared" si="19"/>
        <v>0</v>
      </c>
      <c r="BJ153" s="24" t="s">
        <v>168</v>
      </c>
      <c r="BK153" s="24" t="s">
        <v>525</v>
      </c>
    </row>
    <row r="154" spans="2:63" s="1" customFormat="1" ht="25.5" customHeight="1">
      <c r="B154" s="174"/>
      <c r="C154" s="384" t="s">
        <v>370</v>
      </c>
      <c r="D154" s="384" t="s">
        <v>262</v>
      </c>
      <c r="E154" s="385" t="s">
        <v>2811</v>
      </c>
      <c r="F154" s="386" t="s">
        <v>2812</v>
      </c>
      <c r="G154" s="387" t="s">
        <v>746</v>
      </c>
      <c r="H154" s="388">
        <v>0</v>
      </c>
      <c r="I154" s="225"/>
      <c r="J154" s="226">
        <f t="shared" si="10"/>
        <v>0</v>
      </c>
      <c r="K154" s="222" t="s">
        <v>5</v>
      </c>
      <c r="L154" s="227"/>
      <c r="M154" s="228" t="s">
        <v>5</v>
      </c>
      <c r="N154" s="229" t="s">
        <v>40</v>
      </c>
      <c r="O154" s="42"/>
      <c r="P154" s="184">
        <f t="shared" si="11"/>
        <v>0</v>
      </c>
      <c r="Q154" s="184">
        <v>0</v>
      </c>
      <c r="R154" s="184">
        <f t="shared" si="12"/>
        <v>0</v>
      </c>
      <c r="S154" s="184">
        <v>0</v>
      </c>
      <c r="T154" s="185">
        <f t="shared" si="13"/>
        <v>0</v>
      </c>
      <c r="AP154" s="24" t="s">
        <v>213</v>
      </c>
      <c r="AR154" s="24" t="s">
        <v>262</v>
      </c>
      <c r="AS154" s="24" t="s">
        <v>79</v>
      </c>
      <c r="AW154" s="24" t="s">
        <v>162</v>
      </c>
      <c r="BC154" s="186">
        <f t="shared" si="14"/>
        <v>0</v>
      </c>
      <c r="BD154" s="186">
        <f t="shared" si="15"/>
        <v>0</v>
      </c>
      <c r="BE154" s="186">
        <f t="shared" si="16"/>
        <v>0</v>
      </c>
      <c r="BF154" s="186">
        <f t="shared" si="17"/>
        <v>0</v>
      </c>
      <c r="BG154" s="186">
        <f t="shared" si="18"/>
        <v>0</v>
      </c>
      <c r="BH154" s="24" t="s">
        <v>77</v>
      </c>
      <c r="BI154" s="186">
        <f t="shared" si="19"/>
        <v>0</v>
      </c>
      <c r="BJ154" s="24" t="s">
        <v>168</v>
      </c>
      <c r="BK154" s="24" t="s">
        <v>535</v>
      </c>
    </row>
    <row r="155" spans="2:63" s="1" customFormat="1" ht="25.5" customHeight="1">
      <c r="B155" s="174"/>
      <c r="C155" s="384" t="s">
        <v>374</v>
      </c>
      <c r="D155" s="384" t="s">
        <v>262</v>
      </c>
      <c r="E155" s="385" t="s">
        <v>2813</v>
      </c>
      <c r="F155" s="386" t="s">
        <v>2814</v>
      </c>
      <c r="G155" s="387" t="s">
        <v>746</v>
      </c>
      <c r="H155" s="388">
        <v>0</v>
      </c>
      <c r="I155" s="225"/>
      <c r="J155" s="226">
        <f t="shared" si="10"/>
        <v>0</v>
      </c>
      <c r="K155" s="222" t="s">
        <v>5</v>
      </c>
      <c r="L155" s="227"/>
      <c r="M155" s="228" t="s">
        <v>5</v>
      </c>
      <c r="N155" s="229" t="s">
        <v>40</v>
      </c>
      <c r="O155" s="42"/>
      <c r="P155" s="184">
        <f t="shared" si="11"/>
        <v>0</v>
      </c>
      <c r="Q155" s="184">
        <v>0</v>
      </c>
      <c r="R155" s="184">
        <f t="shared" si="12"/>
        <v>0</v>
      </c>
      <c r="S155" s="184">
        <v>0</v>
      </c>
      <c r="T155" s="185">
        <f t="shared" si="13"/>
        <v>0</v>
      </c>
      <c r="AP155" s="24" t="s">
        <v>213</v>
      </c>
      <c r="AR155" s="24" t="s">
        <v>262</v>
      </c>
      <c r="AS155" s="24" t="s">
        <v>79</v>
      </c>
      <c r="AW155" s="24" t="s">
        <v>162</v>
      </c>
      <c r="BC155" s="186">
        <f t="shared" si="14"/>
        <v>0</v>
      </c>
      <c r="BD155" s="186">
        <f t="shared" si="15"/>
        <v>0</v>
      </c>
      <c r="BE155" s="186">
        <f t="shared" si="16"/>
        <v>0</v>
      </c>
      <c r="BF155" s="186">
        <f t="shared" si="17"/>
        <v>0</v>
      </c>
      <c r="BG155" s="186">
        <f t="shared" si="18"/>
        <v>0</v>
      </c>
      <c r="BH155" s="24" t="s">
        <v>77</v>
      </c>
      <c r="BI155" s="186">
        <f t="shared" si="19"/>
        <v>0</v>
      </c>
      <c r="BJ155" s="24" t="s">
        <v>168</v>
      </c>
      <c r="BK155" s="24" t="s">
        <v>543</v>
      </c>
    </row>
    <row r="156" spans="2:63" s="1" customFormat="1" ht="25.5" customHeight="1">
      <c r="B156" s="174"/>
      <c r="C156" s="384" t="s">
        <v>378</v>
      </c>
      <c r="D156" s="384" t="s">
        <v>262</v>
      </c>
      <c r="E156" s="385" t="s">
        <v>2815</v>
      </c>
      <c r="F156" s="386" t="s">
        <v>2816</v>
      </c>
      <c r="G156" s="387" t="s">
        <v>746</v>
      </c>
      <c r="H156" s="388">
        <v>0</v>
      </c>
      <c r="I156" s="225"/>
      <c r="J156" s="226">
        <f t="shared" si="10"/>
        <v>0</v>
      </c>
      <c r="K156" s="222" t="s">
        <v>5</v>
      </c>
      <c r="L156" s="227"/>
      <c r="M156" s="228" t="s">
        <v>5</v>
      </c>
      <c r="N156" s="229" t="s">
        <v>40</v>
      </c>
      <c r="O156" s="42"/>
      <c r="P156" s="184">
        <f t="shared" si="11"/>
        <v>0</v>
      </c>
      <c r="Q156" s="184">
        <v>0</v>
      </c>
      <c r="R156" s="184">
        <f t="shared" si="12"/>
        <v>0</v>
      </c>
      <c r="S156" s="184">
        <v>0</v>
      </c>
      <c r="T156" s="185">
        <f t="shared" si="13"/>
        <v>0</v>
      </c>
      <c r="AP156" s="24" t="s">
        <v>213</v>
      </c>
      <c r="AR156" s="24" t="s">
        <v>262</v>
      </c>
      <c r="AS156" s="24" t="s">
        <v>79</v>
      </c>
      <c r="AW156" s="24" t="s">
        <v>162</v>
      </c>
      <c r="BC156" s="186">
        <f t="shared" si="14"/>
        <v>0</v>
      </c>
      <c r="BD156" s="186">
        <f t="shared" si="15"/>
        <v>0</v>
      </c>
      <c r="BE156" s="186">
        <f t="shared" si="16"/>
        <v>0</v>
      </c>
      <c r="BF156" s="186">
        <f t="shared" si="17"/>
        <v>0</v>
      </c>
      <c r="BG156" s="186">
        <f t="shared" si="18"/>
        <v>0</v>
      </c>
      <c r="BH156" s="24" t="s">
        <v>77</v>
      </c>
      <c r="BI156" s="186">
        <f t="shared" si="19"/>
        <v>0</v>
      </c>
      <c r="BJ156" s="24" t="s">
        <v>168</v>
      </c>
      <c r="BK156" s="24" t="s">
        <v>567</v>
      </c>
    </row>
    <row r="157" spans="2:63" s="1" customFormat="1" ht="25.5" customHeight="1">
      <c r="B157" s="174"/>
      <c r="C157" s="384" t="s">
        <v>382</v>
      </c>
      <c r="D157" s="384" t="s">
        <v>262</v>
      </c>
      <c r="E157" s="385" t="s">
        <v>2817</v>
      </c>
      <c r="F157" s="386" t="s">
        <v>2818</v>
      </c>
      <c r="G157" s="387" t="s">
        <v>746</v>
      </c>
      <c r="H157" s="388">
        <v>0</v>
      </c>
      <c r="I157" s="225"/>
      <c r="J157" s="226">
        <f t="shared" si="10"/>
        <v>0</v>
      </c>
      <c r="K157" s="222" t="s">
        <v>5</v>
      </c>
      <c r="L157" s="227"/>
      <c r="M157" s="228" t="s">
        <v>5</v>
      </c>
      <c r="N157" s="229" t="s">
        <v>40</v>
      </c>
      <c r="O157" s="42"/>
      <c r="P157" s="184">
        <f t="shared" si="11"/>
        <v>0</v>
      </c>
      <c r="Q157" s="184">
        <v>0</v>
      </c>
      <c r="R157" s="184">
        <f t="shared" si="12"/>
        <v>0</v>
      </c>
      <c r="S157" s="184">
        <v>0</v>
      </c>
      <c r="T157" s="185">
        <f t="shared" si="13"/>
        <v>0</v>
      </c>
      <c r="AP157" s="24" t="s">
        <v>213</v>
      </c>
      <c r="AR157" s="24" t="s">
        <v>262</v>
      </c>
      <c r="AS157" s="24" t="s">
        <v>79</v>
      </c>
      <c r="AW157" s="24" t="s">
        <v>162</v>
      </c>
      <c r="BC157" s="186">
        <f t="shared" si="14"/>
        <v>0</v>
      </c>
      <c r="BD157" s="186">
        <f t="shared" si="15"/>
        <v>0</v>
      </c>
      <c r="BE157" s="186">
        <f t="shared" si="16"/>
        <v>0</v>
      </c>
      <c r="BF157" s="186">
        <f t="shared" si="17"/>
        <v>0</v>
      </c>
      <c r="BG157" s="186">
        <f t="shared" si="18"/>
        <v>0</v>
      </c>
      <c r="BH157" s="24" t="s">
        <v>77</v>
      </c>
      <c r="BI157" s="186">
        <f t="shared" si="19"/>
        <v>0</v>
      </c>
      <c r="BJ157" s="24" t="s">
        <v>168</v>
      </c>
      <c r="BK157" s="24" t="s">
        <v>579</v>
      </c>
    </row>
    <row r="158" spans="2:63" s="1" customFormat="1" ht="25.5" customHeight="1">
      <c r="B158" s="174"/>
      <c r="C158" s="384" t="s">
        <v>386</v>
      </c>
      <c r="D158" s="384" t="s">
        <v>262</v>
      </c>
      <c r="E158" s="385" t="s">
        <v>2819</v>
      </c>
      <c r="F158" s="386" t="s">
        <v>2820</v>
      </c>
      <c r="G158" s="387" t="s">
        <v>746</v>
      </c>
      <c r="H158" s="388">
        <v>0</v>
      </c>
      <c r="I158" s="225"/>
      <c r="J158" s="226">
        <f t="shared" si="10"/>
        <v>0</v>
      </c>
      <c r="K158" s="222" t="s">
        <v>5</v>
      </c>
      <c r="L158" s="227"/>
      <c r="M158" s="228" t="s">
        <v>5</v>
      </c>
      <c r="N158" s="229" t="s">
        <v>40</v>
      </c>
      <c r="O158" s="42"/>
      <c r="P158" s="184">
        <f t="shared" si="11"/>
        <v>0</v>
      </c>
      <c r="Q158" s="184">
        <v>0</v>
      </c>
      <c r="R158" s="184">
        <f t="shared" si="12"/>
        <v>0</v>
      </c>
      <c r="S158" s="184">
        <v>0</v>
      </c>
      <c r="T158" s="185">
        <f t="shared" si="13"/>
        <v>0</v>
      </c>
      <c r="AP158" s="24" t="s">
        <v>213</v>
      </c>
      <c r="AR158" s="24" t="s">
        <v>262</v>
      </c>
      <c r="AS158" s="24" t="s">
        <v>79</v>
      </c>
      <c r="AW158" s="24" t="s">
        <v>162</v>
      </c>
      <c r="BC158" s="186">
        <f t="shared" si="14"/>
        <v>0</v>
      </c>
      <c r="BD158" s="186">
        <f t="shared" si="15"/>
        <v>0</v>
      </c>
      <c r="BE158" s="186">
        <f t="shared" si="16"/>
        <v>0</v>
      </c>
      <c r="BF158" s="186">
        <f t="shared" si="17"/>
        <v>0</v>
      </c>
      <c r="BG158" s="186">
        <f t="shared" si="18"/>
        <v>0</v>
      </c>
      <c r="BH158" s="24" t="s">
        <v>77</v>
      </c>
      <c r="BI158" s="186">
        <f t="shared" si="19"/>
        <v>0</v>
      </c>
      <c r="BJ158" s="24" t="s">
        <v>168</v>
      </c>
      <c r="BK158" s="24" t="s">
        <v>589</v>
      </c>
    </row>
    <row r="159" spans="2:63" s="1" customFormat="1" ht="51" customHeight="1">
      <c r="B159" s="174"/>
      <c r="C159" s="378" t="s">
        <v>390</v>
      </c>
      <c r="D159" s="378" t="s">
        <v>164</v>
      </c>
      <c r="E159" s="379" t="s">
        <v>2821</v>
      </c>
      <c r="F159" s="380" t="s">
        <v>2822</v>
      </c>
      <c r="G159" s="381" t="s">
        <v>746</v>
      </c>
      <c r="H159" s="382">
        <v>0</v>
      </c>
      <c r="I159" s="180"/>
      <c r="J159" s="181">
        <f t="shared" si="10"/>
        <v>0</v>
      </c>
      <c r="K159" s="177" t="s">
        <v>5</v>
      </c>
      <c r="L159" s="41"/>
      <c r="M159" s="182" t="s">
        <v>5</v>
      </c>
      <c r="N159" s="183" t="s">
        <v>40</v>
      </c>
      <c r="O159" s="42"/>
      <c r="P159" s="184">
        <f t="shared" si="11"/>
        <v>0</v>
      </c>
      <c r="Q159" s="184">
        <v>0</v>
      </c>
      <c r="R159" s="184">
        <f t="shared" si="12"/>
        <v>0</v>
      </c>
      <c r="S159" s="184">
        <v>0</v>
      </c>
      <c r="T159" s="185">
        <f t="shared" si="13"/>
        <v>0</v>
      </c>
      <c r="AP159" s="24" t="s">
        <v>168</v>
      </c>
      <c r="AR159" s="24" t="s">
        <v>164</v>
      </c>
      <c r="AS159" s="24" t="s">
        <v>79</v>
      </c>
      <c r="AW159" s="24" t="s">
        <v>162</v>
      </c>
      <c r="BC159" s="186">
        <f t="shared" si="14"/>
        <v>0</v>
      </c>
      <c r="BD159" s="186">
        <f t="shared" si="15"/>
        <v>0</v>
      </c>
      <c r="BE159" s="186">
        <f t="shared" si="16"/>
        <v>0</v>
      </c>
      <c r="BF159" s="186">
        <f t="shared" si="17"/>
        <v>0</v>
      </c>
      <c r="BG159" s="186">
        <f t="shared" si="18"/>
        <v>0</v>
      </c>
      <c r="BH159" s="24" t="s">
        <v>77</v>
      </c>
      <c r="BI159" s="186">
        <f t="shared" si="19"/>
        <v>0</v>
      </c>
      <c r="BJ159" s="24" t="s">
        <v>168</v>
      </c>
      <c r="BK159" s="24" t="s">
        <v>600</v>
      </c>
    </row>
    <row r="160" spans="2:63" s="1" customFormat="1" ht="25.5" customHeight="1">
      <c r="B160" s="174"/>
      <c r="C160" s="384" t="s">
        <v>394</v>
      </c>
      <c r="D160" s="384" t="s">
        <v>262</v>
      </c>
      <c r="E160" s="385" t="s">
        <v>2823</v>
      </c>
      <c r="F160" s="386" t="s">
        <v>2824</v>
      </c>
      <c r="G160" s="387" t="s">
        <v>746</v>
      </c>
      <c r="H160" s="388">
        <v>0</v>
      </c>
      <c r="I160" s="225"/>
      <c r="J160" s="226">
        <f t="shared" si="10"/>
        <v>0</v>
      </c>
      <c r="K160" s="222" t="s">
        <v>5</v>
      </c>
      <c r="L160" s="227"/>
      <c r="M160" s="228" t="s">
        <v>5</v>
      </c>
      <c r="N160" s="229" t="s">
        <v>40</v>
      </c>
      <c r="O160" s="42"/>
      <c r="P160" s="184">
        <f t="shared" si="11"/>
        <v>0</v>
      </c>
      <c r="Q160" s="184">
        <v>0</v>
      </c>
      <c r="R160" s="184">
        <f t="shared" si="12"/>
        <v>0</v>
      </c>
      <c r="S160" s="184">
        <v>0</v>
      </c>
      <c r="T160" s="185">
        <f t="shared" si="13"/>
        <v>0</v>
      </c>
      <c r="AP160" s="24" t="s">
        <v>213</v>
      </c>
      <c r="AR160" s="24" t="s">
        <v>262</v>
      </c>
      <c r="AS160" s="24" t="s">
        <v>79</v>
      </c>
      <c r="AW160" s="24" t="s">
        <v>162</v>
      </c>
      <c r="BC160" s="186">
        <f t="shared" si="14"/>
        <v>0</v>
      </c>
      <c r="BD160" s="186">
        <f t="shared" si="15"/>
        <v>0</v>
      </c>
      <c r="BE160" s="186">
        <f t="shared" si="16"/>
        <v>0</v>
      </c>
      <c r="BF160" s="186">
        <f t="shared" si="17"/>
        <v>0</v>
      </c>
      <c r="BG160" s="186">
        <f t="shared" si="18"/>
        <v>0</v>
      </c>
      <c r="BH160" s="24" t="s">
        <v>77</v>
      </c>
      <c r="BI160" s="186">
        <f t="shared" si="19"/>
        <v>0</v>
      </c>
      <c r="BJ160" s="24" t="s">
        <v>168</v>
      </c>
      <c r="BK160" s="24" t="s">
        <v>614</v>
      </c>
    </row>
    <row r="161" spans="1:63" s="1" customFormat="1" ht="25.5" customHeight="1">
      <c r="B161" s="174"/>
      <c r="C161" s="384" t="s">
        <v>398</v>
      </c>
      <c r="D161" s="384" t="s">
        <v>262</v>
      </c>
      <c r="E161" s="385" t="s">
        <v>2825</v>
      </c>
      <c r="F161" s="386" t="s">
        <v>2826</v>
      </c>
      <c r="G161" s="387" t="s">
        <v>746</v>
      </c>
      <c r="H161" s="388">
        <v>0</v>
      </c>
      <c r="I161" s="225"/>
      <c r="J161" s="226">
        <f t="shared" si="10"/>
        <v>0</v>
      </c>
      <c r="K161" s="222" t="s">
        <v>5</v>
      </c>
      <c r="L161" s="227"/>
      <c r="M161" s="228" t="s">
        <v>5</v>
      </c>
      <c r="N161" s="229" t="s">
        <v>40</v>
      </c>
      <c r="O161" s="42"/>
      <c r="P161" s="184">
        <f t="shared" si="11"/>
        <v>0</v>
      </c>
      <c r="Q161" s="184">
        <v>0</v>
      </c>
      <c r="R161" s="184">
        <f t="shared" si="12"/>
        <v>0</v>
      </c>
      <c r="S161" s="184">
        <v>0</v>
      </c>
      <c r="T161" s="185">
        <f t="shared" si="13"/>
        <v>0</v>
      </c>
      <c r="AP161" s="24" t="s">
        <v>213</v>
      </c>
      <c r="AR161" s="24" t="s">
        <v>262</v>
      </c>
      <c r="AS161" s="24" t="s">
        <v>79</v>
      </c>
      <c r="AW161" s="24" t="s">
        <v>162</v>
      </c>
      <c r="BC161" s="186">
        <f t="shared" si="14"/>
        <v>0</v>
      </c>
      <c r="BD161" s="186">
        <f t="shared" si="15"/>
        <v>0</v>
      </c>
      <c r="BE161" s="186">
        <f t="shared" si="16"/>
        <v>0</v>
      </c>
      <c r="BF161" s="186">
        <f t="shared" si="17"/>
        <v>0</v>
      </c>
      <c r="BG161" s="186">
        <f t="shared" si="18"/>
        <v>0</v>
      </c>
      <c r="BH161" s="24" t="s">
        <v>77</v>
      </c>
      <c r="BI161" s="186">
        <f t="shared" si="19"/>
        <v>0</v>
      </c>
      <c r="BJ161" s="24" t="s">
        <v>168</v>
      </c>
      <c r="BK161" s="24" t="s">
        <v>662</v>
      </c>
    </row>
    <row r="162" spans="1:63" s="1" customFormat="1" ht="25.5" customHeight="1">
      <c r="B162" s="174"/>
      <c r="C162" s="384" t="s">
        <v>402</v>
      </c>
      <c r="D162" s="384" t="s">
        <v>262</v>
      </c>
      <c r="E162" s="385" t="s">
        <v>2827</v>
      </c>
      <c r="F162" s="386" t="s">
        <v>2828</v>
      </c>
      <c r="G162" s="387" t="s">
        <v>746</v>
      </c>
      <c r="H162" s="388">
        <v>0</v>
      </c>
      <c r="I162" s="225"/>
      <c r="J162" s="226">
        <f t="shared" si="10"/>
        <v>0</v>
      </c>
      <c r="K162" s="222" t="s">
        <v>5</v>
      </c>
      <c r="L162" s="227"/>
      <c r="M162" s="228" t="s">
        <v>5</v>
      </c>
      <c r="N162" s="229" t="s">
        <v>40</v>
      </c>
      <c r="O162" s="42"/>
      <c r="P162" s="184">
        <f t="shared" si="11"/>
        <v>0</v>
      </c>
      <c r="Q162" s="184">
        <v>0</v>
      </c>
      <c r="R162" s="184">
        <f t="shared" si="12"/>
        <v>0</v>
      </c>
      <c r="S162" s="184">
        <v>0</v>
      </c>
      <c r="T162" s="185">
        <f t="shared" si="13"/>
        <v>0</v>
      </c>
      <c r="AP162" s="24" t="s">
        <v>213</v>
      </c>
      <c r="AR162" s="24" t="s">
        <v>262</v>
      </c>
      <c r="AS162" s="24" t="s">
        <v>79</v>
      </c>
      <c r="AW162" s="24" t="s">
        <v>162</v>
      </c>
      <c r="BC162" s="186">
        <f t="shared" si="14"/>
        <v>0</v>
      </c>
      <c r="BD162" s="186">
        <f t="shared" si="15"/>
        <v>0</v>
      </c>
      <c r="BE162" s="186">
        <f t="shared" si="16"/>
        <v>0</v>
      </c>
      <c r="BF162" s="186">
        <f t="shared" si="17"/>
        <v>0</v>
      </c>
      <c r="BG162" s="186">
        <f t="shared" si="18"/>
        <v>0</v>
      </c>
      <c r="BH162" s="24" t="s">
        <v>77</v>
      </c>
      <c r="BI162" s="186">
        <f t="shared" si="19"/>
        <v>0</v>
      </c>
      <c r="BJ162" s="24" t="s">
        <v>168</v>
      </c>
      <c r="BK162" s="24" t="s">
        <v>670</v>
      </c>
    </row>
    <row r="163" spans="1:63" s="1" customFormat="1" ht="25.5" customHeight="1">
      <c r="B163" s="174"/>
      <c r="C163" s="384" t="s">
        <v>406</v>
      </c>
      <c r="D163" s="384" t="s">
        <v>262</v>
      </c>
      <c r="E163" s="385" t="s">
        <v>2829</v>
      </c>
      <c r="F163" s="386" t="s">
        <v>2830</v>
      </c>
      <c r="G163" s="387" t="s">
        <v>746</v>
      </c>
      <c r="H163" s="388">
        <v>0</v>
      </c>
      <c r="I163" s="225"/>
      <c r="J163" s="226">
        <f t="shared" si="10"/>
        <v>0</v>
      </c>
      <c r="K163" s="222" t="s">
        <v>5</v>
      </c>
      <c r="L163" s="227"/>
      <c r="M163" s="228" t="s">
        <v>5</v>
      </c>
      <c r="N163" s="229" t="s">
        <v>40</v>
      </c>
      <c r="O163" s="42"/>
      <c r="P163" s="184">
        <f t="shared" si="11"/>
        <v>0</v>
      </c>
      <c r="Q163" s="184">
        <v>0</v>
      </c>
      <c r="R163" s="184">
        <f t="shared" si="12"/>
        <v>0</v>
      </c>
      <c r="S163" s="184">
        <v>0</v>
      </c>
      <c r="T163" s="185">
        <f t="shared" si="13"/>
        <v>0</v>
      </c>
      <c r="AP163" s="24" t="s">
        <v>213</v>
      </c>
      <c r="AR163" s="24" t="s">
        <v>262</v>
      </c>
      <c r="AS163" s="24" t="s">
        <v>79</v>
      </c>
      <c r="AW163" s="24" t="s">
        <v>162</v>
      </c>
      <c r="BC163" s="186">
        <f t="shared" si="14"/>
        <v>0</v>
      </c>
      <c r="BD163" s="186">
        <f t="shared" si="15"/>
        <v>0</v>
      </c>
      <c r="BE163" s="186">
        <f t="shared" si="16"/>
        <v>0</v>
      </c>
      <c r="BF163" s="186">
        <f t="shared" si="17"/>
        <v>0</v>
      </c>
      <c r="BG163" s="186">
        <f t="shared" si="18"/>
        <v>0</v>
      </c>
      <c r="BH163" s="24" t="s">
        <v>77</v>
      </c>
      <c r="BI163" s="186">
        <f t="shared" si="19"/>
        <v>0</v>
      </c>
      <c r="BJ163" s="24" t="s">
        <v>168</v>
      </c>
      <c r="BK163" s="24" t="s">
        <v>679</v>
      </c>
    </row>
    <row r="164" spans="1:63" s="1" customFormat="1" ht="25.5" customHeight="1">
      <c r="B164" s="174"/>
      <c r="C164" s="389" t="s">
        <v>410</v>
      </c>
      <c r="D164" s="389" t="s">
        <v>164</v>
      </c>
      <c r="E164" s="390" t="s">
        <v>2831</v>
      </c>
      <c r="F164" s="391" t="s">
        <v>2832</v>
      </c>
      <c r="G164" s="392" t="s">
        <v>1628</v>
      </c>
      <c r="H164" s="233"/>
      <c r="I164" s="180"/>
      <c r="J164" s="181">
        <f t="shared" si="10"/>
        <v>0</v>
      </c>
      <c r="K164" s="177" t="s">
        <v>5</v>
      </c>
      <c r="L164" s="41"/>
      <c r="M164" s="182" t="s">
        <v>5</v>
      </c>
      <c r="N164" s="183" t="s">
        <v>40</v>
      </c>
      <c r="O164" s="42"/>
      <c r="P164" s="184">
        <f t="shared" si="11"/>
        <v>0</v>
      </c>
      <c r="Q164" s="184">
        <v>0</v>
      </c>
      <c r="R164" s="184">
        <f t="shared" si="12"/>
        <v>0</v>
      </c>
      <c r="S164" s="184">
        <v>0</v>
      </c>
      <c r="T164" s="185">
        <f t="shared" si="13"/>
        <v>0</v>
      </c>
      <c r="AP164" s="24" t="s">
        <v>168</v>
      </c>
      <c r="AR164" s="24" t="s">
        <v>164</v>
      </c>
      <c r="AS164" s="24" t="s">
        <v>79</v>
      </c>
      <c r="AW164" s="24" t="s">
        <v>162</v>
      </c>
      <c r="BC164" s="186">
        <f t="shared" si="14"/>
        <v>0</v>
      </c>
      <c r="BD164" s="186">
        <f t="shared" si="15"/>
        <v>0</v>
      </c>
      <c r="BE164" s="186">
        <f t="shared" si="16"/>
        <v>0</v>
      </c>
      <c r="BF164" s="186">
        <f t="shared" si="17"/>
        <v>0</v>
      </c>
      <c r="BG164" s="186">
        <f t="shared" si="18"/>
        <v>0</v>
      </c>
      <c r="BH164" s="24" t="s">
        <v>77</v>
      </c>
      <c r="BI164" s="186">
        <f t="shared" si="19"/>
        <v>0</v>
      </c>
      <c r="BJ164" s="24" t="s">
        <v>168</v>
      </c>
      <c r="BK164" s="24" t="s">
        <v>698</v>
      </c>
    </row>
    <row r="165" spans="1:63" s="10" customFormat="1" ht="29.9" customHeight="1">
      <c r="B165" s="160"/>
      <c r="D165" s="171" t="s">
        <v>68</v>
      </c>
      <c r="E165" s="172" t="s">
        <v>1728</v>
      </c>
      <c r="F165" s="172" t="s">
        <v>1729</v>
      </c>
      <c r="I165" s="163"/>
      <c r="J165" s="173">
        <f>BI165</f>
        <v>0</v>
      </c>
      <c r="L165" s="160"/>
      <c r="M165" s="165"/>
      <c r="N165" s="166"/>
      <c r="O165" s="166"/>
      <c r="P165" s="167">
        <f>SUM(P166:P200)</f>
        <v>0</v>
      </c>
      <c r="Q165" s="166"/>
      <c r="R165" s="167">
        <f>SUM(R166:R200)</f>
        <v>1.4800000000000001E-2</v>
      </c>
      <c r="S165" s="166"/>
      <c r="T165" s="168">
        <f>SUM(T166:T200)</f>
        <v>0</v>
      </c>
      <c r="AP165" s="161" t="s">
        <v>77</v>
      </c>
      <c r="AR165" s="169" t="s">
        <v>68</v>
      </c>
      <c r="AS165" s="169" t="s">
        <v>77</v>
      </c>
      <c r="AW165" s="161" t="s">
        <v>162</v>
      </c>
      <c r="BI165" s="170">
        <f>SUM(BI166:BI200)</f>
        <v>0</v>
      </c>
    </row>
    <row r="166" spans="1:63" s="1" customFormat="1" ht="16.5" customHeight="1">
      <c r="B166" s="174"/>
      <c r="C166" s="389" t="s">
        <v>413</v>
      </c>
      <c r="D166" s="389" t="s">
        <v>164</v>
      </c>
      <c r="E166" s="390" t="s">
        <v>2833</v>
      </c>
      <c r="F166" s="391" t="s">
        <v>2834</v>
      </c>
      <c r="G166" s="392" t="s">
        <v>320</v>
      </c>
      <c r="H166" s="393">
        <v>2</v>
      </c>
      <c r="I166" s="180"/>
      <c r="J166" s="181">
        <f t="shared" ref="J166:J190" si="20">ROUND(I166*H166,2)</f>
        <v>0</v>
      </c>
      <c r="K166" s="177" t="s">
        <v>5</v>
      </c>
      <c r="L166" s="41"/>
      <c r="M166" s="182" t="s">
        <v>5</v>
      </c>
      <c r="N166" s="183" t="s">
        <v>40</v>
      </c>
      <c r="O166" s="42"/>
      <c r="P166" s="184">
        <f t="shared" ref="P166:P190" si="21">O166*H166</f>
        <v>0</v>
      </c>
      <c r="Q166" s="184">
        <v>0</v>
      </c>
      <c r="R166" s="184">
        <f t="shared" ref="R166:R190" si="22">Q166*H166</f>
        <v>0</v>
      </c>
      <c r="S166" s="184">
        <v>0</v>
      </c>
      <c r="T166" s="185">
        <f t="shared" ref="T166:T190" si="23">S166*H166</f>
        <v>0</v>
      </c>
      <c r="AP166" s="24" t="s">
        <v>168</v>
      </c>
      <c r="AR166" s="24" t="s">
        <v>164</v>
      </c>
      <c r="AS166" s="24" t="s">
        <v>79</v>
      </c>
      <c r="AW166" s="24" t="s">
        <v>162</v>
      </c>
      <c r="BC166" s="186">
        <f t="shared" ref="BC166:BC190" si="24">IF(N166="základní",J166,0)</f>
        <v>0</v>
      </c>
      <c r="BD166" s="186">
        <f t="shared" ref="BD166:BD190" si="25">IF(N166="snížená",J166,0)</f>
        <v>0</v>
      </c>
      <c r="BE166" s="186">
        <f t="shared" ref="BE166:BE190" si="26">IF(N166="zákl. přenesená",J166,0)</f>
        <v>0</v>
      </c>
      <c r="BF166" s="186">
        <f t="shared" ref="BF166:BF190" si="27">IF(N166="sníž. přenesená",J166,0)</f>
        <v>0</v>
      </c>
      <c r="BG166" s="186">
        <f t="shared" ref="BG166:BG190" si="28">IF(N166="nulová",J166,0)</f>
        <v>0</v>
      </c>
      <c r="BH166" s="24" t="s">
        <v>77</v>
      </c>
      <c r="BI166" s="186">
        <f t="shared" ref="BI166:BI190" si="29">ROUND(I166*H166,2)</f>
        <v>0</v>
      </c>
      <c r="BJ166" s="24" t="s">
        <v>168</v>
      </c>
      <c r="BK166" s="24" t="s">
        <v>724</v>
      </c>
    </row>
    <row r="167" spans="1:63" s="1" customFormat="1" ht="16.5" customHeight="1">
      <c r="B167" s="174"/>
      <c r="C167" s="389" t="s">
        <v>417</v>
      </c>
      <c r="D167" s="389" t="s">
        <v>164</v>
      </c>
      <c r="E167" s="390" t="s">
        <v>2835</v>
      </c>
      <c r="F167" s="391" t="s">
        <v>2836</v>
      </c>
      <c r="G167" s="392" t="s">
        <v>320</v>
      </c>
      <c r="H167" s="393">
        <v>3</v>
      </c>
      <c r="I167" s="180"/>
      <c r="J167" s="181">
        <f t="shared" si="20"/>
        <v>0</v>
      </c>
      <c r="K167" s="177" t="s">
        <v>5</v>
      </c>
      <c r="L167" s="41"/>
      <c r="M167" s="182" t="s">
        <v>5</v>
      </c>
      <c r="N167" s="183" t="s">
        <v>40</v>
      </c>
      <c r="O167" s="42"/>
      <c r="P167" s="184">
        <f t="shared" si="21"/>
        <v>0</v>
      </c>
      <c r="Q167" s="184">
        <v>0</v>
      </c>
      <c r="R167" s="184">
        <f t="shared" si="22"/>
        <v>0</v>
      </c>
      <c r="S167" s="184">
        <v>0</v>
      </c>
      <c r="T167" s="185">
        <f t="shared" si="23"/>
        <v>0</v>
      </c>
      <c r="AP167" s="24" t="s">
        <v>168</v>
      </c>
      <c r="AR167" s="24" t="s">
        <v>164</v>
      </c>
      <c r="AS167" s="24" t="s">
        <v>79</v>
      </c>
      <c r="AW167" s="24" t="s">
        <v>162</v>
      </c>
      <c r="BC167" s="186">
        <f t="shared" si="24"/>
        <v>0</v>
      </c>
      <c r="BD167" s="186">
        <f t="shared" si="25"/>
        <v>0</v>
      </c>
      <c r="BE167" s="186">
        <f t="shared" si="26"/>
        <v>0</v>
      </c>
      <c r="BF167" s="186">
        <f t="shared" si="27"/>
        <v>0</v>
      </c>
      <c r="BG167" s="186">
        <f t="shared" si="28"/>
        <v>0</v>
      </c>
      <c r="BH167" s="24" t="s">
        <v>77</v>
      </c>
      <c r="BI167" s="186">
        <f t="shared" si="29"/>
        <v>0</v>
      </c>
      <c r="BJ167" s="24" t="s">
        <v>168</v>
      </c>
      <c r="BK167" s="24" t="s">
        <v>734</v>
      </c>
    </row>
    <row r="168" spans="1:63" s="1" customFormat="1" ht="16.5" customHeight="1">
      <c r="B168" s="174"/>
      <c r="C168" s="389" t="s">
        <v>421</v>
      </c>
      <c r="D168" s="389" t="s">
        <v>164</v>
      </c>
      <c r="E168" s="390" t="s">
        <v>2837</v>
      </c>
      <c r="F168" s="391" t="s">
        <v>2838</v>
      </c>
      <c r="G168" s="392" t="s">
        <v>320</v>
      </c>
      <c r="H168" s="393">
        <v>6</v>
      </c>
      <c r="I168" s="180"/>
      <c r="J168" s="181">
        <f t="shared" si="20"/>
        <v>0</v>
      </c>
      <c r="K168" s="177" t="s">
        <v>5</v>
      </c>
      <c r="L168" s="41"/>
      <c r="M168" s="182" t="s">
        <v>5</v>
      </c>
      <c r="N168" s="183" t="s">
        <v>40</v>
      </c>
      <c r="O168" s="42"/>
      <c r="P168" s="184">
        <f t="shared" si="21"/>
        <v>0</v>
      </c>
      <c r="Q168" s="184">
        <v>0</v>
      </c>
      <c r="R168" s="184">
        <f t="shared" si="22"/>
        <v>0</v>
      </c>
      <c r="S168" s="184">
        <v>0</v>
      </c>
      <c r="T168" s="185">
        <f t="shared" si="23"/>
        <v>0</v>
      </c>
      <c r="AP168" s="24" t="s">
        <v>168</v>
      </c>
      <c r="AR168" s="24" t="s">
        <v>164</v>
      </c>
      <c r="AS168" s="24" t="s">
        <v>79</v>
      </c>
      <c r="AW168" s="24" t="s">
        <v>162</v>
      </c>
      <c r="BC168" s="186">
        <f t="shared" si="24"/>
        <v>0</v>
      </c>
      <c r="BD168" s="186">
        <f t="shared" si="25"/>
        <v>0</v>
      </c>
      <c r="BE168" s="186">
        <f t="shared" si="26"/>
        <v>0</v>
      </c>
      <c r="BF168" s="186">
        <f t="shared" si="27"/>
        <v>0</v>
      </c>
      <c r="BG168" s="186">
        <f t="shared" si="28"/>
        <v>0</v>
      </c>
      <c r="BH168" s="24" t="s">
        <v>77</v>
      </c>
      <c r="BI168" s="186">
        <f t="shared" si="29"/>
        <v>0</v>
      </c>
      <c r="BJ168" s="24" t="s">
        <v>168</v>
      </c>
      <c r="BK168" s="24" t="s">
        <v>743</v>
      </c>
    </row>
    <row r="169" spans="1:63" s="1" customFormat="1" ht="16.5" customHeight="1">
      <c r="A169" s="405"/>
      <c r="B169" s="394"/>
      <c r="C169" s="389" t="s">
        <v>425</v>
      </c>
      <c r="D169" s="389" t="s">
        <v>164</v>
      </c>
      <c r="E169" s="390" t="s">
        <v>2839</v>
      </c>
      <c r="F169" s="391" t="s">
        <v>2840</v>
      </c>
      <c r="G169" s="392" t="s">
        <v>746</v>
      </c>
      <c r="H169" s="393">
        <v>39</v>
      </c>
      <c r="I169" s="180"/>
      <c r="J169" s="181">
        <f t="shared" si="20"/>
        <v>0</v>
      </c>
      <c r="K169" s="177" t="s">
        <v>5</v>
      </c>
      <c r="L169" s="41"/>
      <c r="M169" s="182" t="s">
        <v>5</v>
      </c>
      <c r="N169" s="183" t="s">
        <v>40</v>
      </c>
      <c r="O169" s="42"/>
      <c r="P169" s="184">
        <f t="shared" si="21"/>
        <v>0</v>
      </c>
      <c r="Q169" s="184">
        <v>0</v>
      </c>
      <c r="R169" s="184">
        <f t="shared" si="22"/>
        <v>0</v>
      </c>
      <c r="S169" s="184">
        <v>0</v>
      </c>
      <c r="T169" s="185">
        <f t="shared" si="23"/>
        <v>0</v>
      </c>
      <c r="AP169" s="24" t="s">
        <v>168</v>
      </c>
      <c r="AR169" s="24" t="s">
        <v>164</v>
      </c>
      <c r="AS169" s="24" t="s">
        <v>79</v>
      </c>
      <c r="AW169" s="24" t="s">
        <v>162</v>
      </c>
      <c r="BC169" s="186">
        <f t="shared" si="24"/>
        <v>0</v>
      </c>
      <c r="BD169" s="186">
        <f t="shared" si="25"/>
        <v>0</v>
      </c>
      <c r="BE169" s="186">
        <f t="shared" si="26"/>
        <v>0</v>
      </c>
      <c r="BF169" s="186">
        <f t="shared" si="27"/>
        <v>0</v>
      </c>
      <c r="BG169" s="186">
        <f t="shared" si="28"/>
        <v>0</v>
      </c>
      <c r="BH169" s="24" t="s">
        <v>77</v>
      </c>
      <c r="BI169" s="186">
        <f t="shared" si="29"/>
        <v>0</v>
      </c>
      <c r="BJ169" s="24" t="s">
        <v>168</v>
      </c>
      <c r="BK169" s="24" t="s">
        <v>766</v>
      </c>
    </row>
    <row r="170" spans="1:63" s="1" customFormat="1" ht="16.5" customHeight="1">
      <c r="A170" s="405"/>
      <c r="B170" s="394"/>
      <c r="C170" s="389" t="s">
        <v>434</v>
      </c>
      <c r="D170" s="389" t="s">
        <v>164</v>
      </c>
      <c r="E170" s="390" t="s">
        <v>2841</v>
      </c>
      <c r="F170" s="391" t="s">
        <v>2842</v>
      </c>
      <c r="G170" s="392" t="s">
        <v>746</v>
      </c>
      <c r="H170" s="393">
        <v>34</v>
      </c>
      <c r="I170" s="180"/>
      <c r="J170" s="181">
        <f t="shared" si="20"/>
        <v>0</v>
      </c>
      <c r="K170" s="177" t="s">
        <v>5</v>
      </c>
      <c r="L170" s="41"/>
      <c r="M170" s="182" t="s">
        <v>5</v>
      </c>
      <c r="N170" s="183" t="s">
        <v>40</v>
      </c>
      <c r="O170" s="42"/>
      <c r="P170" s="184">
        <f t="shared" si="21"/>
        <v>0</v>
      </c>
      <c r="Q170" s="184">
        <v>0</v>
      </c>
      <c r="R170" s="184">
        <f t="shared" si="22"/>
        <v>0</v>
      </c>
      <c r="S170" s="184">
        <v>0</v>
      </c>
      <c r="T170" s="185">
        <f t="shared" si="23"/>
        <v>0</v>
      </c>
      <c r="AP170" s="24" t="s">
        <v>168</v>
      </c>
      <c r="AR170" s="24" t="s">
        <v>164</v>
      </c>
      <c r="AS170" s="24" t="s">
        <v>79</v>
      </c>
      <c r="AW170" s="24" t="s">
        <v>162</v>
      </c>
      <c r="BC170" s="186">
        <f t="shared" si="24"/>
        <v>0</v>
      </c>
      <c r="BD170" s="186">
        <f t="shared" si="25"/>
        <v>0</v>
      </c>
      <c r="BE170" s="186">
        <f t="shared" si="26"/>
        <v>0</v>
      </c>
      <c r="BF170" s="186">
        <f t="shared" si="27"/>
        <v>0</v>
      </c>
      <c r="BG170" s="186">
        <f t="shared" si="28"/>
        <v>0</v>
      </c>
      <c r="BH170" s="24" t="s">
        <v>77</v>
      </c>
      <c r="BI170" s="186">
        <f t="shared" si="29"/>
        <v>0</v>
      </c>
      <c r="BJ170" s="24" t="s">
        <v>168</v>
      </c>
      <c r="BK170" s="24" t="s">
        <v>783</v>
      </c>
    </row>
    <row r="171" spans="1:63" s="1" customFormat="1" ht="16.5" customHeight="1">
      <c r="A171" s="405"/>
      <c r="B171" s="394"/>
      <c r="C171" s="389" t="s">
        <v>440</v>
      </c>
      <c r="D171" s="389" t="s">
        <v>164</v>
      </c>
      <c r="E171" s="390" t="s">
        <v>2843</v>
      </c>
      <c r="F171" s="391" t="s">
        <v>2844</v>
      </c>
      <c r="G171" s="392" t="s">
        <v>746</v>
      </c>
      <c r="H171" s="393">
        <v>120</v>
      </c>
      <c r="I171" s="180"/>
      <c r="J171" s="181">
        <f t="shared" si="20"/>
        <v>0</v>
      </c>
      <c r="K171" s="177" t="s">
        <v>5</v>
      </c>
      <c r="L171" s="41"/>
      <c r="M171" s="182" t="s">
        <v>5</v>
      </c>
      <c r="N171" s="183" t="s">
        <v>40</v>
      </c>
      <c r="O171" s="42"/>
      <c r="P171" s="184">
        <f t="shared" si="21"/>
        <v>0</v>
      </c>
      <c r="Q171" s="184">
        <v>0</v>
      </c>
      <c r="R171" s="184">
        <f t="shared" si="22"/>
        <v>0</v>
      </c>
      <c r="S171" s="184">
        <v>0</v>
      </c>
      <c r="T171" s="185">
        <f t="shared" si="23"/>
        <v>0</v>
      </c>
      <c r="AP171" s="24" t="s">
        <v>168</v>
      </c>
      <c r="AR171" s="24" t="s">
        <v>164</v>
      </c>
      <c r="AS171" s="24" t="s">
        <v>79</v>
      </c>
      <c r="AW171" s="24" t="s">
        <v>162</v>
      </c>
      <c r="BC171" s="186">
        <f t="shared" si="24"/>
        <v>0</v>
      </c>
      <c r="BD171" s="186">
        <f t="shared" si="25"/>
        <v>0</v>
      </c>
      <c r="BE171" s="186">
        <f t="shared" si="26"/>
        <v>0</v>
      </c>
      <c r="BF171" s="186">
        <f t="shared" si="27"/>
        <v>0</v>
      </c>
      <c r="BG171" s="186">
        <f t="shared" si="28"/>
        <v>0</v>
      </c>
      <c r="BH171" s="24" t="s">
        <v>77</v>
      </c>
      <c r="BI171" s="186">
        <f t="shared" si="29"/>
        <v>0</v>
      </c>
      <c r="BJ171" s="24" t="s">
        <v>168</v>
      </c>
      <c r="BK171" s="24" t="s">
        <v>807</v>
      </c>
    </row>
    <row r="172" spans="1:63" s="1" customFormat="1" ht="16.5" customHeight="1">
      <c r="A172" s="405"/>
      <c r="B172" s="394"/>
      <c r="C172" s="389" t="s">
        <v>448</v>
      </c>
      <c r="D172" s="389" t="s">
        <v>164</v>
      </c>
      <c r="E172" s="390" t="s">
        <v>2845</v>
      </c>
      <c r="F172" s="391" t="s">
        <v>2846</v>
      </c>
      <c r="G172" s="392" t="s">
        <v>746</v>
      </c>
      <c r="H172" s="393">
        <v>59</v>
      </c>
      <c r="I172" s="180"/>
      <c r="J172" s="181">
        <f t="shared" si="20"/>
        <v>0</v>
      </c>
      <c r="K172" s="177" t="s">
        <v>5</v>
      </c>
      <c r="L172" s="41"/>
      <c r="M172" s="182" t="s">
        <v>5</v>
      </c>
      <c r="N172" s="183" t="s">
        <v>40</v>
      </c>
      <c r="O172" s="42"/>
      <c r="P172" s="184">
        <f t="shared" si="21"/>
        <v>0</v>
      </c>
      <c r="Q172" s="184">
        <v>0</v>
      </c>
      <c r="R172" s="184">
        <f t="shared" si="22"/>
        <v>0</v>
      </c>
      <c r="S172" s="184">
        <v>0</v>
      </c>
      <c r="T172" s="185">
        <f t="shared" si="23"/>
        <v>0</v>
      </c>
      <c r="AP172" s="24" t="s">
        <v>168</v>
      </c>
      <c r="AR172" s="24" t="s">
        <v>164</v>
      </c>
      <c r="AS172" s="24" t="s">
        <v>79</v>
      </c>
      <c r="AW172" s="24" t="s">
        <v>162</v>
      </c>
      <c r="BC172" s="186">
        <f t="shared" si="24"/>
        <v>0</v>
      </c>
      <c r="BD172" s="186">
        <f t="shared" si="25"/>
        <v>0</v>
      </c>
      <c r="BE172" s="186">
        <f t="shared" si="26"/>
        <v>0</v>
      </c>
      <c r="BF172" s="186">
        <f t="shared" si="27"/>
        <v>0</v>
      </c>
      <c r="BG172" s="186">
        <f t="shared" si="28"/>
        <v>0</v>
      </c>
      <c r="BH172" s="24" t="s">
        <v>77</v>
      </c>
      <c r="BI172" s="186">
        <f t="shared" si="29"/>
        <v>0</v>
      </c>
      <c r="BJ172" s="24" t="s">
        <v>168</v>
      </c>
      <c r="BK172" s="24" t="s">
        <v>828</v>
      </c>
    </row>
    <row r="173" spans="1:63" s="1" customFormat="1" ht="16.5" customHeight="1">
      <c r="A173" s="405"/>
      <c r="B173" s="394"/>
      <c r="C173" s="389" t="s">
        <v>454</v>
      </c>
      <c r="D173" s="389" t="s">
        <v>164</v>
      </c>
      <c r="E173" s="390" t="s">
        <v>2847</v>
      </c>
      <c r="F173" s="391" t="s">
        <v>2848</v>
      </c>
      <c r="G173" s="392" t="s">
        <v>746</v>
      </c>
      <c r="H173" s="393">
        <v>32</v>
      </c>
      <c r="I173" s="180"/>
      <c r="J173" s="181">
        <f t="shared" si="20"/>
        <v>0</v>
      </c>
      <c r="K173" s="177" t="s">
        <v>5</v>
      </c>
      <c r="L173" s="41"/>
      <c r="M173" s="182" t="s">
        <v>5</v>
      </c>
      <c r="N173" s="183" t="s">
        <v>40</v>
      </c>
      <c r="O173" s="42"/>
      <c r="P173" s="184">
        <f t="shared" si="21"/>
        <v>0</v>
      </c>
      <c r="Q173" s="184">
        <v>0</v>
      </c>
      <c r="R173" s="184">
        <f t="shared" si="22"/>
        <v>0</v>
      </c>
      <c r="S173" s="184">
        <v>0</v>
      </c>
      <c r="T173" s="185">
        <f t="shared" si="23"/>
        <v>0</v>
      </c>
      <c r="AP173" s="24" t="s">
        <v>168</v>
      </c>
      <c r="AR173" s="24" t="s">
        <v>164</v>
      </c>
      <c r="AS173" s="24" t="s">
        <v>79</v>
      </c>
      <c r="AW173" s="24" t="s">
        <v>162</v>
      </c>
      <c r="BC173" s="186">
        <f t="shared" si="24"/>
        <v>0</v>
      </c>
      <c r="BD173" s="186">
        <f t="shared" si="25"/>
        <v>0</v>
      </c>
      <c r="BE173" s="186">
        <f t="shared" si="26"/>
        <v>0</v>
      </c>
      <c r="BF173" s="186">
        <f t="shared" si="27"/>
        <v>0</v>
      </c>
      <c r="BG173" s="186">
        <f t="shared" si="28"/>
        <v>0</v>
      </c>
      <c r="BH173" s="24" t="s">
        <v>77</v>
      </c>
      <c r="BI173" s="186">
        <f t="shared" si="29"/>
        <v>0</v>
      </c>
      <c r="BJ173" s="24" t="s">
        <v>168</v>
      </c>
      <c r="BK173" s="24" t="s">
        <v>842</v>
      </c>
    </row>
    <row r="174" spans="1:63" s="1" customFormat="1" ht="16.5" customHeight="1">
      <c r="A174" s="405"/>
      <c r="B174" s="394"/>
      <c r="C174" s="389" t="s">
        <v>458</v>
      </c>
      <c r="D174" s="389" t="s">
        <v>164</v>
      </c>
      <c r="E174" s="390" t="s">
        <v>2849</v>
      </c>
      <c r="F174" s="391" t="s">
        <v>2850</v>
      </c>
      <c r="G174" s="392" t="s">
        <v>746</v>
      </c>
      <c r="H174" s="393">
        <v>5</v>
      </c>
      <c r="I174" s="180"/>
      <c r="J174" s="181">
        <f t="shared" si="20"/>
        <v>0</v>
      </c>
      <c r="K174" s="177" t="s">
        <v>5</v>
      </c>
      <c r="L174" s="41"/>
      <c r="M174" s="182" t="s">
        <v>5</v>
      </c>
      <c r="N174" s="183" t="s">
        <v>40</v>
      </c>
      <c r="O174" s="42"/>
      <c r="P174" s="184">
        <f t="shared" si="21"/>
        <v>0</v>
      </c>
      <c r="Q174" s="184">
        <v>0</v>
      </c>
      <c r="R174" s="184">
        <f t="shared" si="22"/>
        <v>0</v>
      </c>
      <c r="S174" s="184">
        <v>0</v>
      </c>
      <c r="T174" s="185">
        <f t="shared" si="23"/>
        <v>0</v>
      </c>
      <c r="AP174" s="24" t="s">
        <v>168</v>
      </c>
      <c r="AR174" s="24" t="s">
        <v>164</v>
      </c>
      <c r="AS174" s="24" t="s">
        <v>79</v>
      </c>
      <c r="AW174" s="24" t="s">
        <v>162</v>
      </c>
      <c r="BC174" s="186">
        <f t="shared" si="24"/>
        <v>0</v>
      </c>
      <c r="BD174" s="186">
        <f t="shared" si="25"/>
        <v>0</v>
      </c>
      <c r="BE174" s="186">
        <f t="shared" si="26"/>
        <v>0</v>
      </c>
      <c r="BF174" s="186">
        <f t="shared" si="27"/>
        <v>0</v>
      </c>
      <c r="BG174" s="186">
        <f t="shared" si="28"/>
        <v>0</v>
      </c>
      <c r="BH174" s="24" t="s">
        <v>77</v>
      </c>
      <c r="BI174" s="186">
        <f t="shared" si="29"/>
        <v>0</v>
      </c>
      <c r="BJ174" s="24" t="s">
        <v>168</v>
      </c>
      <c r="BK174" s="24" t="s">
        <v>850</v>
      </c>
    </row>
    <row r="175" spans="1:63" s="1" customFormat="1" ht="16.5" customHeight="1">
      <c r="A175" s="405"/>
      <c r="B175" s="394"/>
      <c r="C175" s="389" t="s">
        <v>461</v>
      </c>
      <c r="D175" s="389" t="s">
        <v>164</v>
      </c>
      <c r="E175" s="390" t="s">
        <v>2851</v>
      </c>
      <c r="F175" s="391" t="s">
        <v>2852</v>
      </c>
      <c r="G175" s="392" t="s">
        <v>320</v>
      </c>
      <c r="H175" s="393">
        <v>3</v>
      </c>
      <c r="I175" s="180"/>
      <c r="J175" s="181">
        <f t="shared" si="20"/>
        <v>0</v>
      </c>
      <c r="K175" s="177" t="s">
        <v>5</v>
      </c>
      <c r="L175" s="41"/>
      <c r="M175" s="182" t="s">
        <v>5</v>
      </c>
      <c r="N175" s="183" t="s">
        <v>40</v>
      </c>
      <c r="O175" s="42"/>
      <c r="P175" s="184">
        <f t="shared" si="21"/>
        <v>0</v>
      </c>
      <c r="Q175" s="184">
        <v>0</v>
      </c>
      <c r="R175" s="184">
        <f t="shared" si="22"/>
        <v>0</v>
      </c>
      <c r="S175" s="184">
        <v>0</v>
      </c>
      <c r="T175" s="185">
        <f t="shared" si="23"/>
        <v>0</v>
      </c>
      <c r="AP175" s="24" t="s">
        <v>168</v>
      </c>
      <c r="AR175" s="24" t="s">
        <v>164</v>
      </c>
      <c r="AS175" s="24" t="s">
        <v>79</v>
      </c>
      <c r="AW175" s="24" t="s">
        <v>162</v>
      </c>
      <c r="BC175" s="186">
        <f t="shared" si="24"/>
        <v>0</v>
      </c>
      <c r="BD175" s="186">
        <f t="shared" si="25"/>
        <v>0</v>
      </c>
      <c r="BE175" s="186">
        <f t="shared" si="26"/>
        <v>0</v>
      </c>
      <c r="BF175" s="186">
        <f t="shared" si="27"/>
        <v>0</v>
      </c>
      <c r="BG175" s="186">
        <f t="shared" si="28"/>
        <v>0</v>
      </c>
      <c r="BH175" s="24" t="s">
        <v>77</v>
      </c>
      <c r="BI175" s="186">
        <f t="shared" si="29"/>
        <v>0</v>
      </c>
      <c r="BJ175" s="24" t="s">
        <v>168</v>
      </c>
      <c r="BK175" s="24" t="s">
        <v>858</v>
      </c>
    </row>
    <row r="176" spans="1:63" s="1" customFormat="1" ht="16.5" customHeight="1">
      <c r="A176" s="405"/>
      <c r="B176" s="394"/>
      <c r="C176" s="389" t="s">
        <v>470</v>
      </c>
      <c r="D176" s="389" t="s">
        <v>164</v>
      </c>
      <c r="E176" s="390" t="s">
        <v>2853</v>
      </c>
      <c r="F176" s="391" t="s">
        <v>2854</v>
      </c>
      <c r="G176" s="392" t="s">
        <v>746</v>
      </c>
      <c r="H176" s="393">
        <v>12</v>
      </c>
      <c r="I176" s="180"/>
      <c r="J176" s="181">
        <f t="shared" si="20"/>
        <v>0</v>
      </c>
      <c r="K176" s="177" t="s">
        <v>5</v>
      </c>
      <c r="L176" s="41"/>
      <c r="M176" s="182" t="s">
        <v>5</v>
      </c>
      <c r="N176" s="183" t="s">
        <v>40</v>
      </c>
      <c r="O176" s="42"/>
      <c r="P176" s="184">
        <f t="shared" si="21"/>
        <v>0</v>
      </c>
      <c r="Q176" s="184">
        <v>0</v>
      </c>
      <c r="R176" s="184">
        <f t="shared" si="22"/>
        <v>0</v>
      </c>
      <c r="S176" s="184">
        <v>0</v>
      </c>
      <c r="T176" s="185">
        <f t="shared" si="23"/>
        <v>0</v>
      </c>
      <c r="AP176" s="24" t="s">
        <v>168</v>
      </c>
      <c r="AR176" s="24" t="s">
        <v>164</v>
      </c>
      <c r="AS176" s="24" t="s">
        <v>79</v>
      </c>
      <c r="AW176" s="24" t="s">
        <v>162</v>
      </c>
      <c r="BC176" s="186">
        <f t="shared" si="24"/>
        <v>0</v>
      </c>
      <c r="BD176" s="186">
        <f t="shared" si="25"/>
        <v>0</v>
      </c>
      <c r="BE176" s="186">
        <f t="shared" si="26"/>
        <v>0</v>
      </c>
      <c r="BF176" s="186">
        <f t="shared" si="27"/>
        <v>0</v>
      </c>
      <c r="BG176" s="186">
        <f t="shared" si="28"/>
        <v>0</v>
      </c>
      <c r="BH176" s="24" t="s">
        <v>77</v>
      </c>
      <c r="BI176" s="186">
        <f t="shared" si="29"/>
        <v>0</v>
      </c>
      <c r="BJ176" s="24" t="s">
        <v>168</v>
      </c>
      <c r="BK176" s="24" t="s">
        <v>866</v>
      </c>
    </row>
    <row r="177" spans="1:63" s="1" customFormat="1" ht="16.5" customHeight="1">
      <c r="A177" s="405"/>
      <c r="B177" s="394"/>
      <c r="C177" s="389" t="s">
        <v>479</v>
      </c>
      <c r="D177" s="389" t="s">
        <v>164</v>
      </c>
      <c r="E177" s="390" t="s">
        <v>2855</v>
      </c>
      <c r="F177" s="391" t="s">
        <v>2856</v>
      </c>
      <c r="G177" s="392" t="s">
        <v>746</v>
      </c>
      <c r="H177" s="393">
        <v>49</v>
      </c>
      <c r="I177" s="180"/>
      <c r="J177" s="181">
        <f t="shared" si="20"/>
        <v>0</v>
      </c>
      <c r="K177" s="177" t="s">
        <v>5</v>
      </c>
      <c r="L177" s="41"/>
      <c r="M177" s="182" t="s">
        <v>5</v>
      </c>
      <c r="N177" s="183" t="s">
        <v>40</v>
      </c>
      <c r="O177" s="42"/>
      <c r="P177" s="184">
        <f t="shared" si="21"/>
        <v>0</v>
      </c>
      <c r="Q177" s="184">
        <v>0</v>
      </c>
      <c r="R177" s="184">
        <f t="shared" si="22"/>
        <v>0</v>
      </c>
      <c r="S177" s="184">
        <v>0</v>
      </c>
      <c r="T177" s="185">
        <f t="shared" si="23"/>
        <v>0</v>
      </c>
      <c r="AP177" s="24" t="s">
        <v>168</v>
      </c>
      <c r="AR177" s="24" t="s">
        <v>164</v>
      </c>
      <c r="AS177" s="24" t="s">
        <v>79</v>
      </c>
      <c r="AW177" s="24" t="s">
        <v>162</v>
      </c>
      <c r="BC177" s="186">
        <f t="shared" si="24"/>
        <v>0</v>
      </c>
      <c r="BD177" s="186">
        <f t="shared" si="25"/>
        <v>0</v>
      </c>
      <c r="BE177" s="186">
        <f t="shared" si="26"/>
        <v>0</v>
      </c>
      <c r="BF177" s="186">
        <f t="shared" si="27"/>
        <v>0</v>
      </c>
      <c r="BG177" s="186">
        <f t="shared" si="28"/>
        <v>0</v>
      </c>
      <c r="BH177" s="24" t="s">
        <v>77</v>
      </c>
      <c r="BI177" s="186">
        <f t="shared" si="29"/>
        <v>0</v>
      </c>
      <c r="BJ177" s="24" t="s">
        <v>168</v>
      </c>
      <c r="BK177" s="24" t="s">
        <v>887</v>
      </c>
    </row>
    <row r="178" spans="1:63" s="1" customFormat="1" ht="16.5" customHeight="1">
      <c r="A178" s="405"/>
      <c r="B178" s="394"/>
      <c r="C178" s="389" t="s">
        <v>486</v>
      </c>
      <c r="D178" s="389" t="s">
        <v>164</v>
      </c>
      <c r="E178" s="390" t="s">
        <v>2857</v>
      </c>
      <c r="F178" s="391" t="s">
        <v>2858</v>
      </c>
      <c r="G178" s="392" t="s">
        <v>746</v>
      </c>
      <c r="H178" s="393">
        <v>23</v>
      </c>
      <c r="I178" s="180"/>
      <c r="J178" s="181">
        <f t="shared" si="20"/>
        <v>0</v>
      </c>
      <c r="K178" s="177" t="s">
        <v>5</v>
      </c>
      <c r="L178" s="41"/>
      <c r="M178" s="182" t="s">
        <v>5</v>
      </c>
      <c r="N178" s="183" t="s">
        <v>40</v>
      </c>
      <c r="O178" s="42"/>
      <c r="P178" s="184">
        <f t="shared" si="21"/>
        <v>0</v>
      </c>
      <c r="Q178" s="184">
        <v>0</v>
      </c>
      <c r="R178" s="184">
        <f t="shared" si="22"/>
        <v>0</v>
      </c>
      <c r="S178" s="184">
        <v>0</v>
      </c>
      <c r="T178" s="185">
        <f t="shared" si="23"/>
        <v>0</v>
      </c>
      <c r="AP178" s="24" t="s">
        <v>168</v>
      </c>
      <c r="AR178" s="24" t="s">
        <v>164</v>
      </c>
      <c r="AS178" s="24" t="s">
        <v>79</v>
      </c>
      <c r="AW178" s="24" t="s">
        <v>162</v>
      </c>
      <c r="BC178" s="186">
        <f t="shared" si="24"/>
        <v>0</v>
      </c>
      <c r="BD178" s="186">
        <f t="shared" si="25"/>
        <v>0</v>
      </c>
      <c r="BE178" s="186">
        <f t="shared" si="26"/>
        <v>0</v>
      </c>
      <c r="BF178" s="186">
        <f t="shared" si="27"/>
        <v>0</v>
      </c>
      <c r="BG178" s="186">
        <f t="shared" si="28"/>
        <v>0</v>
      </c>
      <c r="BH178" s="24" t="s">
        <v>77</v>
      </c>
      <c r="BI178" s="186">
        <f t="shared" si="29"/>
        <v>0</v>
      </c>
      <c r="BJ178" s="24" t="s">
        <v>168</v>
      </c>
      <c r="BK178" s="24" t="s">
        <v>905</v>
      </c>
    </row>
    <row r="179" spans="1:63" s="1" customFormat="1" ht="16.5" customHeight="1">
      <c r="A179" s="405"/>
      <c r="B179" s="394"/>
      <c r="C179" s="389" t="s">
        <v>493</v>
      </c>
      <c r="D179" s="389" t="s">
        <v>164</v>
      </c>
      <c r="E179" s="390" t="s">
        <v>2859</v>
      </c>
      <c r="F179" s="391" t="s">
        <v>2860</v>
      </c>
      <c r="G179" s="392" t="s">
        <v>746</v>
      </c>
      <c r="H179" s="393">
        <v>7</v>
      </c>
      <c r="I179" s="180"/>
      <c r="J179" s="181">
        <f t="shared" si="20"/>
        <v>0</v>
      </c>
      <c r="K179" s="177" t="s">
        <v>5</v>
      </c>
      <c r="L179" s="41"/>
      <c r="M179" s="182" t="s">
        <v>5</v>
      </c>
      <c r="N179" s="183" t="s">
        <v>40</v>
      </c>
      <c r="O179" s="42"/>
      <c r="P179" s="184">
        <f t="shared" si="21"/>
        <v>0</v>
      </c>
      <c r="Q179" s="184">
        <v>0</v>
      </c>
      <c r="R179" s="184">
        <f t="shared" si="22"/>
        <v>0</v>
      </c>
      <c r="S179" s="184">
        <v>0</v>
      </c>
      <c r="T179" s="185">
        <f t="shared" si="23"/>
        <v>0</v>
      </c>
      <c r="AP179" s="24" t="s">
        <v>168</v>
      </c>
      <c r="AR179" s="24" t="s">
        <v>164</v>
      </c>
      <c r="AS179" s="24" t="s">
        <v>79</v>
      </c>
      <c r="AW179" s="24" t="s">
        <v>162</v>
      </c>
      <c r="BC179" s="186">
        <f t="shared" si="24"/>
        <v>0</v>
      </c>
      <c r="BD179" s="186">
        <f t="shared" si="25"/>
        <v>0</v>
      </c>
      <c r="BE179" s="186">
        <f t="shared" si="26"/>
        <v>0</v>
      </c>
      <c r="BF179" s="186">
        <f t="shared" si="27"/>
        <v>0</v>
      </c>
      <c r="BG179" s="186">
        <f t="shared" si="28"/>
        <v>0</v>
      </c>
      <c r="BH179" s="24" t="s">
        <v>77</v>
      </c>
      <c r="BI179" s="186">
        <f t="shared" si="29"/>
        <v>0</v>
      </c>
      <c r="BJ179" s="24" t="s">
        <v>168</v>
      </c>
      <c r="BK179" s="24" t="s">
        <v>918</v>
      </c>
    </row>
    <row r="180" spans="1:63" s="1" customFormat="1" ht="16.5" customHeight="1">
      <c r="A180" s="405"/>
      <c r="B180" s="394"/>
      <c r="C180" s="389" t="s">
        <v>498</v>
      </c>
      <c r="D180" s="389" t="s">
        <v>164</v>
      </c>
      <c r="E180" s="390" t="s">
        <v>2861</v>
      </c>
      <c r="F180" s="391" t="s">
        <v>2862</v>
      </c>
      <c r="G180" s="392" t="s">
        <v>746</v>
      </c>
      <c r="H180" s="393">
        <v>78</v>
      </c>
      <c r="I180" s="180"/>
      <c r="J180" s="181">
        <f t="shared" si="20"/>
        <v>0</v>
      </c>
      <c r="K180" s="177" t="s">
        <v>5</v>
      </c>
      <c r="L180" s="41"/>
      <c r="M180" s="182" t="s">
        <v>5</v>
      </c>
      <c r="N180" s="183" t="s">
        <v>40</v>
      </c>
      <c r="O180" s="42"/>
      <c r="P180" s="184">
        <f t="shared" si="21"/>
        <v>0</v>
      </c>
      <c r="Q180" s="184">
        <v>0</v>
      </c>
      <c r="R180" s="184">
        <f t="shared" si="22"/>
        <v>0</v>
      </c>
      <c r="S180" s="184">
        <v>0</v>
      </c>
      <c r="T180" s="185">
        <f t="shared" si="23"/>
        <v>0</v>
      </c>
      <c r="AP180" s="24" t="s">
        <v>168</v>
      </c>
      <c r="AR180" s="24" t="s">
        <v>164</v>
      </c>
      <c r="AS180" s="24" t="s">
        <v>79</v>
      </c>
      <c r="AW180" s="24" t="s">
        <v>162</v>
      </c>
      <c r="BC180" s="186">
        <f t="shared" si="24"/>
        <v>0</v>
      </c>
      <c r="BD180" s="186">
        <f t="shared" si="25"/>
        <v>0</v>
      </c>
      <c r="BE180" s="186">
        <f t="shared" si="26"/>
        <v>0</v>
      </c>
      <c r="BF180" s="186">
        <f t="shared" si="27"/>
        <v>0</v>
      </c>
      <c r="BG180" s="186">
        <f t="shared" si="28"/>
        <v>0</v>
      </c>
      <c r="BH180" s="24" t="s">
        <v>77</v>
      </c>
      <c r="BI180" s="186">
        <f t="shared" si="29"/>
        <v>0</v>
      </c>
      <c r="BJ180" s="24" t="s">
        <v>168</v>
      </c>
      <c r="BK180" s="24" t="s">
        <v>930</v>
      </c>
    </row>
    <row r="181" spans="1:63" s="1" customFormat="1" ht="16.5" customHeight="1">
      <c r="A181" s="405"/>
      <c r="B181" s="394"/>
      <c r="C181" s="389" t="s">
        <v>502</v>
      </c>
      <c r="D181" s="389" t="s">
        <v>164</v>
      </c>
      <c r="E181" s="390" t="s">
        <v>2863</v>
      </c>
      <c r="F181" s="391" t="s">
        <v>2864</v>
      </c>
      <c r="G181" s="392" t="s">
        <v>746</v>
      </c>
      <c r="H181" s="393">
        <v>65</v>
      </c>
      <c r="I181" s="180"/>
      <c r="J181" s="181">
        <f t="shared" si="20"/>
        <v>0</v>
      </c>
      <c r="K181" s="177" t="s">
        <v>5</v>
      </c>
      <c r="L181" s="41"/>
      <c r="M181" s="182" t="s">
        <v>5</v>
      </c>
      <c r="N181" s="183" t="s">
        <v>40</v>
      </c>
      <c r="O181" s="42"/>
      <c r="P181" s="184">
        <f t="shared" si="21"/>
        <v>0</v>
      </c>
      <c r="Q181" s="184">
        <v>0</v>
      </c>
      <c r="R181" s="184">
        <f t="shared" si="22"/>
        <v>0</v>
      </c>
      <c r="S181" s="184">
        <v>0</v>
      </c>
      <c r="T181" s="185">
        <f t="shared" si="23"/>
        <v>0</v>
      </c>
      <c r="AP181" s="24" t="s">
        <v>168</v>
      </c>
      <c r="AR181" s="24" t="s">
        <v>164</v>
      </c>
      <c r="AS181" s="24" t="s">
        <v>79</v>
      </c>
      <c r="AW181" s="24" t="s">
        <v>162</v>
      </c>
      <c r="BC181" s="186">
        <f t="shared" si="24"/>
        <v>0</v>
      </c>
      <c r="BD181" s="186">
        <f t="shared" si="25"/>
        <v>0</v>
      </c>
      <c r="BE181" s="186">
        <f t="shared" si="26"/>
        <v>0</v>
      </c>
      <c r="BF181" s="186">
        <f t="shared" si="27"/>
        <v>0</v>
      </c>
      <c r="BG181" s="186">
        <f t="shared" si="28"/>
        <v>0</v>
      </c>
      <c r="BH181" s="24" t="s">
        <v>77</v>
      </c>
      <c r="BI181" s="186">
        <f t="shared" si="29"/>
        <v>0</v>
      </c>
      <c r="BJ181" s="24" t="s">
        <v>168</v>
      </c>
      <c r="BK181" s="24" t="s">
        <v>943</v>
      </c>
    </row>
    <row r="182" spans="1:63" s="1" customFormat="1" ht="16.5" customHeight="1">
      <c r="A182" s="405"/>
      <c r="B182" s="394"/>
      <c r="C182" s="389" t="s">
        <v>507</v>
      </c>
      <c r="D182" s="389" t="s">
        <v>164</v>
      </c>
      <c r="E182" s="390" t="s">
        <v>2865</v>
      </c>
      <c r="F182" s="391" t="s">
        <v>2866</v>
      </c>
      <c r="G182" s="392" t="s">
        <v>746</v>
      </c>
      <c r="H182" s="393">
        <v>6</v>
      </c>
      <c r="I182" s="180"/>
      <c r="J182" s="181">
        <f t="shared" si="20"/>
        <v>0</v>
      </c>
      <c r="K182" s="177" t="s">
        <v>5</v>
      </c>
      <c r="L182" s="41"/>
      <c r="M182" s="182" t="s">
        <v>5</v>
      </c>
      <c r="N182" s="183" t="s">
        <v>40</v>
      </c>
      <c r="O182" s="42"/>
      <c r="P182" s="184">
        <f t="shared" si="21"/>
        <v>0</v>
      </c>
      <c r="Q182" s="184">
        <v>0</v>
      </c>
      <c r="R182" s="184">
        <f t="shared" si="22"/>
        <v>0</v>
      </c>
      <c r="S182" s="184">
        <v>0</v>
      </c>
      <c r="T182" s="185">
        <f t="shared" si="23"/>
        <v>0</v>
      </c>
      <c r="AP182" s="24" t="s">
        <v>168</v>
      </c>
      <c r="AR182" s="24" t="s">
        <v>164</v>
      </c>
      <c r="AS182" s="24" t="s">
        <v>79</v>
      </c>
      <c r="AW182" s="24" t="s">
        <v>162</v>
      </c>
      <c r="BC182" s="186">
        <f t="shared" si="24"/>
        <v>0</v>
      </c>
      <c r="BD182" s="186">
        <f t="shared" si="25"/>
        <v>0</v>
      </c>
      <c r="BE182" s="186">
        <f t="shared" si="26"/>
        <v>0</v>
      </c>
      <c r="BF182" s="186">
        <f t="shared" si="27"/>
        <v>0</v>
      </c>
      <c r="BG182" s="186">
        <f t="shared" si="28"/>
        <v>0</v>
      </c>
      <c r="BH182" s="24" t="s">
        <v>77</v>
      </c>
      <c r="BI182" s="186">
        <f t="shared" si="29"/>
        <v>0</v>
      </c>
      <c r="BJ182" s="24" t="s">
        <v>168</v>
      </c>
      <c r="BK182" s="24" t="s">
        <v>960</v>
      </c>
    </row>
    <row r="183" spans="1:63" s="1" customFormat="1" ht="25.5" customHeight="1">
      <c r="A183" s="405"/>
      <c r="B183" s="394"/>
      <c r="C183" s="389" t="s">
        <v>511</v>
      </c>
      <c r="D183" s="389" t="s">
        <v>164</v>
      </c>
      <c r="E183" s="390" t="s">
        <v>2867</v>
      </c>
      <c r="F183" s="391" t="s">
        <v>2868</v>
      </c>
      <c r="G183" s="392" t="s">
        <v>746</v>
      </c>
      <c r="H183" s="393">
        <v>26</v>
      </c>
      <c r="I183" s="180"/>
      <c r="J183" s="181">
        <f t="shared" si="20"/>
        <v>0</v>
      </c>
      <c r="K183" s="177" t="s">
        <v>5</v>
      </c>
      <c r="L183" s="41"/>
      <c r="M183" s="182" t="s">
        <v>5</v>
      </c>
      <c r="N183" s="183" t="s">
        <v>40</v>
      </c>
      <c r="O183" s="42"/>
      <c r="P183" s="184">
        <f t="shared" si="21"/>
        <v>0</v>
      </c>
      <c r="Q183" s="184">
        <v>0</v>
      </c>
      <c r="R183" s="184">
        <f t="shared" si="22"/>
        <v>0</v>
      </c>
      <c r="S183" s="184">
        <v>0</v>
      </c>
      <c r="T183" s="185">
        <f t="shared" si="23"/>
        <v>0</v>
      </c>
      <c r="AP183" s="24" t="s">
        <v>168</v>
      </c>
      <c r="AR183" s="24" t="s">
        <v>164</v>
      </c>
      <c r="AS183" s="24" t="s">
        <v>79</v>
      </c>
      <c r="AW183" s="24" t="s">
        <v>162</v>
      </c>
      <c r="BC183" s="186">
        <f t="shared" si="24"/>
        <v>0</v>
      </c>
      <c r="BD183" s="186">
        <f t="shared" si="25"/>
        <v>0</v>
      </c>
      <c r="BE183" s="186">
        <f t="shared" si="26"/>
        <v>0</v>
      </c>
      <c r="BF183" s="186">
        <f t="shared" si="27"/>
        <v>0</v>
      </c>
      <c r="BG183" s="186">
        <f t="shared" si="28"/>
        <v>0</v>
      </c>
      <c r="BH183" s="24" t="s">
        <v>77</v>
      </c>
      <c r="BI183" s="186">
        <f t="shared" si="29"/>
        <v>0</v>
      </c>
      <c r="BJ183" s="24" t="s">
        <v>168</v>
      </c>
      <c r="BK183" s="24" t="s">
        <v>971</v>
      </c>
    </row>
    <row r="184" spans="1:63" s="1" customFormat="1" ht="25.5" customHeight="1">
      <c r="B184" s="174"/>
      <c r="C184" s="378" t="s">
        <v>515</v>
      </c>
      <c r="D184" s="378" t="s">
        <v>164</v>
      </c>
      <c r="E184" s="379" t="s">
        <v>2869</v>
      </c>
      <c r="F184" s="380" t="s">
        <v>2870</v>
      </c>
      <c r="G184" s="381" t="s">
        <v>746</v>
      </c>
      <c r="H184" s="382">
        <v>0</v>
      </c>
      <c r="I184" s="180"/>
      <c r="J184" s="181">
        <f t="shared" si="20"/>
        <v>0</v>
      </c>
      <c r="K184" s="177" t="s">
        <v>5</v>
      </c>
      <c r="L184" s="41"/>
      <c r="M184" s="182" t="s">
        <v>5</v>
      </c>
      <c r="N184" s="183" t="s">
        <v>40</v>
      </c>
      <c r="O184" s="42"/>
      <c r="P184" s="184">
        <f t="shared" si="21"/>
        <v>0</v>
      </c>
      <c r="Q184" s="184">
        <v>0</v>
      </c>
      <c r="R184" s="184">
        <f t="shared" si="22"/>
        <v>0</v>
      </c>
      <c r="S184" s="184">
        <v>0</v>
      </c>
      <c r="T184" s="185">
        <f t="shared" si="23"/>
        <v>0</v>
      </c>
      <c r="AP184" s="24" t="s">
        <v>168</v>
      </c>
      <c r="AR184" s="24" t="s">
        <v>164</v>
      </c>
      <c r="AS184" s="24" t="s">
        <v>79</v>
      </c>
      <c r="AW184" s="24" t="s">
        <v>162</v>
      </c>
      <c r="BC184" s="186">
        <f t="shared" si="24"/>
        <v>0</v>
      </c>
      <c r="BD184" s="186">
        <f t="shared" si="25"/>
        <v>0</v>
      </c>
      <c r="BE184" s="186">
        <f t="shared" si="26"/>
        <v>0</v>
      </c>
      <c r="BF184" s="186">
        <f t="shared" si="27"/>
        <v>0</v>
      </c>
      <c r="BG184" s="186">
        <f t="shared" si="28"/>
        <v>0</v>
      </c>
      <c r="BH184" s="24" t="s">
        <v>77</v>
      </c>
      <c r="BI184" s="186">
        <f t="shared" si="29"/>
        <v>0</v>
      </c>
      <c r="BJ184" s="24" t="s">
        <v>168</v>
      </c>
      <c r="BK184" s="24" t="s">
        <v>982</v>
      </c>
    </row>
    <row r="185" spans="1:63" s="1" customFormat="1" ht="25.5" customHeight="1">
      <c r="B185" s="174"/>
      <c r="C185" s="389" t="s">
        <v>519</v>
      </c>
      <c r="D185" s="389" t="s">
        <v>164</v>
      </c>
      <c r="E185" s="390" t="s">
        <v>2871</v>
      </c>
      <c r="F185" s="391" t="s">
        <v>2872</v>
      </c>
      <c r="G185" s="392" t="s">
        <v>320</v>
      </c>
      <c r="H185" s="393">
        <v>34</v>
      </c>
      <c r="I185" s="180"/>
      <c r="J185" s="181">
        <f t="shared" si="20"/>
        <v>0</v>
      </c>
      <c r="K185" s="177" t="s">
        <v>5</v>
      </c>
      <c r="L185" s="41"/>
      <c r="M185" s="182" t="s">
        <v>5</v>
      </c>
      <c r="N185" s="183" t="s">
        <v>40</v>
      </c>
      <c r="O185" s="42"/>
      <c r="P185" s="184">
        <f t="shared" si="21"/>
        <v>0</v>
      </c>
      <c r="Q185" s="184">
        <v>0</v>
      </c>
      <c r="R185" s="184">
        <f t="shared" si="22"/>
        <v>0</v>
      </c>
      <c r="S185" s="184">
        <v>0</v>
      </c>
      <c r="T185" s="185">
        <f t="shared" si="23"/>
        <v>0</v>
      </c>
      <c r="AP185" s="24" t="s">
        <v>168</v>
      </c>
      <c r="AR185" s="24" t="s">
        <v>164</v>
      </c>
      <c r="AS185" s="24" t="s">
        <v>79</v>
      </c>
      <c r="AW185" s="24" t="s">
        <v>162</v>
      </c>
      <c r="BC185" s="186">
        <f t="shared" si="24"/>
        <v>0</v>
      </c>
      <c r="BD185" s="186">
        <f t="shared" si="25"/>
        <v>0</v>
      </c>
      <c r="BE185" s="186">
        <f t="shared" si="26"/>
        <v>0</v>
      </c>
      <c r="BF185" s="186">
        <f t="shared" si="27"/>
        <v>0</v>
      </c>
      <c r="BG185" s="186">
        <f t="shared" si="28"/>
        <v>0</v>
      </c>
      <c r="BH185" s="24" t="s">
        <v>77</v>
      </c>
      <c r="BI185" s="186">
        <f t="shared" si="29"/>
        <v>0</v>
      </c>
      <c r="BJ185" s="24" t="s">
        <v>168</v>
      </c>
      <c r="BK185" s="24" t="s">
        <v>994</v>
      </c>
    </row>
    <row r="186" spans="1:63" s="1" customFormat="1" ht="25.5" customHeight="1">
      <c r="B186" s="174"/>
      <c r="C186" s="389" t="s">
        <v>525</v>
      </c>
      <c r="D186" s="389" t="s">
        <v>164</v>
      </c>
      <c r="E186" s="390" t="s">
        <v>2873</v>
      </c>
      <c r="F186" s="391" t="s">
        <v>2874</v>
      </c>
      <c r="G186" s="392" t="s">
        <v>320</v>
      </c>
      <c r="H186" s="393">
        <v>7</v>
      </c>
      <c r="I186" s="180"/>
      <c r="J186" s="181">
        <f t="shared" si="20"/>
        <v>0</v>
      </c>
      <c r="K186" s="177" t="s">
        <v>5</v>
      </c>
      <c r="L186" s="41"/>
      <c r="M186" s="182" t="s">
        <v>5</v>
      </c>
      <c r="N186" s="183" t="s">
        <v>40</v>
      </c>
      <c r="O186" s="42"/>
      <c r="P186" s="184">
        <f t="shared" si="21"/>
        <v>0</v>
      </c>
      <c r="Q186" s="184">
        <v>0</v>
      </c>
      <c r="R186" s="184">
        <f t="shared" si="22"/>
        <v>0</v>
      </c>
      <c r="S186" s="184">
        <v>0</v>
      </c>
      <c r="T186" s="185">
        <f t="shared" si="23"/>
        <v>0</v>
      </c>
      <c r="AP186" s="24" t="s">
        <v>168</v>
      </c>
      <c r="AR186" s="24" t="s">
        <v>164</v>
      </c>
      <c r="AS186" s="24" t="s">
        <v>79</v>
      </c>
      <c r="AW186" s="24" t="s">
        <v>162</v>
      </c>
      <c r="BC186" s="186">
        <f t="shared" si="24"/>
        <v>0</v>
      </c>
      <c r="BD186" s="186">
        <f t="shared" si="25"/>
        <v>0</v>
      </c>
      <c r="BE186" s="186">
        <f t="shared" si="26"/>
        <v>0</v>
      </c>
      <c r="BF186" s="186">
        <f t="shared" si="27"/>
        <v>0</v>
      </c>
      <c r="BG186" s="186">
        <f t="shared" si="28"/>
        <v>0</v>
      </c>
      <c r="BH186" s="24" t="s">
        <v>77</v>
      </c>
      <c r="BI186" s="186">
        <f t="shared" si="29"/>
        <v>0</v>
      </c>
      <c r="BJ186" s="24" t="s">
        <v>168</v>
      </c>
      <c r="BK186" s="24" t="s">
        <v>1007</v>
      </c>
    </row>
    <row r="187" spans="1:63" s="1" customFormat="1" ht="16.5" customHeight="1">
      <c r="B187" s="174"/>
      <c r="C187" s="389" t="s">
        <v>531</v>
      </c>
      <c r="D187" s="389" t="s">
        <v>164</v>
      </c>
      <c r="E187" s="390" t="s">
        <v>2875</v>
      </c>
      <c r="F187" s="391" t="s">
        <v>2876</v>
      </c>
      <c r="G187" s="392" t="s">
        <v>320</v>
      </c>
      <c r="H187" s="393">
        <v>33</v>
      </c>
      <c r="I187" s="180"/>
      <c r="J187" s="181">
        <f t="shared" si="20"/>
        <v>0</v>
      </c>
      <c r="K187" s="177" t="s">
        <v>5</v>
      </c>
      <c r="L187" s="41"/>
      <c r="M187" s="182" t="s">
        <v>5</v>
      </c>
      <c r="N187" s="183" t="s">
        <v>40</v>
      </c>
      <c r="O187" s="42"/>
      <c r="P187" s="184">
        <f t="shared" si="21"/>
        <v>0</v>
      </c>
      <c r="Q187" s="184">
        <v>0</v>
      </c>
      <c r="R187" s="184">
        <f t="shared" si="22"/>
        <v>0</v>
      </c>
      <c r="S187" s="184">
        <v>0</v>
      </c>
      <c r="T187" s="185">
        <f t="shared" si="23"/>
        <v>0</v>
      </c>
      <c r="AP187" s="24" t="s">
        <v>168</v>
      </c>
      <c r="AR187" s="24" t="s">
        <v>164</v>
      </c>
      <c r="AS187" s="24" t="s">
        <v>79</v>
      </c>
      <c r="AW187" s="24" t="s">
        <v>162</v>
      </c>
      <c r="BC187" s="186">
        <f t="shared" si="24"/>
        <v>0</v>
      </c>
      <c r="BD187" s="186">
        <f t="shared" si="25"/>
        <v>0</v>
      </c>
      <c r="BE187" s="186">
        <f t="shared" si="26"/>
        <v>0</v>
      </c>
      <c r="BF187" s="186">
        <f t="shared" si="27"/>
        <v>0</v>
      </c>
      <c r="BG187" s="186">
        <f t="shared" si="28"/>
        <v>0</v>
      </c>
      <c r="BH187" s="24" t="s">
        <v>77</v>
      </c>
      <c r="BI187" s="186">
        <f t="shared" si="29"/>
        <v>0</v>
      </c>
      <c r="BJ187" s="24" t="s">
        <v>168</v>
      </c>
      <c r="BK187" s="24" t="s">
        <v>1026</v>
      </c>
    </row>
    <row r="188" spans="1:63" s="1" customFormat="1" ht="16.5" customHeight="1">
      <c r="B188" s="174"/>
      <c r="C188" s="389" t="s">
        <v>535</v>
      </c>
      <c r="D188" s="389" t="s">
        <v>164</v>
      </c>
      <c r="E188" s="390" t="s">
        <v>2877</v>
      </c>
      <c r="F188" s="391" t="s">
        <v>2878</v>
      </c>
      <c r="G188" s="392" t="s">
        <v>320</v>
      </c>
      <c r="H188" s="393">
        <v>12</v>
      </c>
      <c r="I188" s="180"/>
      <c r="J188" s="181">
        <f t="shared" si="20"/>
        <v>0</v>
      </c>
      <c r="K188" s="177" t="s">
        <v>5</v>
      </c>
      <c r="L188" s="41"/>
      <c r="M188" s="182" t="s">
        <v>5</v>
      </c>
      <c r="N188" s="183" t="s">
        <v>40</v>
      </c>
      <c r="O188" s="42"/>
      <c r="P188" s="184">
        <f t="shared" si="21"/>
        <v>0</v>
      </c>
      <c r="Q188" s="184">
        <v>0</v>
      </c>
      <c r="R188" s="184">
        <f t="shared" si="22"/>
        <v>0</v>
      </c>
      <c r="S188" s="184">
        <v>0</v>
      </c>
      <c r="T188" s="185">
        <f t="shared" si="23"/>
        <v>0</v>
      </c>
      <c r="AP188" s="24" t="s">
        <v>168</v>
      </c>
      <c r="AR188" s="24" t="s">
        <v>164</v>
      </c>
      <c r="AS188" s="24" t="s">
        <v>79</v>
      </c>
      <c r="AW188" s="24" t="s">
        <v>162</v>
      </c>
      <c r="BC188" s="186">
        <f t="shared" si="24"/>
        <v>0</v>
      </c>
      <c r="BD188" s="186">
        <f t="shared" si="25"/>
        <v>0</v>
      </c>
      <c r="BE188" s="186">
        <f t="shared" si="26"/>
        <v>0</v>
      </c>
      <c r="BF188" s="186">
        <f t="shared" si="27"/>
        <v>0</v>
      </c>
      <c r="BG188" s="186">
        <f t="shared" si="28"/>
        <v>0</v>
      </c>
      <c r="BH188" s="24" t="s">
        <v>77</v>
      </c>
      <c r="BI188" s="186">
        <f t="shared" si="29"/>
        <v>0</v>
      </c>
      <c r="BJ188" s="24" t="s">
        <v>168</v>
      </c>
      <c r="BK188" s="24" t="s">
        <v>1040</v>
      </c>
    </row>
    <row r="189" spans="1:63" s="1" customFormat="1" ht="16.5" customHeight="1">
      <c r="B189" s="174"/>
      <c r="C189" s="389" t="s">
        <v>539</v>
      </c>
      <c r="D189" s="389" t="s">
        <v>164</v>
      </c>
      <c r="E189" s="390" t="s">
        <v>2879</v>
      </c>
      <c r="F189" s="391" t="s">
        <v>2880</v>
      </c>
      <c r="G189" s="392" t="s">
        <v>320</v>
      </c>
      <c r="H189" s="393">
        <v>30</v>
      </c>
      <c r="I189" s="180"/>
      <c r="J189" s="181">
        <f t="shared" si="20"/>
        <v>0</v>
      </c>
      <c r="K189" s="177" t="s">
        <v>5</v>
      </c>
      <c r="L189" s="41"/>
      <c r="M189" s="182" t="s">
        <v>5</v>
      </c>
      <c r="N189" s="183" t="s">
        <v>40</v>
      </c>
      <c r="O189" s="42"/>
      <c r="P189" s="184">
        <f t="shared" si="21"/>
        <v>0</v>
      </c>
      <c r="Q189" s="184">
        <v>0</v>
      </c>
      <c r="R189" s="184">
        <f t="shared" si="22"/>
        <v>0</v>
      </c>
      <c r="S189" s="184">
        <v>0</v>
      </c>
      <c r="T189" s="185">
        <f t="shared" si="23"/>
        <v>0</v>
      </c>
      <c r="AP189" s="24" t="s">
        <v>168</v>
      </c>
      <c r="AR189" s="24" t="s">
        <v>164</v>
      </c>
      <c r="AS189" s="24" t="s">
        <v>79</v>
      </c>
      <c r="AW189" s="24" t="s">
        <v>162</v>
      </c>
      <c r="BC189" s="186">
        <f t="shared" si="24"/>
        <v>0</v>
      </c>
      <c r="BD189" s="186">
        <f t="shared" si="25"/>
        <v>0</v>
      </c>
      <c r="BE189" s="186">
        <f t="shared" si="26"/>
        <v>0</v>
      </c>
      <c r="BF189" s="186">
        <f t="shared" si="27"/>
        <v>0</v>
      </c>
      <c r="BG189" s="186">
        <f t="shared" si="28"/>
        <v>0</v>
      </c>
      <c r="BH189" s="24" t="s">
        <v>77</v>
      </c>
      <c r="BI189" s="186">
        <f t="shared" si="29"/>
        <v>0</v>
      </c>
      <c r="BJ189" s="24" t="s">
        <v>168</v>
      </c>
      <c r="BK189" s="24" t="s">
        <v>1054</v>
      </c>
    </row>
    <row r="190" spans="1:63" s="1" customFormat="1" ht="16.5" customHeight="1">
      <c r="B190" s="174"/>
      <c r="C190" s="389" t="s">
        <v>543</v>
      </c>
      <c r="D190" s="389" t="s">
        <v>164</v>
      </c>
      <c r="E190" s="390" t="s">
        <v>2881</v>
      </c>
      <c r="F190" s="391" t="s">
        <v>2882</v>
      </c>
      <c r="G190" s="392" t="s">
        <v>320</v>
      </c>
      <c r="H190" s="393">
        <v>1</v>
      </c>
      <c r="I190" s="180"/>
      <c r="J190" s="181">
        <f t="shared" si="20"/>
        <v>0</v>
      </c>
      <c r="K190" s="177" t="s">
        <v>5</v>
      </c>
      <c r="L190" s="41"/>
      <c r="M190" s="182" t="s">
        <v>5</v>
      </c>
      <c r="N190" s="183" t="s">
        <v>40</v>
      </c>
      <c r="O190" s="42"/>
      <c r="P190" s="184">
        <f t="shared" si="21"/>
        <v>0</v>
      </c>
      <c r="Q190" s="184">
        <v>0</v>
      </c>
      <c r="R190" s="184">
        <f t="shared" si="22"/>
        <v>0</v>
      </c>
      <c r="S190" s="184">
        <v>0</v>
      </c>
      <c r="T190" s="185">
        <f t="shared" si="23"/>
        <v>0</v>
      </c>
      <c r="AP190" s="24" t="s">
        <v>168</v>
      </c>
      <c r="AR190" s="24" t="s">
        <v>164</v>
      </c>
      <c r="AS190" s="24" t="s">
        <v>79</v>
      </c>
      <c r="AW190" s="24" t="s">
        <v>162</v>
      </c>
      <c r="BC190" s="186">
        <f t="shared" si="24"/>
        <v>0</v>
      </c>
      <c r="BD190" s="186">
        <f t="shared" si="25"/>
        <v>0</v>
      </c>
      <c r="BE190" s="186">
        <f t="shared" si="26"/>
        <v>0</v>
      </c>
      <c r="BF190" s="186">
        <f t="shared" si="27"/>
        <v>0</v>
      </c>
      <c r="BG190" s="186">
        <f t="shared" si="28"/>
        <v>0</v>
      </c>
      <c r="BH190" s="24" t="s">
        <v>77</v>
      </c>
      <c r="BI190" s="186">
        <f t="shared" si="29"/>
        <v>0</v>
      </c>
      <c r="BJ190" s="24" t="s">
        <v>168</v>
      </c>
      <c r="BK190" s="24" t="s">
        <v>1064</v>
      </c>
    </row>
    <row r="191" spans="1:63" s="1" customFormat="1" ht="19">
      <c r="B191" s="41"/>
      <c r="D191" s="197" t="s">
        <v>182</v>
      </c>
      <c r="F191" s="234" t="s">
        <v>2883</v>
      </c>
      <c r="I191" s="204"/>
      <c r="L191" s="41"/>
      <c r="M191" s="205"/>
      <c r="N191" s="42"/>
      <c r="O191" s="42"/>
      <c r="P191" s="42"/>
      <c r="Q191" s="42"/>
      <c r="R191" s="42"/>
      <c r="S191" s="42"/>
      <c r="T191" s="70"/>
      <c r="AR191" s="24" t="s">
        <v>182</v>
      </c>
      <c r="AS191" s="24" t="s">
        <v>79</v>
      </c>
    </row>
    <row r="192" spans="1:63" s="1" customFormat="1" ht="16.5" customHeight="1">
      <c r="B192" s="174"/>
      <c r="C192" s="175" t="s">
        <v>548</v>
      </c>
      <c r="D192" s="175" t="s">
        <v>164</v>
      </c>
      <c r="E192" s="176" t="s">
        <v>2884</v>
      </c>
      <c r="F192" s="177" t="s">
        <v>2885</v>
      </c>
      <c r="G192" s="178" t="s">
        <v>320</v>
      </c>
      <c r="H192" s="179">
        <v>8</v>
      </c>
      <c r="I192" s="180"/>
      <c r="J192" s="181">
        <f>ROUND(I192*H192,2)</f>
        <v>0</v>
      </c>
      <c r="K192" s="177" t="s">
        <v>5</v>
      </c>
      <c r="L192" s="41"/>
      <c r="M192" s="182" t="s">
        <v>5</v>
      </c>
      <c r="N192" s="183" t="s">
        <v>40</v>
      </c>
      <c r="O192" s="42"/>
      <c r="P192" s="184">
        <f>O192*H192</f>
        <v>0</v>
      </c>
      <c r="Q192" s="184">
        <v>1.48E-3</v>
      </c>
      <c r="R192" s="184">
        <f>Q192*H192</f>
        <v>1.184E-2</v>
      </c>
      <c r="S192" s="184">
        <v>0</v>
      </c>
      <c r="T192" s="185">
        <f>S192*H192</f>
        <v>0</v>
      </c>
      <c r="AP192" s="24" t="s">
        <v>168</v>
      </c>
      <c r="AR192" s="24" t="s">
        <v>164</v>
      </c>
      <c r="AS192" s="24" t="s">
        <v>79</v>
      </c>
      <c r="AW192" s="24" t="s">
        <v>162</v>
      </c>
      <c r="BC192" s="186">
        <f>IF(N192="základní",J192,0)</f>
        <v>0</v>
      </c>
      <c r="BD192" s="186">
        <f>IF(N192="snížená",J192,0)</f>
        <v>0</v>
      </c>
      <c r="BE192" s="186">
        <f>IF(N192="zákl. přenesená",J192,0)</f>
        <v>0</v>
      </c>
      <c r="BF192" s="186">
        <f>IF(N192="sníž. přenesená",J192,0)</f>
        <v>0</v>
      </c>
      <c r="BG192" s="186">
        <f>IF(N192="nulová",J192,0)</f>
        <v>0</v>
      </c>
      <c r="BH192" s="24" t="s">
        <v>77</v>
      </c>
      <c r="BI192" s="186">
        <f>ROUND(I192*H192,2)</f>
        <v>0</v>
      </c>
      <c r="BJ192" s="24" t="s">
        <v>168</v>
      </c>
      <c r="BK192" s="24" t="s">
        <v>2886</v>
      </c>
    </row>
    <row r="193" spans="2:63" s="1" customFormat="1" ht="133">
      <c r="B193" s="41"/>
      <c r="D193" s="197" t="s">
        <v>182</v>
      </c>
      <c r="F193" s="234" t="s">
        <v>2887</v>
      </c>
      <c r="I193" s="204"/>
      <c r="L193" s="41"/>
      <c r="M193" s="205"/>
      <c r="N193" s="42"/>
      <c r="O193" s="42"/>
      <c r="P193" s="42"/>
      <c r="Q193" s="42"/>
      <c r="R193" s="42"/>
      <c r="S193" s="42"/>
      <c r="T193" s="70"/>
      <c r="AR193" s="24" t="s">
        <v>182</v>
      </c>
      <c r="AS193" s="24" t="s">
        <v>79</v>
      </c>
    </row>
    <row r="194" spans="2:63" s="1" customFormat="1" ht="16.5" customHeight="1">
      <c r="B194" s="174"/>
      <c r="C194" s="175" t="s">
        <v>567</v>
      </c>
      <c r="D194" s="175" t="s">
        <v>164</v>
      </c>
      <c r="E194" s="176" t="s">
        <v>2888</v>
      </c>
      <c r="F194" s="177" t="s">
        <v>2889</v>
      </c>
      <c r="G194" s="178" t="s">
        <v>320</v>
      </c>
      <c r="H194" s="179">
        <v>2</v>
      </c>
      <c r="I194" s="180"/>
      <c r="J194" s="181">
        <f>ROUND(I194*H194,2)</f>
        <v>0</v>
      </c>
      <c r="K194" s="177" t="s">
        <v>5</v>
      </c>
      <c r="L194" s="41"/>
      <c r="M194" s="182" t="s">
        <v>5</v>
      </c>
      <c r="N194" s="183" t="s">
        <v>40</v>
      </c>
      <c r="O194" s="42"/>
      <c r="P194" s="184">
        <f>O194*H194</f>
        <v>0</v>
      </c>
      <c r="Q194" s="184">
        <v>1.48E-3</v>
      </c>
      <c r="R194" s="184">
        <f>Q194*H194</f>
        <v>2.96E-3</v>
      </c>
      <c r="S194" s="184">
        <v>0</v>
      </c>
      <c r="T194" s="185">
        <f>S194*H194</f>
        <v>0</v>
      </c>
      <c r="AP194" s="24" t="s">
        <v>168</v>
      </c>
      <c r="AR194" s="24" t="s">
        <v>164</v>
      </c>
      <c r="AS194" s="24" t="s">
        <v>79</v>
      </c>
      <c r="AW194" s="24" t="s">
        <v>162</v>
      </c>
      <c r="BC194" s="186">
        <f>IF(N194="základní",J194,0)</f>
        <v>0</v>
      </c>
      <c r="BD194" s="186">
        <f>IF(N194="snížená",J194,0)</f>
        <v>0</v>
      </c>
      <c r="BE194" s="186">
        <f>IF(N194="zákl. přenesená",J194,0)</f>
        <v>0</v>
      </c>
      <c r="BF194" s="186">
        <f>IF(N194="sníž. přenesená",J194,0)</f>
        <v>0</v>
      </c>
      <c r="BG194" s="186">
        <f>IF(N194="nulová",J194,0)</f>
        <v>0</v>
      </c>
      <c r="BH194" s="24" t="s">
        <v>77</v>
      </c>
      <c r="BI194" s="186">
        <f>ROUND(I194*H194,2)</f>
        <v>0</v>
      </c>
      <c r="BJ194" s="24" t="s">
        <v>168</v>
      </c>
      <c r="BK194" s="24" t="s">
        <v>2890</v>
      </c>
    </row>
    <row r="195" spans="2:63" s="1" customFormat="1" ht="76">
      <c r="B195" s="41"/>
      <c r="D195" s="197" t="s">
        <v>182</v>
      </c>
      <c r="F195" s="234" t="s">
        <v>2891</v>
      </c>
      <c r="I195" s="204"/>
      <c r="L195" s="41"/>
      <c r="M195" s="205"/>
      <c r="N195" s="42"/>
      <c r="O195" s="42"/>
      <c r="P195" s="42"/>
      <c r="Q195" s="42"/>
      <c r="R195" s="42"/>
      <c r="S195" s="42"/>
      <c r="T195" s="70"/>
      <c r="AR195" s="24" t="s">
        <v>182</v>
      </c>
      <c r="AS195" s="24" t="s">
        <v>79</v>
      </c>
    </row>
    <row r="196" spans="2:63" s="1" customFormat="1" ht="16.5" customHeight="1">
      <c r="B196" s="174"/>
      <c r="C196" s="389" t="s">
        <v>573</v>
      </c>
      <c r="D196" s="389" t="s">
        <v>164</v>
      </c>
      <c r="E196" s="390" t="s">
        <v>2892</v>
      </c>
      <c r="F196" s="391" t="s">
        <v>2893</v>
      </c>
      <c r="G196" s="392" t="s">
        <v>320</v>
      </c>
      <c r="H196" s="393">
        <v>3</v>
      </c>
      <c r="I196" s="180"/>
      <c r="J196" s="181">
        <f>ROUND(I196*H196,2)</f>
        <v>0</v>
      </c>
      <c r="K196" s="177" t="s">
        <v>5</v>
      </c>
      <c r="L196" s="41"/>
      <c r="M196" s="182" t="s">
        <v>5</v>
      </c>
      <c r="N196" s="183" t="s">
        <v>40</v>
      </c>
      <c r="O196" s="42"/>
      <c r="P196" s="184">
        <f>O196*H196</f>
        <v>0</v>
      </c>
      <c r="Q196" s="184">
        <v>0</v>
      </c>
      <c r="R196" s="184">
        <f>Q196*H196</f>
        <v>0</v>
      </c>
      <c r="S196" s="184">
        <v>0</v>
      </c>
      <c r="T196" s="185">
        <f>S196*H196</f>
        <v>0</v>
      </c>
      <c r="AP196" s="24" t="s">
        <v>168</v>
      </c>
      <c r="AR196" s="24" t="s">
        <v>164</v>
      </c>
      <c r="AS196" s="24" t="s">
        <v>79</v>
      </c>
      <c r="AW196" s="24" t="s">
        <v>162</v>
      </c>
      <c r="BC196" s="186">
        <f>IF(N196="základní",J196,0)</f>
        <v>0</v>
      </c>
      <c r="BD196" s="186">
        <f>IF(N196="snížená",J196,0)</f>
        <v>0</v>
      </c>
      <c r="BE196" s="186">
        <f>IF(N196="zákl. přenesená",J196,0)</f>
        <v>0</v>
      </c>
      <c r="BF196" s="186">
        <f>IF(N196="sníž. přenesená",J196,0)</f>
        <v>0</v>
      </c>
      <c r="BG196" s="186">
        <f>IF(N196="nulová",J196,0)</f>
        <v>0</v>
      </c>
      <c r="BH196" s="24" t="s">
        <v>77</v>
      </c>
      <c r="BI196" s="186">
        <f>ROUND(I196*H196,2)</f>
        <v>0</v>
      </c>
      <c r="BJ196" s="24" t="s">
        <v>168</v>
      </c>
      <c r="BK196" s="24" t="s">
        <v>1136</v>
      </c>
    </row>
    <row r="197" spans="2:63" s="1" customFormat="1" ht="25.5" customHeight="1">
      <c r="B197" s="174"/>
      <c r="C197" s="389" t="s">
        <v>579</v>
      </c>
      <c r="D197" s="389" t="s">
        <v>164</v>
      </c>
      <c r="E197" s="390" t="s">
        <v>2894</v>
      </c>
      <c r="F197" s="391" t="s">
        <v>2895</v>
      </c>
      <c r="G197" s="392" t="s">
        <v>320</v>
      </c>
      <c r="H197" s="393">
        <v>1</v>
      </c>
      <c r="I197" s="180"/>
      <c r="J197" s="181">
        <f>ROUND(I197*H197,2)</f>
        <v>0</v>
      </c>
      <c r="K197" s="177" t="s">
        <v>5</v>
      </c>
      <c r="L197" s="41"/>
      <c r="M197" s="182" t="s">
        <v>5</v>
      </c>
      <c r="N197" s="183" t="s">
        <v>40</v>
      </c>
      <c r="O197" s="42"/>
      <c r="P197" s="184">
        <f>O197*H197</f>
        <v>0</v>
      </c>
      <c r="Q197" s="184">
        <v>0</v>
      </c>
      <c r="R197" s="184">
        <f>Q197*H197</f>
        <v>0</v>
      </c>
      <c r="S197" s="184">
        <v>0</v>
      </c>
      <c r="T197" s="185">
        <f>S197*H197</f>
        <v>0</v>
      </c>
      <c r="AP197" s="24" t="s">
        <v>168</v>
      </c>
      <c r="AR197" s="24" t="s">
        <v>164</v>
      </c>
      <c r="AS197" s="24" t="s">
        <v>79</v>
      </c>
      <c r="AW197" s="24" t="s">
        <v>162</v>
      </c>
      <c r="BC197" s="186">
        <f>IF(N197="základní",J197,0)</f>
        <v>0</v>
      </c>
      <c r="BD197" s="186">
        <f>IF(N197="snížená",J197,0)</f>
        <v>0</v>
      </c>
      <c r="BE197" s="186">
        <f>IF(N197="zákl. přenesená",J197,0)</f>
        <v>0</v>
      </c>
      <c r="BF197" s="186">
        <f>IF(N197="sníž. přenesená",J197,0)</f>
        <v>0</v>
      </c>
      <c r="BG197" s="186">
        <f>IF(N197="nulová",J197,0)</f>
        <v>0</v>
      </c>
      <c r="BH197" s="24" t="s">
        <v>77</v>
      </c>
      <c r="BI197" s="186">
        <f>ROUND(I197*H197,2)</f>
        <v>0</v>
      </c>
      <c r="BJ197" s="24" t="s">
        <v>168</v>
      </c>
      <c r="BK197" s="24" t="s">
        <v>1224</v>
      </c>
    </row>
    <row r="198" spans="2:63" s="1" customFormat="1" ht="19">
      <c r="B198" s="41"/>
      <c r="D198" s="197" t="s">
        <v>182</v>
      </c>
      <c r="F198" s="234" t="s">
        <v>2896</v>
      </c>
      <c r="I198" s="204"/>
      <c r="L198" s="41"/>
      <c r="M198" s="205"/>
      <c r="N198" s="42"/>
      <c r="O198" s="42"/>
      <c r="P198" s="42"/>
      <c r="Q198" s="42"/>
      <c r="R198" s="42"/>
      <c r="S198" s="42"/>
      <c r="T198" s="70"/>
      <c r="AR198" s="24" t="s">
        <v>182</v>
      </c>
      <c r="AS198" s="24" t="s">
        <v>79</v>
      </c>
    </row>
    <row r="199" spans="2:63" s="1" customFormat="1" ht="16.5" customHeight="1">
      <c r="B199" s="174"/>
      <c r="C199" s="389" t="s">
        <v>585</v>
      </c>
      <c r="D199" s="389" t="s">
        <v>164</v>
      </c>
      <c r="E199" s="390" t="s">
        <v>2897</v>
      </c>
      <c r="F199" s="391" t="s">
        <v>2898</v>
      </c>
      <c r="G199" s="392" t="s">
        <v>320</v>
      </c>
      <c r="H199" s="393">
        <v>6</v>
      </c>
      <c r="I199" s="180"/>
      <c r="J199" s="181">
        <f>ROUND(I199*H199,2)</f>
        <v>0</v>
      </c>
      <c r="K199" s="177" t="s">
        <v>5</v>
      </c>
      <c r="L199" s="41"/>
      <c r="M199" s="182" t="s">
        <v>5</v>
      </c>
      <c r="N199" s="183" t="s">
        <v>40</v>
      </c>
      <c r="O199" s="42"/>
      <c r="P199" s="184">
        <f>O199*H199</f>
        <v>0</v>
      </c>
      <c r="Q199" s="184">
        <v>0</v>
      </c>
      <c r="R199" s="184">
        <f>Q199*H199</f>
        <v>0</v>
      </c>
      <c r="S199" s="184">
        <v>0</v>
      </c>
      <c r="T199" s="185">
        <f>S199*H199</f>
        <v>0</v>
      </c>
      <c r="AP199" s="24" t="s">
        <v>168</v>
      </c>
      <c r="AR199" s="24" t="s">
        <v>164</v>
      </c>
      <c r="AS199" s="24" t="s">
        <v>79</v>
      </c>
      <c r="AW199" s="24" t="s">
        <v>162</v>
      </c>
      <c r="BC199" s="186">
        <f>IF(N199="základní",J199,0)</f>
        <v>0</v>
      </c>
      <c r="BD199" s="186">
        <f>IF(N199="snížená",J199,0)</f>
        <v>0</v>
      </c>
      <c r="BE199" s="186">
        <f>IF(N199="zákl. přenesená",J199,0)</f>
        <v>0</v>
      </c>
      <c r="BF199" s="186">
        <f>IF(N199="sníž. přenesená",J199,0)</f>
        <v>0</v>
      </c>
      <c r="BG199" s="186">
        <f>IF(N199="nulová",J199,0)</f>
        <v>0</v>
      </c>
      <c r="BH199" s="24" t="s">
        <v>77</v>
      </c>
      <c r="BI199" s="186">
        <f>ROUND(I199*H199,2)</f>
        <v>0</v>
      </c>
      <c r="BJ199" s="24" t="s">
        <v>168</v>
      </c>
      <c r="BK199" s="24" t="s">
        <v>1233</v>
      </c>
    </row>
    <row r="200" spans="2:63" s="1" customFormat="1" ht="19">
      <c r="B200" s="41"/>
      <c r="C200" s="405"/>
      <c r="D200" s="409" t="s">
        <v>182</v>
      </c>
      <c r="E200" s="405"/>
      <c r="F200" s="438" t="s">
        <v>2899</v>
      </c>
      <c r="G200" s="405"/>
      <c r="H200" s="405"/>
      <c r="I200" s="204"/>
      <c r="L200" s="41"/>
      <c r="M200" s="205"/>
      <c r="N200" s="42"/>
      <c r="O200" s="42"/>
      <c r="P200" s="42"/>
      <c r="Q200" s="42"/>
      <c r="R200" s="42"/>
      <c r="S200" s="42"/>
      <c r="T200" s="70"/>
      <c r="AR200" s="24" t="s">
        <v>182</v>
      </c>
      <c r="AS200" s="24" t="s">
        <v>79</v>
      </c>
    </row>
    <row r="201" spans="2:63" s="10" customFormat="1" ht="29.9" customHeight="1">
      <c r="B201" s="160"/>
      <c r="D201" s="171" t="s">
        <v>68</v>
      </c>
      <c r="E201" s="172" t="s">
        <v>2900</v>
      </c>
      <c r="F201" s="172" t="s">
        <v>2901</v>
      </c>
      <c r="I201" s="163"/>
      <c r="J201" s="173">
        <f>BI201</f>
        <v>0</v>
      </c>
      <c r="L201" s="160"/>
      <c r="M201" s="165"/>
      <c r="N201" s="166"/>
      <c r="O201" s="166"/>
      <c r="P201" s="167">
        <f>SUM(P202:P221)</f>
        <v>0</v>
      </c>
      <c r="Q201" s="166"/>
      <c r="R201" s="167">
        <f>SUM(R202:R221)</f>
        <v>0</v>
      </c>
      <c r="S201" s="166"/>
      <c r="T201" s="168">
        <f>SUM(T202:T221)</f>
        <v>0</v>
      </c>
      <c r="AP201" s="161" t="s">
        <v>77</v>
      </c>
      <c r="AR201" s="169" t="s">
        <v>68</v>
      </c>
      <c r="AS201" s="169" t="s">
        <v>77</v>
      </c>
      <c r="AW201" s="161" t="s">
        <v>162</v>
      </c>
      <c r="BI201" s="170">
        <f>SUM(BI202:BI221)</f>
        <v>0</v>
      </c>
    </row>
    <row r="202" spans="2:63" s="1" customFormat="1" ht="25.5" customHeight="1">
      <c r="B202" s="174"/>
      <c r="C202" s="389" t="s">
        <v>589</v>
      </c>
      <c r="D202" s="389" t="s">
        <v>164</v>
      </c>
      <c r="E202" s="390" t="s">
        <v>2902</v>
      </c>
      <c r="F202" s="391" t="s">
        <v>2903</v>
      </c>
      <c r="G202" s="392" t="s">
        <v>746</v>
      </c>
      <c r="H202" s="393">
        <v>56</v>
      </c>
      <c r="I202" s="180"/>
      <c r="J202" s="181">
        <f t="shared" ref="J202:J221" si="30">ROUND(I202*H202,2)</f>
        <v>0</v>
      </c>
      <c r="K202" s="177" t="s">
        <v>5</v>
      </c>
      <c r="L202" s="41"/>
      <c r="M202" s="182" t="s">
        <v>5</v>
      </c>
      <c r="N202" s="183" t="s">
        <v>40</v>
      </c>
      <c r="O202" s="42"/>
      <c r="P202" s="184">
        <f t="shared" ref="P202:P221" si="31">O202*H202</f>
        <v>0</v>
      </c>
      <c r="Q202" s="184">
        <v>0</v>
      </c>
      <c r="R202" s="184">
        <f t="shared" ref="R202:R221" si="32">Q202*H202</f>
        <v>0</v>
      </c>
      <c r="S202" s="184">
        <v>0</v>
      </c>
      <c r="T202" s="185">
        <f t="shared" ref="T202:T221" si="33">S202*H202</f>
        <v>0</v>
      </c>
      <c r="AP202" s="24" t="s">
        <v>168</v>
      </c>
      <c r="AR202" s="24" t="s">
        <v>164</v>
      </c>
      <c r="AS202" s="24" t="s">
        <v>79</v>
      </c>
      <c r="AW202" s="24" t="s">
        <v>162</v>
      </c>
      <c r="BC202" s="186">
        <f t="shared" ref="BC202:BC221" si="34">IF(N202="základní",J202,0)</f>
        <v>0</v>
      </c>
      <c r="BD202" s="186">
        <f t="shared" ref="BD202:BD221" si="35">IF(N202="snížená",J202,0)</f>
        <v>0</v>
      </c>
      <c r="BE202" s="186">
        <f t="shared" ref="BE202:BE221" si="36">IF(N202="zákl. přenesená",J202,0)</f>
        <v>0</v>
      </c>
      <c r="BF202" s="186">
        <f t="shared" ref="BF202:BF221" si="37">IF(N202="sníž. přenesená",J202,0)</f>
        <v>0</v>
      </c>
      <c r="BG202" s="186">
        <f t="shared" ref="BG202:BG221" si="38">IF(N202="nulová",J202,0)</f>
        <v>0</v>
      </c>
      <c r="BH202" s="24" t="s">
        <v>77</v>
      </c>
      <c r="BI202" s="186">
        <f t="shared" ref="BI202:BI221" si="39">ROUND(I202*H202,2)</f>
        <v>0</v>
      </c>
      <c r="BJ202" s="24" t="s">
        <v>168</v>
      </c>
      <c r="BK202" s="24" t="s">
        <v>1262</v>
      </c>
    </row>
    <row r="203" spans="2:63" s="1" customFormat="1" ht="25.5" customHeight="1">
      <c r="B203" s="174"/>
      <c r="C203" s="389" t="s">
        <v>595</v>
      </c>
      <c r="D203" s="389" t="s">
        <v>164</v>
      </c>
      <c r="E203" s="390" t="s">
        <v>2904</v>
      </c>
      <c r="F203" s="391" t="s">
        <v>2905</v>
      </c>
      <c r="G203" s="392" t="s">
        <v>746</v>
      </c>
      <c r="H203" s="393">
        <v>304</v>
      </c>
      <c r="I203" s="180"/>
      <c r="J203" s="181">
        <f t="shared" si="30"/>
        <v>0</v>
      </c>
      <c r="K203" s="177" t="s">
        <v>5</v>
      </c>
      <c r="L203" s="41"/>
      <c r="M203" s="182" t="s">
        <v>5</v>
      </c>
      <c r="N203" s="183" t="s">
        <v>40</v>
      </c>
      <c r="O203" s="42"/>
      <c r="P203" s="184">
        <f t="shared" si="31"/>
        <v>0</v>
      </c>
      <c r="Q203" s="184">
        <v>0</v>
      </c>
      <c r="R203" s="184">
        <f t="shared" si="32"/>
        <v>0</v>
      </c>
      <c r="S203" s="184">
        <v>0</v>
      </c>
      <c r="T203" s="185">
        <f t="shared" si="33"/>
        <v>0</v>
      </c>
      <c r="AP203" s="24" t="s">
        <v>168</v>
      </c>
      <c r="AR203" s="24" t="s">
        <v>164</v>
      </c>
      <c r="AS203" s="24" t="s">
        <v>79</v>
      </c>
      <c r="AW203" s="24" t="s">
        <v>162</v>
      </c>
      <c r="BC203" s="186">
        <f t="shared" si="34"/>
        <v>0</v>
      </c>
      <c r="BD203" s="186">
        <f t="shared" si="35"/>
        <v>0</v>
      </c>
      <c r="BE203" s="186">
        <f t="shared" si="36"/>
        <v>0</v>
      </c>
      <c r="BF203" s="186">
        <f t="shared" si="37"/>
        <v>0</v>
      </c>
      <c r="BG203" s="186">
        <f t="shared" si="38"/>
        <v>0</v>
      </c>
      <c r="BH203" s="24" t="s">
        <v>77</v>
      </c>
      <c r="BI203" s="186">
        <f t="shared" si="39"/>
        <v>0</v>
      </c>
      <c r="BJ203" s="24" t="s">
        <v>168</v>
      </c>
      <c r="BK203" s="24" t="s">
        <v>1315</v>
      </c>
    </row>
    <row r="204" spans="2:63" s="1" customFormat="1" ht="25.5" customHeight="1">
      <c r="B204" s="174"/>
      <c r="C204" s="389" t="s">
        <v>600</v>
      </c>
      <c r="D204" s="389" t="s">
        <v>164</v>
      </c>
      <c r="E204" s="390" t="s">
        <v>2906</v>
      </c>
      <c r="F204" s="391" t="s">
        <v>2907</v>
      </c>
      <c r="G204" s="392" t="s">
        <v>746</v>
      </c>
      <c r="H204" s="393">
        <v>317</v>
      </c>
      <c r="I204" s="180"/>
      <c r="J204" s="181">
        <f t="shared" si="30"/>
        <v>0</v>
      </c>
      <c r="K204" s="177" t="s">
        <v>5</v>
      </c>
      <c r="L204" s="41"/>
      <c r="M204" s="182" t="s">
        <v>5</v>
      </c>
      <c r="N204" s="183" t="s">
        <v>40</v>
      </c>
      <c r="O204" s="42"/>
      <c r="P204" s="184">
        <f t="shared" si="31"/>
        <v>0</v>
      </c>
      <c r="Q204" s="184">
        <v>0</v>
      </c>
      <c r="R204" s="184">
        <f t="shared" si="32"/>
        <v>0</v>
      </c>
      <c r="S204" s="184">
        <v>0</v>
      </c>
      <c r="T204" s="185">
        <f t="shared" si="33"/>
        <v>0</v>
      </c>
      <c r="AP204" s="24" t="s">
        <v>168</v>
      </c>
      <c r="AR204" s="24" t="s">
        <v>164</v>
      </c>
      <c r="AS204" s="24" t="s">
        <v>79</v>
      </c>
      <c r="AW204" s="24" t="s">
        <v>162</v>
      </c>
      <c r="BC204" s="186">
        <f t="shared" si="34"/>
        <v>0</v>
      </c>
      <c r="BD204" s="186">
        <f t="shared" si="35"/>
        <v>0</v>
      </c>
      <c r="BE204" s="186">
        <f t="shared" si="36"/>
        <v>0</v>
      </c>
      <c r="BF204" s="186">
        <f t="shared" si="37"/>
        <v>0</v>
      </c>
      <c r="BG204" s="186">
        <f t="shared" si="38"/>
        <v>0</v>
      </c>
      <c r="BH204" s="24" t="s">
        <v>77</v>
      </c>
      <c r="BI204" s="186">
        <f t="shared" si="39"/>
        <v>0</v>
      </c>
      <c r="BJ204" s="24" t="s">
        <v>168</v>
      </c>
      <c r="BK204" s="24" t="s">
        <v>1335</v>
      </c>
    </row>
    <row r="205" spans="2:63" s="1" customFormat="1" ht="25.5" customHeight="1">
      <c r="B205" s="174"/>
      <c r="C205" s="389" t="s">
        <v>610</v>
      </c>
      <c r="D205" s="389" t="s">
        <v>164</v>
      </c>
      <c r="E205" s="390" t="s">
        <v>2908</v>
      </c>
      <c r="F205" s="391" t="s">
        <v>2909</v>
      </c>
      <c r="G205" s="392" t="s">
        <v>746</v>
      </c>
      <c r="H205" s="393">
        <v>100</v>
      </c>
      <c r="I205" s="180"/>
      <c r="J205" s="181">
        <f t="shared" si="30"/>
        <v>0</v>
      </c>
      <c r="K205" s="177" t="s">
        <v>5</v>
      </c>
      <c r="L205" s="41"/>
      <c r="M205" s="182" t="s">
        <v>5</v>
      </c>
      <c r="N205" s="183" t="s">
        <v>40</v>
      </c>
      <c r="O205" s="42"/>
      <c r="P205" s="184">
        <f t="shared" si="31"/>
        <v>0</v>
      </c>
      <c r="Q205" s="184">
        <v>0</v>
      </c>
      <c r="R205" s="184">
        <f t="shared" si="32"/>
        <v>0</v>
      </c>
      <c r="S205" s="184">
        <v>0</v>
      </c>
      <c r="T205" s="185">
        <f t="shared" si="33"/>
        <v>0</v>
      </c>
      <c r="AP205" s="24" t="s">
        <v>168</v>
      </c>
      <c r="AR205" s="24" t="s">
        <v>164</v>
      </c>
      <c r="AS205" s="24" t="s">
        <v>79</v>
      </c>
      <c r="AW205" s="24" t="s">
        <v>162</v>
      </c>
      <c r="BC205" s="186">
        <f t="shared" si="34"/>
        <v>0</v>
      </c>
      <c r="BD205" s="186">
        <f t="shared" si="35"/>
        <v>0</v>
      </c>
      <c r="BE205" s="186">
        <f t="shared" si="36"/>
        <v>0</v>
      </c>
      <c r="BF205" s="186">
        <f t="shared" si="37"/>
        <v>0</v>
      </c>
      <c r="BG205" s="186">
        <f t="shared" si="38"/>
        <v>0</v>
      </c>
      <c r="BH205" s="24" t="s">
        <v>77</v>
      </c>
      <c r="BI205" s="186">
        <f t="shared" si="39"/>
        <v>0</v>
      </c>
      <c r="BJ205" s="24" t="s">
        <v>168</v>
      </c>
      <c r="BK205" s="24" t="s">
        <v>1346</v>
      </c>
    </row>
    <row r="206" spans="2:63" s="1" customFormat="1" ht="25.5" customHeight="1">
      <c r="B206" s="174"/>
      <c r="C206" s="389" t="s">
        <v>614</v>
      </c>
      <c r="D206" s="389" t="s">
        <v>164</v>
      </c>
      <c r="E206" s="390" t="s">
        <v>2910</v>
      </c>
      <c r="F206" s="391" t="s">
        <v>2911</v>
      </c>
      <c r="G206" s="392" t="s">
        <v>746</v>
      </c>
      <c r="H206" s="393">
        <v>60</v>
      </c>
      <c r="I206" s="180"/>
      <c r="J206" s="181">
        <f t="shared" si="30"/>
        <v>0</v>
      </c>
      <c r="K206" s="177" t="s">
        <v>5</v>
      </c>
      <c r="L206" s="41"/>
      <c r="M206" s="182" t="s">
        <v>5</v>
      </c>
      <c r="N206" s="183" t="s">
        <v>40</v>
      </c>
      <c r="O206" s="42"/>
      <c r="P206" s="184">
        <f t="shared" si="31"/>
        <v>0</v>
      </c>
      <c r="Q206" s="184">
        <v>0</v>
      </c>
      <c r="R206" s="184">
        <f t="shared" si="32"/>
        <v>0</v>
      </c>
      <c r="S206" s="184">
        <v>0</v>
      </c>
      <c r="T206" s="185">
        <f t="shared" si="33"/>
        <v>0</v>
      </c>
      <c r="AP206" s="24" t="s">
        <v>168</v>
      </c>
      <c r="AR206" s="24" t="s">
        <v>164</v>
      </c>
      <c r="AS206" s="24" t="s">
        <v>79</v>
      </c>
      <c r="AW206" s="24" t="s">
        <v>162</v>
      </c>
      <c r="BC206" s="186">
        <f t="shared" si="34"/>
        <v>0</v>
      </c>
      <c r="BD206" s="186">
        <f t="shared" si="35"/>
        <v>0</v>
      </c>
      <c r="BE206" s="186">
        <f t="shared" si="36"/>
        <v>0</v>
      </c>
      <c r="BF206" s="186">
        <f t="shared" si="37"/>
        <v>0</v>
      </c>
      <c r="BG206" s="186">
        <f t="shared" si="38"/>
        <v>0</v>
      </c>
      <c r="BH206" s="24" t="s">
        <v>77</v>
      </c>
      <c r="BI206" s="186">
        <f t="shared" si="39"/>
        <v>0</v>
      </c>
      <c r="BJ206" s="24" t="s">
        <v>168</v>
      </c>
      <c r="BK206" s="24" t="s">
        <v>1361</v>
      </c>
    </row>
    <row r="207" spans="2:63" s="1" customFormat="1" ht="25.5" customHeight="1">
      <c r="B207" s="174"/>
      <c r="C207" s="389" t="s">
        <v>634</v>
      </c>
      <c r="D207" s="389" t="s">
        <v>164</v>
      </c>
      <c r="E207" s="390" t="s">
        <v>2912</v>
      </c>
      <c r="F207" s="391" t="s">
        <v>2913</v>
      </c>
      <c r="G207" s="392" t="s">
        <v>746</v>
      </c>
      <c r="H207" s="393">
        <v>50</v>
      </c>
      <c r="I207" s="180"/>
      <c r="J207" s="181">
        <f t="shared" si="30"/>
        <v>0</v>
      </c>
      <c r="K207" s="177" t="s">
        <v>5</v>
      </c>
      <c r="L207" s="41"/>
      <c r="M207" s="182" t="s">
        <v>5</v>
      </c>
      <c r="N207" s="183" t="s">
        <v>40</v>
      </c>
      <c r="O207" s="42"/>
      <c r="P207" s="184">
        <f t="shared" si="31"/>
        <v>0</v>
      </c>
      <c r="Q207" s="184">
        <v>0</v>
      </c>
      <c r="R207" s="184">
        <f t="shared" si="32"/>
        <v>0</v>
      </c>
      <c r="S207" s="184">
        <v>0</v>
      </c>
      <c r="T207" s="185">
        <f t="shared" si="33"/>
        <v>0</v>
      </c>
      <c r="AP207" s="24" t="s">
        <v>168</v>
      </c>
      <c r="AR207" s="24" t="s">
        <v>164</v>
      </c>
      <c r="AS207" s="24" t="s">
        <v>79</v>
      </c>
      <c r="AW207" s="24" t="s">
        <v>162</v>
      </c>
      <c r="BC207" s="186">
        <f t="shared" si="34"/>
        <v>0</v>
      </c>
      <c r="BD207" s="186">
        <f t="shared" si="35"/>
        <v>0</v>
      </c>
      <c r="BE207" s="186">
        <f t="shared" si="36"/>
        <v>0</v>
      </c>
      <c r="BF207" s="186">
        <f t="shared" si="37"/>
        <v>0</v>
      </c>
      <c r="BG207" s="186">
        <f t="shared" si="38"/>
        <v>0</v>
      </c>
      <c r="BH207" s="24" t="s">
        <v>77</v>
      </c>
      <c r="BI207" s="186">
        <f t="shared" si="39"/>
        <v>0</v>
      </c>
      <c r="BJ207" s="24" t="s">
        <v>168</v>
      </c>
      <c r="BK207" s="24" t="s">
        <v>1371</v>
      </c>
    </row>
    <row r="208" spans="2:63" s="1" customFormat="1" ht="25.5" customHeight="1">
      <c r="B208" s="174"/>
      <c r="C208" s="389" t="s">
        <v>662</v>
      </c>
      <c r="D208" s="389" t="s">
        <v>164</v>
      </c>
      <c r="E208" s="390" t="s">
        <v>2914</v>
      </c>
      <c r="F208" s="391" t="s">
        <v>2915</v>
      </c>
      <c r="G208" s="392" t="s">
        <v>746</v>
      </c>
      <c r="H208" s="393">
        <v>6</v>
      </c>
      <c r="I208" s="180"/>
      <c r="J208" s="181">
        <f t="shared" si="30"/>
        <v>0</v>
      </c>
      <c r="K208" s="177" t="s">
        <v>5</v>
      </c>
      <c r="L208" s="41"/>
      <c r="M208" s="182" t="s">
        <v>5</v>
      </c>
      <c r="N208" s="183" t="s">
        <v>40</v>
      </c>
      <c r="O208" s="42"/>
      <c r="P208" s="184">
        <f t="shared" si="31"/>
        <v>0</v>
      </c>
      <c r="Q208" s="184">
        <v>0</v>
      </c>
      <c r="R208" s="184">
        <f t="shared" si="32"/>
        <v>0</v>
      </c>
      <c r="S208" s="184">
        <v>0</v>
      </c>
      <c r="T208" s="185">
        <f t="shared" si="33"/>
        <v>0</v>
      </c>
      <c r="AP208" s="24" t="s">
        <v>168</v>
      </c>
      <c r="AR208" s="24" t="s">
        <v>164</v>
      </c>
      <c r="AS208" s="24" t="s">
        <v>79</v>
      </c>
      <c r="AW208" s="24" t="s">
        <v>162</v>
      </c>
      <c r="BC208" s="186">
        <f t="shared" si="34"/>
        <v>0</v>
      </c>
      <c r="BD208" s="186">
        <f t="shared" si="35"/>
        <v>0</v>
      </c>
      <c r="BE208" s="186">
        <f t="shared" si="36"/>
        <v>0</v>
      </c>
      <c r="BF208" s="186">
        <f t="shared" si="37"/>
        <v>0</v>
      </c>
      <c r="BG208" s="186">
        <f t="shared" si="38"/>
        <v>0</v>
      </c>
      <c r="BH208" s="24" t="s">
        <v>77</v>
      </c>
      <c r="BI208" s="186">
        <f t="shared" si="39"/>
        <v>0</v>
      </c>
      <c r="BJ208" s="24" t="s">
        <v>168</v>
      </c>
      <c r="BK208" s="24" t="s">
        <v>1386</v>
      </c>
    </row>
    <row r="209" spans="2:63" s="1" customFormat="1" ht="25.5" customHeight="1">
      <c r="B209" s="174"/>
      <c r="C209" s="389" t="s">
        <v>666</v>
      </c>
      <c r="D209" s="389" t="s">
        <v>164</v>
      </c>
      <c r="E209" s="390" t="s">
        <v>2916</v>
      </c>
      <c r="F209" s="391" t="s">
        <v>2917</v>
      </c>
      <c r="G209" s="392" t="s">
        <v>746</v>
      </c>
      <c r="H209" s="393">
        <v>12</v>
      </c>
      <c r="I209" s="180"/>
      <c r="J209" s="181">
        <f t="shared" si="30"/>
        <v>0</v>
      </c>
      <c r="K209" s="177" t="s">
        <v>5</v>
      </c>
      <c r="L209" s="41"/>
      <c r="M209" s="182" t="s">
        <v>5</v>
      </c>
      <c r="N209" s="183" t="s">
        <v>40</v>
      </c>
      <c r="O209" s="42"/>
      <c r="P209" s="184">
        <f t="shared" si="31"/>
        <v>0</v>
      </c>
      <c r="Q209" s="184">
        <v>0</v>
      </c>
      <c r="R209" s="184">
        <f t="shared" si="32"/>
        <v>0</v>
      </c>
      <c r="S209" s="184">
        <v>0</v>
      </c>
      <c r="T209" s="185">
        <f t="shared" si="33"/>
        <v>0</v>
      </c>
      <c r="AP209" s="24" t="s">
        <v>168</v>
      </c>
      <c r="AR209" s="24" t="s">
        <v>164</v>
      </c>
      <c r="AS209" s="24" t="s">
        <v>79</v>
      </c>
      <c r="AW209" s="24" t="s">
        <v>162</v>
      </c>
      <c r="BC209" s="186">
        <f t="shared" si="34"/>
        <v>0</v>
      </c>
      <c r="BD209" s="186">
        <f t="shared" si="35"/>
        <v>0</v>
      </c>
      <c r="BE209" s="186">
        <f t="shared" si="36"/>
        <v>0</v>
      </c>
      <c r="BF209" s="186">
        <f t="shared" si="37"/>
        <v>0</v>
      </c>
      <c r="BG209" s="186">
        <f t="shared" si="38"/>
        <v>0</v>
      </c>
      <c r="BH209" s="24" t="s">
        <v>77</v>
      </c>
      <c r="BI209" s="186">
        <f t="shared" si="39"/>
        <v>0</v>
      </c>
      <c r="BJ209" s="24" t="s">
        <v>168</v>
      </c>
      <c r="BK209" s="24" t="s">
        <v>1396</v>
      </c>
    </row>
    <row r="210" spans="2:63" s="1" customFormat="1" ht="25.5" customHeight="1">
      <c r="B210" s="174"/>
      <c r="C210" s="389" t="s">
        <v>670</v>
      </c>
      <c r="D210" s="389" t="s">
        <v>164</v>
      </c>
      <c r="E210" s="390" t="s">
        <v>2918</v>
      </c>
      <c r="F210" s="391" t="s">
        <v>2919</v>
      </c>
      <c r="G210" s="392" t="s">
        <v>746</v>
      </c>
      <c r="H210" s="393">
        <v>11</v>
      </c>
      <c r="I210" s="180"/>
      <c r="J210" s="181">
        <f t="shared" si="30"/>
        <v>0</v>
      </c>
      <c r="K210" s="177" t="s">
        <v>5</v>
      </c>
      <c r="L210" s="41"/>
      <c r="M210" s="182" t="s">
        <v>5</v>
      </c>
      <c r="N210" s="183" t="s">
        <v>40</v>
      </c>
      <c r="O210" s="42"/>
      <c r="P210" s="184">
        <f t="shared" si="31"/>
        <v>0</v>
      </c>
      <c r="Q210" s="184">
        <v>0</v>
      </c>
      <c r="R210" s="184">
        <f t="shared" si="32"/>
        <v>0</v>
      </c>
      <c r="S210" s="184">
        <v>0</v>
      </c>
      <c r="T210" s="185">
        <f t="shared" si="33"/>
        <v>0</v>
      </c>
      <c r="AP210" s="24" t="s">
        <v>168</v>
      </c>
      <c r="AR210" s="24" t="s">
        <v>164</v>
      </c>
      <c r="AS210" s="24" t="s">
        <v>79</v>
      </c>
      <c r="AW210" s="24" t="s">
        <v>162</v>
      </c>
      <c r="BC210" s="186">
        <f t="shared" si="34"/>
        <v>0</v>
      </c>
      <c r="BD210" s="186">
        <f t="shared" si="35"/>
        <v>0</v>
      </c>
      <c r="BE210" s="186">
        <f t="shared" si="36"/>
        <v>0</v>
      </c>
      <c r="BF210" s="186">
        <f t="shared" si="37"/>
        <v>0</v>
      </c>
      <c r="BG210" s="186">
        <f t="shared" si="38"/>
        <v>0</v>
      </c>
      <c r="BH210" s="24" t="s">
        <v>77</v>
      </c>
      <c r="BI210" s="186">
        <f t="shared" si="39"/>
        <v>0</v>
      </c>
      <c r="BJ210" s="24" t="s">
        <v>168</v>
      </c>
      <c r="BK210" s="24" t="s">
        <v>1407</v>
      </c>
    </row>
    <row r="211" spans="2:63" s="1" customFormat="1" ht="16.5" customHeight="1">
      <c r="B211" s="174"/>
      <c r="C211" s="175" t="s">
        <v>674</v>
      </c>
      <c r="D211" s="175" t="s">
        <v>164</v>
      </c>
      <c r="E211" s="176" t="s">
        <v>2920</v>
      </c>
      <c r="F211" s="177" t="s">
        <v>2921</v>
      </c>
      <c r="G211" s="178" t="s">
        <v>320</v>
      </c>
      <c r="H211" s="179">
        <v>77</v>
      </c>
      <c r="I211" s="180"/>
      <c r="J211" s="181">
        <f t="shared" si="30"/>
        <v>0</v>
      </c>
      <c r="K211" s="177" t="s">
        <v>5</v>
      </c>
      <c r="L211" s="41"/>
      <c r="M211" s="182" t="s">
        <v>5</v>
      </c>
      <c r="N211" s="183" t="s">
        <v>40</v>
      </c>
      <c r="O211" s="42"/>
      <c r="P211" s="184">
        <f t="shared" si="31"/>
        <v>0</v>
      </c>
      <c r="Q211" s="184">
        <v>0</v>
      </c>
      <c r="R211" s="184">
        <f t="shared" si="32"/>
        <v>0</v>
      </c>
      <c r="S211" s="184">
        <v>0</v>
      </c>
      <c r="T211" s="185">
        <f t="shared" si="33"/>
        <v>0</v>
      </c>
      <c r="AP211" s="24" t="s">
        <v>168</v>
      </c>
      <c r="AR211" s="24" t="s">
        <v>164</v>
      </c>
      <c r="AS211" s="24" t="s">
        <v>79</v>
      </c>
      <c r="AW211" s="24" t="s">
        <v>162</v>
      </c>
      <c r="BC211" s="186">
        <f t="shared" si="34"/>
        <v>0</v>
      </c>
      <c r="BD211" s="186">
        <f t="shared" si="35"/>
        <v>0</v>
      </c>
      <c r="BE211" s="186">
        <f t="shared" si="36"/>
        <v>0</v>
      </c>
      <c r="BF211" s="186">
        <f t="shared" si="37"/>
        <v>0</v>
      </c>
      <c r="BG211" s="186">
        <f t="shared" si="38"/>
        <v>0</v>
      </c>
      <c r="BH211" s="24" t="s">
        <v>77</v>
      </c>
      <c r="BI211" s="186">
        <f t="shared" si="39"/>
        <v>0</v>
      </c>
      <c r="BJ211" s="24" t="s">
        <v>168</v>
      </c>
      <c r="BK211" s="24" t="s">
        <v>1421</v>
      </c>
    </row>
    <row r="212" spans="2:63" s="1" customFormat="1" ht="25.5" customHeight="1">
      <c r="B212" s="394"/>
      <c r="C212" s="389" t="s">
        <v>679</v>
      </c>
      <c r="D212" s="389" t="s">
        <v>164</v>
      </c>
      <c r="E212" s="390" t="s">
        <v>2922</v>
      </c>
      <c r="F212" s="391" t="s">
        <v>2923</v>
      </c>
      <c r="G212" s="392" t="s">
        <v>320</v>
      </c>
      <c r="H212" s="393">
        <v>28</v>
      </c>
      <c r="I212" s="180"/>
      <c r="J212" s="181">
        <f t="shared" si="30"/>
        <v>0</v>
      </c>
      <c r="K212" s="177" t="s">
        <v>5</v>
      </c>
      <c r="L212" s="41"/>
      <c r="M212" s="182" t="s">
        <v>5</v>
      </c>
      <c r="N212" s="183" t="s">
        <v>40</v>
      </c>
      <c r="O212" s="42"/>
      <c r="P212" s="184">
        <f t="shared" si="31"/>
        <v>0</v>
      </c>
      <c r="Q212" s="184">
        <v>0</v>
      </c>
      <c r="R212" s="184">
        <f t="shared" si="32"/>
        <v>0</v>
      </c>
      <c r="S212" s="184">
        <v>0</v>
      </c>
      <c r="T212" s="185">
        <f t="shared" si="33"/>
        <v>0</v>
      </c>
      <c r="AP212" s="24" t="s">
        <v>168</v>
      </c>
      <c r="AR212" s="24" t="s">
        <v>164</v>
      </c>
      <c r="AS212" s="24" t="s">
        <v>79</v>
      </c>
      <c r="AW212" s="24" t="s">
        <v>162</v>
      </c>
      <c r="BC212" s="186">
        <f t="shared" si="34"/>
        <v>0</v>
      </c>
      <c r="BD212" s="186">
        <f t="shared" si="35"/>
        <v>0</v>
      </c>
      <c r="BE212" s="186">
        <f t="shared" si="36"/>
        <v>0</v>
      </c>
      <c r="BF212" s="186">
        <f t="shared" si="37"/>
        <v>0</v>
      </c>
      <c r="BG212" s="186">
        <f t="shared" si="38"/>
        <v>0</v>
      </c>
      <c r="BH212" s="24" t="s">
        <v>77</v>
      </c>
      <c r="BI212" s="186">
        <f t="shared" si="39"/>
        <v>0</v>
      </c>
      <c r="BJ212" s="24" t="s">
        <v>168</v>
      </c>
      <c r="BK212" s="24" t="s">
        <v>1431</v>
      </c>
    </row>
    <row r="213" spans="2:63" s="1" customFormat="1" ht="25.5" customHeight="1">
      <c r="B213" s="394"/>
      <c r="C213" s="389" t="s">
        <v>693</v>
      </c>
      <c r="D213" s="389" t="s">
        <v>164</v>
      </c>
      <c r="E213" s="390" t="s">
        <v>2924</v>
      </c>
      <c r="F213" s="391" t="s">
        <v>2925</v>
      </c>
      <c r="G213" s="392" t="s">
        <v>320</v>
      </c>
      <c r="H213" s="393">
        <v>10</v>
      </c>
      <c r="I213" s="180"/>
      <c r="J213" s="181">
        <f t="shared" si="30"/>
        <v>0</v>
      </c>
      <c r="K213" s="177" t="s">
        <v>5</v>
      </c>
      <c r="L213" s="41"/>
      <c r="M213" s="182" t="s">
        <v>5</v>
      </c>
      <c r="N213" s="183" t="s">
        <v>40</v>
      </c>
      <c r="O213" s="42"/>
      <c r="P213" s="184">
        <f t="shared" si="31"/>
        <v>0</v>
      </c>
      <c r="Q213" s="184">
        <v>0</v>
      </c>
      <c r="R213" s="184">
        <f t="shared" si="32"/>
        <v>0</v>
      </c>
      <c r="S213" s="184">
        <v>0</v>
      </c>
      <c r="T213" s="185">
        <f t="shared" si="33"/>
        <v>0</v>
      </c>
      <c r="AP213" s="24" t="s">
        <v>168</v>
      </c>
      <c r="AR213" s="24" t="s">
        <v>164</v>
      </c>
      <c r="AS213" s="24" t="s">
        <v>79</v>
      </c>
      <c r="AW213" s="24" t="s">
        <v>162</v>
      </c>
      <c r="BC213" s="186">
        <f t="shared" si="34"/>
        <v>0</v>
      </c>
      <c r="BD213" s="186">
        <f t="shared" si="35"/>
        <v>0</v>
      </c>
      <c r="BE213" s="186">
        <f t="shared" si="36"/>
        <v>0</v>
      </c>
      <c r="BF213" s="186">
        <f t="shared" si="37"/>
        <v>0</v>
      </c>
      <c r="BG213" s="186">
        <f t="shared" si="38"/>
        <v>0</v>
      </c>
      <c r="BH213" s="24" t="s">
        <v>77</v>
      </c>
      <c r="BI213" s="186">
        <f t="shared" si="39"/>
        <v>0</v>
      </c>
      <c r="BJ213" s="24" t="s">
        <v>168</v>
      </c>
      <c r="BK213" s="24" t="s">
        <v>1440</v>
      </c>
    </row>
    <row r="214" spans="2:63" s="1" customFormat="1" ht="25.5" customHeight="1">
      <c r="B214" s="394"/>
      <c r="C214" s="389" t="s">
        <v>698</v>
      </c>
      <c r="D214" s="389" t="s">
        <v>164</v>
      </c>
      <c r="E214" s="390" t="s">
        <v>2926</v>
      </c>
      <c r="F214" s="391" t="s">
        <v>2927</v>
      </c>
      <c r="G214" s="392" t="s">
        <v>320</v>
      </c>
      <c r="H214" s="393">
        <v>10</v>
      </c>
      <c r="I214" s="180"/>
      <c r="J214" s="181">
        <f t="shared" si="30"/>
        <v>0</v>
      </c>
      <c r="K214" s="177" t="s">
        <v>5</v>
      </c>
      <c r="L214" s="41"/>
      <c r="M214" s="182" t="s">
        <v>5</v>
      </c>
      <c r="N214" s="183" t="s">
        <v>40</v>
      </c>
      <c r="O214" s="42"/>
      <c r="P214" s="184">
        <f t="shared" si="31"/>
        <v>0</v>
      </c>
      <c r="Q214" s="184">
        <v>0</v>
      </c>
      <c r="R214" s="184">
        <f t="shared" si="32"/>
        <v>0</v>
      </c>
      <c r="S214" s="184">
        <v>0</v>
      </c>
      <c r="T214" s="185">
        <f t="shared" si="33"/>
        <v>0</v>
      </c>
      <c r="AP214" s="24" t="s">
        <v>168</v>
      </c>
      <c r="AR214" s="24" t="s">
        <v>164</v>
      </c>
      <c r="AS214" s="24" t="s">
        <v>79</v>
      </c>
      <c r="AW214" s="24" t="s">
        <v>162</v>
      </c>
      <c r="BC214" s="186">
        <f t="shared" si="34"/>
        <v>0</v>
      </c>
      <c r="BD214" s="186">
        <f t="shared" si="35"/>
        <v>0</v>
      </c>
      <c r="BE214" s="186">
        <f t="shared" si="36"/>
        <v>0</v>
      </c>
      <c r="BF214" s="186">
        <f t="shared" si="37"/>
        <v>0</v>
      </c>
      <c r="BG214" s="186">
        <f t="shared" si="38"/>
        <v>0</v>
      </c>
      <c r="BH214" s="24" t="s">
        <v>77</v>
      </c>
      <c r="BI214" s="186">
        <f t="shared" si="39"/>
        <v>0</v>
      </c>
      <c r="BJ214" s="24" t="s">
        <v>168</v>
      </c>
      <c r="BK214" s="24" t="s">
        <v>1456</v>
      </c>
    </row>
    <row r="215" spans="2:63" s="1" customFormat="1" ht="25.5" customHeight="1">
      <c r="B215" s="394"/>
      <c r="C215" s="389" t="s">
        <v>710</v>
      </c>
      <c r="D215" s="389" t="s">
        <v>164</v>
      </c>
      <c r="E215" s="390" t="s">
        <v>2928</v>
      </c>
      <c r="F215" s="391" t="s">
        <v>2929</v>
      </c>
      <c r="G215" s="392" t="s">
        <v>320</v>
      </c>
      <c r="H215" s="393">
        <v>4</v>
      </c>
      <c r="I215" s="180"/>
      <c r="J215" s="181">
        <f t="shared" si="30"/>
        <v>0</v>
      </c>
      <c r="K215" s="177" t="s">
        <v>5</v>
      </c>
      <c r="L215" s="41"/>
      <c r="M215" s="182" t="s">
        <v>5</v>
      </c>
      <c r="N215" s="183" t="s">
        <v>40</v>
      </c>
      <c r="O215" s="42"/>
      <c r="P215" s="184">
        <f t="shared" si="31"/>
        <v>0</v>
      </c>
      <c r="Q215" s="184">
        <v>0</v>
      </c>
      <c r="R215" s="184">
        <f t="shared" si="32"/>
        <v>0</v>
      </c>
      <c r="S215" s="184">
        <v>0</v>
      </c>
      <c r="T215" s="185">
        <f t="shared" si="33"/>
        <v>0</v>
      </c>
      <c r="AP215" s="24" t="s">
        <v>168</v>
      </c>
      <c r="AR215" s="24" t="s">
        <v>164</v>
      </c>
      <c r="AS215" s="24" t="s">
        <v>79</v>
      </c>
      <c r="AW215" s="24" t="s">
        <v>162</v>
      </c>
      <c r="BC215" s="186">
        <f t="shared" si="34"/>
        <v>0</v>
      </c>
      <c r="BD215" s="186">
        <f t="shared" si="35"/>
        <v>0</v>
      </c>
      <c r="BE215" s="186">
        <f t="shared" si="36"/>
        <v>0</v>
      </c>
      <c r="BF215" s="186">
        <f t="shared" si="37"/>
        <v>0</v>
      </c>
      <c r="BG215" s="186">
        <f t="shared" si="38"/>
        <v>0</v>
      </c>
      <c r="BH215" s="24" t="s">
        <v>77</v>
      </c>
      <c r="BI215" s="186">
        <f t="shared" si="39"/>
        <v>0</v>
      </c>
      <c r="BJ215" s="24" t="s">
        <v>168</v>
      </c>
      <c r="BK215" s="24" t="s">
        <v>1466</v>
      </c>
    </row>
    <row r="216" spans="2:63" s="1" customFormat="1" ht="16.5" customHeight="1">
      <c r="B216" s="394"/>
      <c r="C216" s="389" t="s">
        <v>724</v>
      </c>
      <c r="D216" s="389" t="s">
        <v>164</v>
      </c>
      <c r="E216" s="390" t="s">
        <v>2930</v>
      </c>
      <c r="F216" s="391" t="s">
        <v>2931</v>
      </c>
      <c r="G216" s="392" t="s">
        <v>320</v>
      </c>
      <c r="H216" s="393">
        <v>2</v>
      </c>
      <c r="I216" s="180"/>
      <c r="J216" s="181">
        <f t="shared" si="30"/>
        <v>0</v>
      </c>
      <c r="K216" s="177" t="s">
        <v>5</v>
      </c>
      <c r="L216" s="41"/>
      <c r="M216" s="182" t="s">
        <v>5</v>
      </c>
      <c r="N216" s="183" t="s">
        <v>40</v>
      </c>
      <c r="O216" s="42"/>
      <c r="P216" s="184">
        <f t="shared" si="31"/>
        <v>0</v>
      </c>
      <c r="Q216" s="184">
        <v>0</v>
      </c>
      <c r="R216" s="184">
        <f t="shared" si="32"/>
        <v>0</v>
      </c>
      <c r="S216" s="184">
        <v>0</v>
      </c>
      <c r="T216" s="185">
        <f t="shared" si="33"/>
        <v>0</v>
      </c>
      <c r="AP216" s="24" t="s">
        <v>168</v>
      </c>
      <c r="AR216" s="24" t="s">
        <v>164</v>
      </c>
      <c r="AS216" s="24" t="s">
        <v>79</v>
      </c>
      <c r="AW216" s="24" t="s">
        <v>162</v>
      </c>
      <c r="BC216" s="186">
        <f t="shared" si="34"/>
        <v>0</v>
      </c>
      <c r="BD216" s="186">
        <f t="shared" si="35"/>
        <v>0</v>
      </c>
      <c r="BE216" s="186">
        <f t="shared" si="36"/>
        <v>0</v>
      </c>
      <c r="BF216" s="186">
        <f t="shared" si="37"/>
        <v>0</v>
      </c>
      <c r="BG216" s="186">
        <f t="shared" si="38"/>
        <v>0</v>
      </c>
      <c r="BH216" s="24" t="s">
        <v>77</v>
      </c>
      <c r="BI216" s="186">
        <f t="shared" si="39"/>
        <v>0</v>
      </c>
      <c r="BJ216" s="24" t="s">
        <v>168</v>
      </c>
      <c r="BK216" s="24" t="s">
        <v>1474</v>
      </c>
    </row>
    <row r="217" spans="2:63" s="1" customFormat="1" ht="25.5" customHeight="1">
      <c r="B217" s="394"/>
      <c r="C217" s="389" t="s">
        <v>730</v>
      </c>
      <c r="D217" s="389" t="s">
        <v>164</v>
      </c>
      <c r="E217" s="390" t="s">
        <v>2932</v>
      </c>
      <c r="F217" s="391" t="s">
        <v>2933</v>
      </c>
      <c r="G217" s="392" t="s">
        <v>489</v>
      </c>
      <c r="H217" s="393">
        <v>3</v>
      </c>
      <c r="I217" s="180"/>
      <c r="J217" s="181">
        <f t="shared" si="30"/>
        <v>0</v>
      </c>
      <c r="K217" s="177" t="s">
        <v>5</v>
      </c>
      <c r="L217" s="41"/>
      <c r="M217" s="182" t="s">
        <v>5</v>
      </c>
      <c r="N217" s="183" t="s">
        <v>40</v>
      </c>
      <c r="O217" s="42"/>
      <c r="P217" s="184">
        <f t="shared" si="31"/>
        <v>0</v>
      </c>
      <c r="Q217" s="184">
        <v>0</v>
      </c>
      <c r="R217" s="184">
        <f t="shared" si="32"/>
        <v>0</v>
      </c>
      <c r="S217" s="184">
        <v>0</v>
      </c>
      <c r="T217" s="185">
        <f t="shared" si="33"/>
        <v>0</v>
      </c>
      <c r="AP217" s="24" t="s">
        <v>168</v>
      </c>
      <c r="AR217" s="24" t="s">
        <v>164</v>
      </c>
      <c r="AS217" s="24" t="s">
        <v>79</v>
      </c>
      <c r="AW217" s="24" t="s">
        <v>162</v>
      </c>
      <c r="BC217" s="186">
        <f t="shared" si="34"/>
        <v>0</v>
      </c>
      <c r="BD217" s="186">
        <f t="shared" si="35"/>
        <v>0</v>
      </c>
      <c r="BE217" s="186">
        <f t="shared" si="36"/>
        <v>0</v>
      </c>
      <c r="BF217" s="186">
        <f t="shared" si="37"/>
        <v>0</v>
      </c>
      <c r="BG217" s="186">
        <f t="shared" si="38"/>
        <v>0</v>
      </c>
      <c r="BH217" s="24" t="s">
        <v>77</v>
      </c>
      <c r="BI217" s="186">
        <f t="shared" si="39"/>
        <v>0</v>
      </c>
      <c r="BJ217" s="24" t="s">
        <v>168</v>
      </c>
      <c r="BK217" s="24" t="s">
        <v>1485</v>
      </c>
    </row>
    <row r="218" spans="2:63" s="1" customFormat="1" ht="25.5" customHeight="1">
      <c r="B218" s="394"/>
      <c r="C218" s="389" t="s">
        <v>734</v>
      </c>
      <c r="D218" s="389" t="s">
        <v>164</v>
      </c>
      <c r="E218" s="390" t="s">
        <v>2934</v>
      </c>
      <c r="F218" s="391" t="s">
        <v>2935</v>
      </c>
      <c r="G218" s="392" t="s">
        <v>746</v>
      </c>
      <c r="H218" s="393">
        <v>1070</v>
      </c>
      <c r="I218" s="180"/>
      <c r="J218" s="181">
        <f t="shared" si="30"/>
        <v>0</v>
      </c>
      <c r="K218" s="177" t="s">
        <v>5</v>
      </c>
      <c r="L218" s="41"/>
      <c r="M218" s="182" t="s">
        <v>5</v>
      </c>
      <c r="N218" s="183" t="s">
        <v>40</v>
      </c>
      <c r="O218" s="42"/>
      <c r="P218" s="184">
        <f t="shared" si="31"/>
        <v>0</v>
      </c>
      <c r="Q218" s="184">
        <v>0</v>
      </c>
      <c r="R218" s="184">
        <f t="shared" si="32"/>
        <v>0</v>
      </c>
      <c r="S218" s="184">
        <v>0</v>
      </c>
      <c r="T218" s="185">
        <f t="shared" si="33"/>
        <v>0</v>
      </c>
      <c r="AP218" s="24" t="s">
        <v>168</v>
      </c>
      <c r="AR218" s="24" t="s">
        <v>164</v>
      </c>
      <c r="AS218" s="24" t="s">
        <v>79</v>
      </c>
      <c r="AW218" s="24" t="s">
        <v>162</v>
      </c>
      <c r="BC218" s="186">
        <f t="shared" si="34"/>
        <v>0</v>
      </c>
      <c r="BD218" s="186">
        <f t="shared" si="35"/>
        <v>0</v>
      </c>
      <c r="BE218" s="186">
        <f t="shared" si="36"/>
        <v>0</v>
      </c>
      <c r="BF218" s="186">
        <f t="shared" si="37"/>
        <v>0</v>
      </c>
      <c r="BG218" s="186">
        <f t="shared" si="38"/>
        <v>0</v>
      </c>
      <c r="BH218" s="24" t="s">
        <v>77</v>
      </c>
      <c r="BI218" s="186">
        <f t="shared" si="39"/>
        <v>0</v>
      </c>
      <c r="BJ218" s="24" t="s">
        <v>168</v>
      </c>
      <c r="BK218" s="24" t="s">
        <v>1500</v>
      </c>
    </row>
    <row r="219" spans="2:63" s="1" customFormat="1" ht="25.5" customHeight="1">
      <c r="B219" s="394"/>
      <c r="C219" s="389" t="s">
        <v>739</v>
      </c>
      <c r="D219" s="389" t="s">
        <v>164</v>
      </c>
      <c r="E219" s="390" t="s">
        <v>2936</v>
      </c>
      <c r="F219" s="391" t="s">
        <v>2937</v>
      </c>
      <c r="G219" s="392" t="s">
        <v>746</v>
      </c>
      <c r="H219" s="393">
        <v>45</v>
      </c>
      <c r="I219" s="180"/>
      <c r="J219" s="181">
        <f t="shared" si="30"/>
        <v>0</v>
      </c>
      <c r="K219" s="177" t="s">
        <v>5</v>
      </c>
      <c r="L219" s="41"/>
      <c r="M219" s="182" t="s">
        <v>5</v>
      </c>
      <c r="N219" s="183" t="s">
        <v>40</v>
      </c>
      <c r="O219" s="42"/>
      <c r="P219" s="184">
        <f t="shared" si="31"/>
        <v>0</v>
      </c>
      <c r="Q219" s="184">
        <v>0</v>
      </c>
      <c r="R219" s="184">
        <f t="shared" si="32"/>
        <v>0</v>
      </c>
      <c r="S219" s="184">
        <v>0</v>
      </c>
      <c r="T219" s="185">
        <f t="shared" si="33"/>
        <v>0</v>
      </c>
      <c r="AP219" s="24" t="s">
        <v>168</v>
      </c>
      <c r="AR219" s="24" t="s">
        <v>164</v>
      </c>
      <c r="AS219" s="24" t="s">
        <v>79</v>
      </c>
      <c r="AW219" s="24" t="s">
        <v>162</v>
      </c>
      <c r="BC219" s="186">
        <f t="shared" si="34"/>
        <v>0</v>
      </c>
      <c r="BD219" s="186">
        <f t="shared" si="35"/>
        <v>0</v>
      </c>
      <c r="BE219" s="186">
        <f t="shared" si="36"/>
        <v>0</v>
      </c>
      <c r="BF219" s="186">
        <f t="shared" si="37"/>
        <v>0</v>
      </c>
      <c r="BG219" s="186">
        <f t="shared" si="38"/>
        <v>0</v>
      </c>
      <c r="BH219" s="24" t="s">
        <v>77</v>
      </c>
      <c r="BI219" s="186">
        <f t="shared" si="39"/>
        <v>0</v>
      </c>
      <c r="BJ219" s="24" t="s">
        <v>168</v>
      </c>
      <c r="BK219" s="24" t="s">
        <v>1514</v>
      </c>
    </row>
    <row r="220" spans="2:63" s="1" customFormat="1" ht="25.5" customHeight="1">
      <c r="B220" s="394"/>
      <c r="C220" s="389" t="s">
        <v>743</v>
      </c>
      <c r="D220" s="389" t="s">
        <v>164</v>
      </c>
      <c r="E220" s="390" t="s">
        <v>2938</v>
      </c>
      <c r="F220" s="391" t="s">
        <v>2939</v>
      </c>
      <c r="G220" s="392" t="s">
        <v>746</v>
      </c>
      <c r="H220" s="393">
        <v>1115</v>
      </c>
      <c r="I220" s="180"/>
      <c r="J220" s="181">
        <f t="shared" si="30"/>
        <v>0</v>
      </c>
      <c r="K220" s="177" t="s">
        <v>5</v>
      </c>
      <c r="L220" s="41"/>
      <c r="M220" s="182" t="s">
        <v>5</v>
      </c>
      <c r="N220" s="183" t="s">
        <v>40</v>
      </c>
      <c r="O220" s="42"/>
      <c r="P220" s="184">
        <f t="shared" si="31"/>
        <v>0</v>
      </c>
      <c r="Q220" s="184">
        <v>0</v>
      </c>
      <c r="R220" s="184">
        <f t="shared" si="32"/>
        <v>0</v>
      </c>
      <c r="S220" s="184">
        <v>0</v>
      </c>
      <c r="T220" s="185">
        <f t="shared" si="33"/>
        <v>0</v>
      </c>
      <c r="AP220" s="24" t="s">
        <v>168</v>
      </c>
      <c r="AR220" s="24" t="s">
        <v>164</v>
      </c>
      <c r="AS220" s="24" t="s">
        <v>79</v>
      </c>
      <c r="AW220" s="24" t="s">
        <v>162</v>
      </c>
      <c r="BC220" s="186">
        <f t="shared" si="34"/>
        <v>0</v>
      </c>
      <c r="BD220" s="186">
        <f t="shared" si="35"/>
        <v>0</v>
      </c>
      <c r="BE220" s="186">
        <f t="shared" si="36"/>
        <v>0</v>
      </c>
      <c r="BF220" s="186">
        <f t="shared" si="37"/>
        <v>0</v>
      </c>
      <c r="BG220" s="186">
        <f t="shared" si="38"/>
        <v>0</v>
      </c>
      <c r="BH220" s="24" t="s">
        <v>77</v>
      </c>
      <c r="BI220" s="186">
        <f t="shared" si="39"/>
        <v>0</v>
      </c>
      <c r="BJ220" s="24" t="s">
        <v>168</v>
      </c>
      <c r="BK220" s="24" t="s">
        <v>1594</v>
      </c>
    </row>
    <row r="221" spans="2:63" s="1" customFormat="1" ht="25.5" customHeight="1">
      <c r="B221" s="394"/>
      <c r="C221" s="389" t="s">
        <v>756</v>
      </c>
      <c r="D221" s="389" t="s">
        <v>164</v>
      </c>
      <c r="E221" s="390" t="s">
        <v>2940</v>
      </c>
      <c r="F221" s="391" t="s">
        <v>2941</v>
      </c>
      <c r="G221" s="392" t="s">
        <v>1628</v>
      </c>
      <c r="H221" s="393"/>
      <c r="I221" s="180"/>
      <c r="J221" s="181">
        <f t="shared" si="30"/>
        <v>0</v>
      </c>
      <c r="K221" s="177" t="s">
        <v>5</v>
      </c>
      <c r="L221" s="41"/>
      <c r="M221" s="182" t="s">
        <v>5</v>
      </c>
      <c r="N221" s="183" t="s">
        <v>40</v>
      </c>
      <c r="O221" s="42"/>
      <c r="P221" s="184">
        <f t="shared" si="31"/>
        <v>0</v>
      </c>
      <c r="Q221" s="184">
        <v>0</v>
      </c>
      <c r="R221" s="184">
        <f t="shared" si="32"/>
        <v>0</v>
      </c>
      <c r="S221" s="184">
        <v>0</v>
      </c>
      <c r="T221" s="185">
        <f t="shared" si="33"/>
        <v>0</v>
      </c>
      <c r="AP221" s="24" t="s">
        <v>168</v>
      </c>
      <c r="AR221" s="24" t="s">
        <v>164</v>
      </c>
      <c r="AS221" s="24" t="s">
        <v>79</v>
      </c>
      <c r="AW221" s="24" t="s">
        <v>162</v>
      </c>
      <c r="BC221" s="186">
        <f t="shared" si="34"/>
        <v>0</v>
      </c>
      <c r="BD221" s="186">
        <f t="shared" si="35"/>
        <v>0</v>
      </c>
      <c r="BE221" s="186">
        <f t="shared" si="36"/>
        <v>0</v>
      </c>
      <c r="BF221" s="186">
        <f t="shared" si="37"/>
        <v>0</v>
      </c>
      <c r="BG221" s="186">
        <f t="shared" si="38"/>
        <v>0</v>
      </c>
      <c r="BH221" s="24" t="s">
        <v>77</v>
      </c>
      <c r="BI221" s="186">
        <f t="shared" si="39"/>
        <v>0</v>
      </c>
      <c r="BJ221" s="24" t="s">
        <v>168</v>
      </c>
      <c r="BK221" s="24" t="s">
        <v>1602</v>
      </c>
    </row>
    <row r="222" spans="2:63" s="10" customFormat="1" ht="29.9" customHeight="1">
      <c r="B222" s="160"/>
      <c r="D222" s="171" t="s">
        <v>68</v>
      </c>
      <c r="E222" s="172" t="s">
        <v>1733</v>
      </c>
      <c r="F222" s="172" t="s">
        <v>1734</v>
      </c>
      <c r="I222" s="163"/>
      <c r="J222" s="173">
        <f>BI222</f>
        <v>0</v>
      </c>
      <c r="L222" s="160"/>
      <c r="M222" s="165"/>
      <c r="N222" s="166"/>
      <c r="O222" s="166"/>
      <c r="P222" s="167">
        <f>SUM(P223:P244)</f>
        <v>0</v>
      </c>
      <c r="Q222" s="166"/>
      <c r="R222" s="167">
        <f>SUM(R223:R244)</f>
        <v>0</v>
      </c>
      <c r="S222" s="166"/>
      <c r="T222" s="168">
        <f>SUM(T223:T244)</f>
        <v>0</v>
      </c>
      <c r="AP222" s="161" t="s">
        <v>77</v>
      </c>
      <c r="AR222" s="169" t="s">
        <v>68</v>
      </c>
      <c r="AS222" s="169" t="s">
        <v>77</v>
      </c>
      <c r="AW222" s="161" t="s">
        <v>162</v>
      </c>
      <c r="BI222" s="170">
        <f>SUM(BI223:BI244)</f>
        <v>0</v>
      </c>
    </row>
    <row r="223" spans="2:63" s="1" customFormat="1" ht="25.5" customHeight="1">
      <c r="B223" s="174"/>
      <c r="C223" s="389" t="s">
        <v>766</v>
      </c>
      <c r="D223" s="389" t="s">
        <v>164</v>
      </c>
      <c r="E223" s="390" t="s">
        <v>2942</v>
      </c>
      <c r="F223" s="391" t="s">
        <v>2943</v>
      </c>
      <c r="G223" s="392" t="s">
        <v>489</v>
      </c>
      <c r="H223" s="393">
        <v>7</v>
      </c>
      <c r="I223" s="180"/>
      <c r="J223" s="181">
        <f t="shared" ref="J223:J244" si="40">ROUND(I223*H223,2)</f>
        <v>0</v>
      </c>
      <c r="K223" s="177" t="s">
        <v>5</v>
      </c>
      <c r="L223" s="41"/>
      <c r="M223" s="182" t="s">
        <v>5</v>
      </c>
      <c r="N223" s="183" t="s">
        <v>40</v>
      </c>
      <c r="O223" s="42"/>
      <c r="P223" s="184">
        <f t="shared" ref="P223:P244" si="41">O223*H223</f>
        <v>0</v>
      </c>
      <c r="Q223" s="184">
        <v>0</v>
      </c>
      <c r="R223" s="184">
        <f t="shared" ref="R223:R244" si="42">Q223*H223</f>
        <v>0</v>
      </c>
      <c r="S223" s="184">
        <v>0</v>
      </c>
      <c r="T223" s="185">
        <f t="shared" ref="T223:T244" si="43">S223*H223</f>
        <v>0</v>
      </c>
      <c r="AP223" s="24" t="s">
        <v>168</v>
      </c>
      <c r="AR223" s="24" t="s">
        <v>164</v>
      </c>
      <c r="AS223" s="24" t="s">
        <v>79</v>
      </c>
      <c r="AW223" s="24" t="s">
        <v>162</v>
      </c>
      <c r="BC223" s="186">
        <f t="shared" ref="BC223:BC244" si="44">IF(N223="základní",J223,0)</f>
        <v>0</v>
      </c>
      <c r="BD223" s="186">
        <f t="shared" ref="BD223:BD244" si="45">IF(N223="snížená",J223,0)</f>
        <v>0</v>
      </c>
      <c r="BE223" s="186">
        <f t="shared" ref="BE223:BE244" si="46">IF(N223="zákl. přenesená",J223,0)</f>
        <v>0</v>
      </c>
      <c r="BF223" s="186">
        <f t="shared" ref="BF223:BF244" si="47">IF(N223="sníž. přenesená",J223,0)</f>
        <v>0</v>
      </c>
      <c r="BG223" s="186">
        <f t="shared" ref="BG223:BG244" si="48">IF(N223="nulová",J223,0)</f>
        <v>0</v>
      </c>
      <c r="BH223" s="24" t="s">
        <v>77</v>
      </c>
      <c r="BI223" s="186">
        <f t="shared" ref="BI223:BI244" si="49">ROUND(I223*H223,2)</f>
        <v>0</v>
      </c>
      <c r="BJ223" s="24" t="s">
        <v>168</v>
      </c>
      <c r="BK223" s="24" t="s">
        <v>1609</v>
      </c>
    </row>
    <row r="224" spans="2:63" s="1" customFormat="1" ht="16.5" customHeight="1">
      <c r="B224" s="174"/>
      <c r="C224" s="389" t="s">
        <v>774</v>
      </c>
      <c r="D224" s="389" t="s">
        <v>164</v>
      </c>
      <c r="E224" s="390" t="s">
        <v>2944</v>
      </c>
      <c r="F224" s="391" t="s">
        <v>2945</v>
      </c>
      <c r="G224" s="392" t="s">
        <v>489</v>
      </c>
      <c r="H224" s="393">
        <v>2</v>
      </c>
      <c r="I224" s="180"/>
      <c r="J224" s="181">
        <f t="shared" si="40"/>
        <v>0</v>
      </c>
      <c r="K224" s="177" t="s">
        <v>5</v>
      </c>
      <c r="L224" s="41"/>
      <c r="M224" s="182" t="s">
        <v>5</v>
      </c>
      <c r="N224" s="183" t="s">
        <v>40</v>
      </c>
      <c r="O224" s="42"/>
      <c r="P224" s="184">
        <f t="shared" si="41"/>
        <v>0</v>
      </c>
      <c r="Q224" s="184">
        <v>0</v>
      </c>
      <c r="R224" s="184">
        <f t="shared" si="42"/>
        <v>0</v>
      </c>
      <c r="S224" s="184">
        <v>0</v>
      </c>
      <c r="T224" s="185">
        <f t="shared" si="43"/>
        <v>0</v>
      </c>
      <c r="AP224" s="24" t="s">
        <v>168</v>
      </c>
      <c r="AR224" s="24" t="s">
        <v>164</v>
      </c>
      <c r="AS224" s="24" t="s">
        <v>79</v>
      </c>
      <c r="AW224" s="24" t="s">
        <v>162</v>
      </c>
      <c r="BC224" s="186">
        <f t="shared" si="44"/>
        <v>0</v>
      </c>
      <c r="BD224" s="186">
        <f t="shared" si="45"/>
        <v>0</v>
      </c>
      <c r="BE224" s="186">
        <f t="shared" si="46"/>
        <v>0</v>
      </c>
      <c r="BF224" s="186">
        <f t="shared" si="47"/>
        <v>0</v>
      </c>
      <c r="BG224" s="186">
        <f t="shared" si="48"/>
        <v>0</v>
      </c>
      <c r="BH224" s="24" t="s">
        <v>77</v>
      </c>
      <c r="BI224" s="186">
        <f t="shared" si="49"/>
        <v>0</v>
      </c>
      <c r="BJ224" s="24" t="s">
        <v>168</v>
      </c>
      <c r="BK224" s="24" t="s">
        <v>1625</v>
      </c>
    </row>
    <row r="225" spans="1:63" s="1" customFormat="1" ht="25.5" customHeight="1">
      <c r="A225" s="405"/>
      <c r="B225" s="394"/>
      <c r="C225" s="389" t="s">
        <v>783</v>
      </c>
      <c r="D225" s="389" t="s">
        <v>164</v>
      </c>
      <c r="E225" s="390" t="s">
        <v>2946</v>
      </c>
      <c r="F225" s="391" t="s">
        <v>2947</v>
      </c>
      <c r="G225" s="392" t="s">
        <v>489</v>
      </c>
      <c r="H225" s="393">
        <v>1</v>
      </c>
      <c r="I225" s="180"/>
      <c r="J225" s="181">
        <f t="shared" si="40"/>
        <v>0</v>
      </c>
      <c r="K225" s="177" t="s">
        <v>5</v>
      </c>
      <c r="L225" s="41"/>
      <c r="M225" s="182" t="s">
        <v>5</v>
      </c>
      <c r="N225" s="183" t="s">
        <v>40</v>
      </c>
      <c r="O225" s="42"/>
      <c r="P225" s="184">
        <f t="shared" si="41"/>
        <v>0</v>
      </c>
      <c r="Q225" s="184">
        <v>0</v>
      </c>
      <c r="R225" s="184">
        <f t="shared" si="42"/>
        <v>0</v>
      </c>
      <c r="S225" s="184">
        <v>0</v>
      </c>
      <c r="T225" s="185">
        <f t="shared" si="43"/>
        <v>0</v>
      </c>
      <c r="AP225" s="24" t="s">
        <v>168</v>
      </c>
      <c r="AR225" s="24" t="s">
        <v>164</v>
      </c>
      <c r="AS225" s="24" t="s">
        <v>79</v>
      </c>
      <c r="AW225" s="24" t="s">
        <v>162</v>
      </c>
      <c r="BC225" s="186">
        <f t="shared" si="44"/>
        <v>0</v>
      </c>
      <c r="BD225" s="186">
        <f t="shared" si="45"/>
        <v>0</v>
      </c>
      <c r="BE225" s="186">
        <f t="shared" si="46"/>
        <v>0</v>
      </c>
      <c r="BF225" s="186">
        <f t="shared" si="47"/>
        <v>0</v>
      </c>
      <c r="BG225" s="186">
        <f t="shared" si="48"/>
        <v>0</v>
      </c>
      <c r="BH225" s="24" t="s">
        <v>77</v>
      </c>
      <c r="BI225" s="186">
        <f t="shared" si="49"/>
        <v>0</v>
      </c>
      <c r="BJ225" s="24" t="s">
        <v>168</v>
      </c>
      <c r="BK225" s="24" t="s">
        <v>1636</v>
      </c>
    </row>
    <row r="226" spans="1:63" s="1" customFormat="1" ht="25.5" customHeight="1">
      <c r="A226" s="405"/>
      <c r="B226" s="394"/>
      <c r="C226" s="389" t="s">
        <v>798</v>
      </c>
      <c r="D226" s="389" t="s">
        <v>164</v>
      </c>
      <c r="E226" s="390" t="s">
        <v>2948</v>
      </c>
      <c r="F226" s="391" t="s">
        <v>2949</v>
      </c>
      <c r="G226" s="392" t="s">
        <v>489</v>
      </c>
      <c r="H226" s="393">
        <v>3</v>
      </c>
      <c r="I226" s="180"/>
      <c r="J226" s="181">
        <f t="shared" si="40"/>
        <v>0</v>
      </c>
      <c r="K226" s="177" t="s">
        <v>5</v>
      </c>
      <c r="L226" s="41"/>
      <c r="M226" s="182" t="s">
        <v>5</v>
      </c>
      <c r="N226" s="183" t="s">
        <v>40</v>
      </c>
      <c r="O226" s="42"/>
      <c r="P226" s="184">
        <f t="shared" si="41"/>
        <v>0</v>
      </c>
      <c r="Q226" s="184">
        <v>0</v>
      </c>
      <c r="R226" s="184">
        <f t="shared" si="42"/>
        <v>0</v>
      </c>
      <c r="S226" s="184">
        <v>0</v>
      </c>
      <c r="T226" s="185">
        <f t="shared" si="43"/>
        <v>0</v>
      </c>
      <c r="AP226" s="24" t="s">
        <v>168</v>
      </c>
      <c r="AR226" s="24" t="s">
        <v>164</v>
      </c>
      <c r="AS226" s="24" t="s">
        <v>79</v>
      </c>
      <c r="AW226" s="24" t="s">
        <v>162</v>
      </c>
      <c r="BC226" s="186">
        <f t="shared" si="44"/>
        <v>0</v>
      </c>
      <c r="BD226" s="186">
        <f t="shared" si="45"/>
        <v>0</v>
      </c>
      <c r="BE226" s="186">
        <f t="shared" si="46"/>
        <v>0</v>
      </c>
      <c r="BF226" s="186">
        <f t="shared" si="47"/>
        <v>0</v>
      </c>
      <c r="BG226" s="186">
        <f t="shared" si="48"/>
        <v>0</v>
      </c>
      <c r="BH226" s="24" t="s">
        <v>77</v>
      </c>
      <c r="BI226" s="186">
        <f t="shared" si="49"/>
        <v>0</v>
      </c>
      <c r="BJ226" s="24" t="s">
        <v>168</v>
      </c>
      <c r="BK226" s="24" t="s">
        <v>1646</v>
      </c>
    </row>
    <row r="227" spans="1:63" s="1" customFormat="1" ht="16.5" customHeight="1">
      <c r="A227" s="405"/>
      <c r="B227" s="394"/>
      <c r="C227" s="389" t="s">
        <v>807</v>
      </c>
      <c r="D227" s="389" t="s">
        <v>164</v>
      </c>
      <c r="E227" s="390" t="s">
        <v>2950</v>
      </c>
      <c r="F227" s="391" t="s">
        <v>2951</v>
      </c>
      <c r="G227" s="392" t="s">
        <v>489</v>
      </c>
      <c r="H227" s="393">
        <v>1</v>
      </c>
      <c r="I227" s="180"/>
      <c r="J227" s="181">
        <f t="shared" si="40"/>
        <v>0</v>
      </c>
      <c r="K227" s="177" t="s">
        <v>5</v>
      </c>
      <c r="L227" s="41"/>
      <c r="M227" s="182" t="s">
        <v>5</v>
      </c>
      <c r="N227" s="183" t="s">
        <v>40</v>
      </c>
      <c r="O227" s="42"/>
      <c r="P227" s="184">
        <f t="shared" si="41"/>
        <v>0</v>
      </c>
      <c r="Q227" s="184">
        <v>0</v>
      </c>
      <c r="R227" s="184">
        <f t="shared" si="42"/>
        <v>0</v>
      </c>
      <c r="S227" s="184">
        <v>0</v>
      </c>
      <c r="T227" s="185">
        <f t="shared" si="43"/>
        <v>0</v>
      </c>
      <c r="AP227" s="24" t="s">
        <v>168</v>
      </c>
      <c r="AR227" s="24" t="s">
        <v>164</v>
      </c>
      <c r="AS227" s="24" t="s">
        <v>79</v>
      </c>
      <c r="AW227" s="24" t="s">
        <v>162</v>
      </c>
      <c r="BC227" s="186">
        <f t="shared" si="44"/>
        <v>0</v>
      </c>
      <c r="BD227" s="186">
        <f t="shared" si="45"/>
        <v>0</v>
      </c>
      <c r="BE227" s="186">
        <f t="shared" si="46"/>
        <v>0</v>
      </c>
      <c r="BF227" s="186">
        <f t="shared" si="47"/>
        <v>0</v>
      </c>
      <c r="BG227" s="186">
        <f t="shared" si="48"/>
        <v>0</v>
      </c>
      <c r="BH227" s="24" t="s">
        <v>77</v>
      </c>
      <c r="BI227" s="186">
        <f t="shared" si="49"/>
        <v>0</v>
      </c>
      <c r="BJ227" s="24" t="s">
        <v>168</v>
      </c>
      <c r="BK227" s="24" t="s">
        <v>1656</v>
      </c>
    </row>
    <row r="228" spans="1:63" s="1" customFormat="1" ht="16.5" customHeight="1">
      <c r="A228" s="405"/>
      <c r="B228" s="394"/>
      <c r="C228" s="389" t="s">
        <v>815</v>
      </c>
      <c r="D228" s="389" t="s">
        <v>164</v>
      </c>
      <c r="E228" s="390" t="s">
        <v>2952</v>
      </c>
      <c r="F228" s="391" t="s">
        <v>2953</v>
      </c>
      <c r="G228" s="392" t="s">
        <v>489</v>
      </c>
      <c r="H228" s="393">
        <v>2</v>
      </c>
      <c r="I228" s="180"/>
      <c r="J228" s="181">
        <f t="shared" si="40"/>
        <v>0</v>
      </c>
      <c r="K228" s="177" t="s">
        <v>5</v>
      </c>
      <c r="L228" s="41"/>
      <c r="M228" s="182" t="s">
        <v>5</v>
      </c>
      <c r="N228" s="183" t="s">
        <v>40</v>
      </c>
      <c r="O228" s="42"/>
      <c r="P228" s="184">
        <f t="shared" si="41"/>
        <v>0</v>
      </c>
      <c r="Q228" s="184">
        <v>0</v>
      </c>
      <c r="R228" s="184">
        <f t="shared" si="42"/>
        <v>0</v>
      </c>
      <c r="S228" s="184">
        <v>0</v>
      </c>
      <c r="T228" s="185">
        <f t="shared" si="43"/>
        <v>0</v>
      </c>
      <c r="AP228" s="24" t="s">
        <v>168</v>
      </c>
      <c r="AR228" s="24" t="s">
        <v>164</v>
      </c>
      <c r="AS228" s="24" t="s">
        <v>79</v>
      </c>
      <c r="AW228" s="24" t="s">
        <v>162</v>
      </c>
      <c r="BC228" s="186">
        <f t="shared" si="44"/>
        <v>0</v>
      </c>
      <c r="BD228" s="186">
        <f t="shared" si="45"/>
        <v>0</v>
      </c>
      <c r="BE228" s="186">
        <f t="shared" si="46"/>
        <v>0</v>
      </c>
      <c r="BF228" s="186">
        <f t="shared" si="47"/>
        <v>0</v>
      </c>
      <c r="BG228" s="186">
        <f t="shared" si="48"/>
        <v>0</v>
      </c>
      <c r="BH228" s="24" t="s">
        <v>77</v>
      </c>
      <c r="BI228" s="186">
        <f t="shared" si="49"/>
        <v>0</v>
      </c>
      <c r="BJ228" s="24" t="s">
        <v>168</v>
      </c>
      <c r="BK228" s="24" t="s">
        <v>1663</v>
      </c>
    </row>
    <row r="229" spans="1:63" s="1" customFormat="1" ht="25.5" customHeight="1">
      <c r="B229" s="174"/>
      <c r="C229" s="389" t="s">
        <v>828</v>
      </c>
      <c r="D229" s="389" t="s">
        <v>164</v>
      </c>
      <c r="E229" s="390" t="s">
        <v>2954</v>
      </c>
      <c r="F229" s="391" t="s">
        <v>2955</v>
      </c>
      <c r="G229" s="392" t="s">
        <v>489</v>
      </c>
      <c r="H229" s="393">
        <v>1</v>
      </c>
      <c r="I229" s="180"/>
      <c r="J229" s="181">
        <f t="shared" si="40"/>
        <v>0</v>
      </c>
      <c r="K229" s="177" t="s">
        <v>5</v>
      </c>
      <c r="L229" s="41"/>
      <c r="M229" s="182" t="s">
        <v>5</v>
      </c>
      <c r="N229" s="183" t="s">
        <v>40</v>
      </c>
      <c r="O229" s="42"/>
      <c r="P229" s="184">
        <f t="shared" si="41"/>
        <v>0</v>
      </c>
      <c r="Q229" s="184">
        <v>0</v>
      </c>
      <c r="R229" s="184">
        <f t="shared" si="42"/>
        <v>0</v>
      </c>
      <c r="S229" s="184">
        <v>0</v>
      </c>
      <c r="T229" s="185">
        <f t="shared" si="43"/>
        <v>0</v>
      </c>
      <c r="AP229" s="24" t="s">
        <v>168</v>
      </c>
      <c r="AR229" s="24" t="s">
        <v>164</v>
      </c>
      <c r="AS229" s="24" t="s">
        <v>79</v>
      </c>
      <c r="AW229" s="24" t="s">
        <v>162</v>
      </c>
      <c r="BC229" s="186">
        <f t="shared" si="44"/>
        <v>0</v>
      </c>
      <c r="BD229" s="186">
        <f t="shared" si="45"/>
        <v>0</v>
      </c>
      <c r="BE229" s="186">
        <f t="shared" si="46"/>
        <v>0</v>
      </c>
      <c r="BF229" s="186">
        <f t="shared" si="47"/>
        <v>0</v>
      </c>
      <c r="BG229" s="186">
        <f t="shared" si="48"/>
        <v>0</v>
      </c>
      <c r="BH229" s="24" t="s">
        <v>77</v>
      </c>
      <c r="BI229" s="186">
        <f t="shared" si="49"/>
        <v>0</v>
      </c>
      <c r="BJ229" s="24" t="s">
        <v>168</v>
      </c>
      <c r="BK229" s="24" t="s">
        <v>1680</v>
      </c>
    </row>
    <row r="230" spans="1:63" s="1" customFormat="1" ht="38.25" customHeight="1">
      <c r="B230" s="174"/>
      <c r="C230" s="175" t="s">
        <v>833</v>
      </c>
      <c r="D230" s="175" t="s">
        <v>164</v>
      </c>
      <c r="E230" s="176" t="s">
        <v>2956</v>
      </c>
      <c r="F230" s="177" t="s">
        <v>2957</v>
      </c>
      <c r="G230" s="178" t="s">
        <v>489</v>
      </c>
      <c r="H230" s="179">
        <v>2</v>
      </c>
      <c r="I230" s="180"/>
      <c r="J230" s="181">
        <f t="shared" si="40"/>
        <v>0</v>
      </c>
      <c r="K230" s="177" t="s">
        <v>5</v>
      </c>
      <c r="L230" s="41"/>
      <c r="M230" s="182" t="s">
        <v>5</v>
      </c>
      <c r="N230" s="183" t="s">
        <v>40</v>
      </c>
      <c r="O230" s="42"/>
      <c r="P230" s="184">
        <f t="shared" si="41"/>
        <v>0</v>
      </c>
      <c r="Q230" s="184">
        <v>0</v>
      </c>
      <c r="R230" s="184">
        <f t="shared" si="42"/>
        <v>0</v>
      </c>
      <c r="S230" s="184">
        <v>0</v>
      </c>
      <c r="T230" s="185">
        <f t="shared" si="43"/>
        <v>0</v>
      </c>
      <c r="AP230" s="24" t="s">
        <v>168</v>
      </c>
      <c r="AR230" s="24" t="s">
        <v>164</v>
      </c>
      <c r="AS230" s="24" t="s">
        <v>79</v>
      </c>
      <c r="AW230" s="24" t="s">
        <v>162</v>
      </c>
      <c r="BC230" s="186">
        <f t="shared" si="44"/>
        <v>0</v>
      </c>
      <c r="BD230" s="186">
        <f t="shared" si="45"/>
        <v>0</v>
      </c>
      <c r="BE230" s="186">
        <f t="shared" si="46"/>
        <v>0</v>
      </c>
      <c r="BF230" s="186">
        <f t="shared" si="47"/>
        <v>0</v>
      </c>
      <c r="BG230" s="186">
        <f t="shared" si="48"/>
        <v>0</v>
      </c>
      <c r="BH230" s="24" t="s">
        <v>77</v>
      </c>
      <c r="BI230" s="186">
        <f t="shared" si="49"/>
        <v>0</v>
      </c>
      <c r="BJ230" s="24" t="s">
        <v>168</v>
      </c>
      <c r="BK230" s="24" t="s">
        <v>1690</v>
      </c>
    </row>
    <row r="231" spans="1:63" s="1" customFormat="1" ht="16.5" customHeight="1">
      <c r="B231" s="174"/>
      <c r="C231" s="175" t="s">
        <v>842</v>
      </c>
      <c r="D231" s="175" t="s">
        <v>164</v>
      </c>
      <c r="E231" s="176" t="s">
        <v>2958</v>
      </c>
      <c r="F231" s="177" t="s">
        <v>2959</v>
      </c>
      <c r="G231" s="178" t="s">
        <v>489</v>
      </c>
      <c r="H231" s="179">
        <v>1</v>
      </c>
      <c r="I231" s="180"/>
      <c r="J231" s="181">
        <f t="shared" si="40"/>
        <v>0</v>
      </c>
      <c r="K231" s="177" t="s">
        <v>5</v>
      </c>
      <c r="L231" s="41"/>
      <c r="M231" s="182" t="s">
        <v>5</v>
      </c>
      <c r="N231" s="183" t="s">
        <v>40</v>
      </c>
      <c r="O231" s="42"/>
      <c r="P231" s="184">
        <f t="shared" si="41"/>
        <v>0</v>
      </c>
      <c r="Q231" s="184">
        <v>0</v>
      </c>
      <c r="R231" s="184">
        <f t="shared" si="42"/>
        <v>0</v>
      </c>
      <c r="S231" s="184">
        <v>0</v>
      </c>
      <c r="T231" s="185">
        <f t="shared" si="43"/>
        <v>0</v>
      </c>
      <c r="AP231" s="24" t="s">
        <v>168</v>
      </c>
      <c r="AR231" s="24" t="s">
        <v>164</v>
      </c>
      <c r="AS231" s="24" t="s">
        <v>79</v>
      </c>
      <c r="AW231" s="24" t="s">
        <v>162</v>
      </c>
      <c r="BC231" s="186">
        <f t="shared" si="44"/>
        <v>0</v>
      </c>
      <c r="BD231" s="186">
        <f t="shared" si="45"/>
        <v>0</v>
      </c>
      <c r="BE231" s="186">
        <f t="shared" si="46"/>
        <v>0</v>
      </c>
      <c r="BF231" s="186">
        <f t="shared" si="47"/>
        <v>0</v>
      </c>
      <c r="BG231" s="186">
        <f t="shared" si="48"/>
        <v>0</v>
      </c>
      <c r="BH231" s="24" t="s">
        <v>77</v>
      </c>
      <c r="BI231" s="186">
        <f t="shared" si="49"/>
        <v>0</v>
      </c>
      <c r="BJ231" s="24" t="s">
        <v>168</v>
      </c>
      <c r="BK231" s="24" t="s">
        <v>1699</v>
      </c>
    </row>
    <row r="232" spans="1:63" s="1" customFormat="1" ht="25.5" customHeight="1">
      <c r="B232" s="174"/>
      <c r="C232" s="389" t="s">
        <v>846</v>
      </c>
      <c r="D232" s="389" t="s">
        <v>164</v>
      </c>
      <c r="E232" s="390" t="s">
        <v>2960</v>
      </c>
      <c r="F232" s="391" t="s">
        <v>2961</v>
      </c>
      <c r="G232" s="392" t="s">
        <v>489</v>
      </c>
      <c r="H232" s="393">
        <v>2</v>
      </c>
      <c r="I232" s="180"/>
      <c r="J232" s="181">
        <f t="shared" si="40"/>
        <v>0</v>
      </c>
      <c r="K232" s="177" t="s">
        <v>5</v>
      </c>
      <c r="L232" s="41"/>
      <c r="M232" s="182" t="s">
        <v>5</v>
      </c>
      <c r="N232" s="183" t="s">
        <v>40</v>
      </c>
      <c r="O232" s="42"/>
      <c r="P232" s="184">
        <f t="shared" si="41"/>
        <v>0</v>
      </c>
      <c r="Q232" s="184">
        <v>0</v>
      </c>
      <c r="R232" s="184">
        <f t="shared" si="42"/>
        <v>0</v>
      </c>
      <c r="S232" s="184">
        <v>0</v>
      </c>
      <c r="T232" s="185">
        <f t="shared" si="43"/>
        <v>0</v>
      </c>
      <c r="AP232" s="24" t="s">
        <v>168</v>
      </c>
      <c r="AR232" s="24" t="s">
        <v>164</v>
      </c>
      <c r="AS232" s="24" t="s">
        <v>79</v>
      </c>
      <c r="AW232" s="24" t="s">
        <v>162</v>
      </c>
      <c r="BC232" s="186">
        <f t="shared" si="44"/>
        <v>0</v>
      </c>
      <c r="BD232" s="186">
        <f t="shared" si="45"/>
        <v>0</v>
      </c>
      <c r="BE232" s="186">
        <f t="shared" si="46"/>
        <v>0</v>
      </c>
      <c r="BF232" s="186">
        <f t="shared" si="47"/>
        <v>0</v>
      </c>
      <c r="BG232" s="186">
        <f t="shared" si="48"/>
        <v>0</v>
      </c>
      <c r="BH232" s="24" t="s">
        <v>77</v>
      </c>
      <c r="BI232" s="186">
        <f t="shared" si="49"/>
        <v>0</v>
      </c>
      <c r="BJ232" s="24" t="s">
        <v>168</v>
      </c>
      <c r="BK232" s="24" t="s">
        <v>1708</v>
      </c>
    </row>
    <row r="233" spans="1:63" s="1" customFormat="1" ht="16.5" customHeight="1">
      <c r="B233" s="174"/>
      <c r="C233" s="389" t="s">
        <v>850</v>
      </c>
      <c r="D233" s="389" t="s">
        <v>164</v>
      </c>
      <c r="E233" s="390" t="s">
        <v>2962</v>
      </c>
      <c r="F233" s="391" t="s">
        <v>2963</v>
      </c>
      <c r="G233" s="392" t="s">
        <v>489</v>
      </c>
      <c r="H233" s="393">
        <v>111</v>
      </c>
      <c r="I233" s="180"/>
      <c r="J233" s="181">
        <f t="shared" si="40"/>
        <v>0</v>
      </c>
      <c r="K233" s="177" t="s">
        <v>5</v>
      </c>
      <c r="L233" s="41"/>
      <c r="M233" s="182" t="s">
        <v>5</v>
      </c>
      <c r="N233" s="183" t="s">
        <v>40</v>
      </c>
      <c r="O233" s="42"/>
      <c r="P233" s="184">
        <f t="shared" si="41"/>
        <v>0</v>
      </c>
      <c r="Q233" s="184">
        <v>0</v>
      </c>
      <c r="R233" s="184">
        <f t="shared" si="42"/>
        <v>0</v>
      </c>
      <c r="S233" s="184">
        <v>0</v>
      </c>
      <c r="T233" s="185">
        <f t="shared" si="43"/>
        <v>0</v>
      </c>
      <c r="AP233" s="24" t="s">
        <v>168</v>
      </c>
      <c r="AR233" s="24" t="s">
        <v>164</v>
      </c>
      <c r="AS233" s="24" t="s">
        <v>79</v>
      </c>
      <c r="AW233" s="24" t="s">
        <v>162</v>
      </c>
      <c r="BC233" s="186">
        <f t="shared" si="44"/>
        <v>0</v>
      </c>
      <c r="BD233" s="186">
        <f t="shared" si="45"/>
        <v>0</v>
      </c>
      <c r="BE233" s="186">
        <f t="shared" si="46"/>
        <v>0</v>
      </c>
      <c r="BF233" s="186">
        <f t="shared" si="47"/>
        <v>0</v>
      </c>
      <c r="BG233" s="186">
        <f t="shared" si="48"/>
        <v>0</v>
      </c>
      <c r="BH233" s="24" t="s">
        <v>77</v>
      </c>
      <c r="BI233" s="186">
        <f t="shared" si="49"/>
        <v>0</v>
      </c>
      <c r="BJ233" s="24" t="s">
        <v>168</v>
      </c>
      <c r="BK233" s="24" t="s">
        <v>1717</v>
      </c>
    </row>
    <row r="234" spans="1:63" s="1" customFormat="1" ht="16.5" customHeight="1">
      <c r="B234" s="174"/>
      <c r="C234" s="389" t="s">
        <v>854</v>
      </c>
      <c r="D234" s="389" t="s">
        <v>164</v>
      </c>
      <c r="E234" s="390" t="s">
        <v>2964</v>
      </c>
      <c r="F234" s="391" t="s">
        <v>2965</v>
      </c>
      <c r="G234" s="392" t="s">
        <v>320</v>
      </c>
      <c r="H234" s="393">
        <v>1</v>
      </c>
      <c r="I234" s="180"/>
      <c r="J234" s="181">
        <f t="shared" si="40"/>
        <v>0</v>
      </c>
      <c r="K234" s="177" t="s">
        <v>5</v>
      </c>
      <c r="L234" s="41"/>
      <c r="M234" s="182" t="s">
        <v>5</v>
      </c>
      <c r="N234" s="183" t="s">
        <v>40</v>
      </c>
      <c r="O234" s="42"/>
      <c r="P234" s="184">
        <f t="shared" si="41"/>
        <v>0</v>
      </c>
      <c r="Q234" s="184">
        <v>0</v>
      </c>
      <c r="R234" s="184">
        <f t="shared" si="42"/>
        <v>0</v>
      </c>
      <c r="S234" s="184">
        <v>0</v>
      </c>
      <c r="T234" s="185">
        <f t="shared" si="43"/>
        <v>0</v>
      </c>
      <c r="AP234" s="24" t="s">
        <v>168</v>
      </c>
      <c r="AR234" s="24" t="s">
        <v>164</v>
      </c>
      <c r="AS234" s="24" t="s">
        <v>79</v>
      </c>
      <c r="AW234" s="24" t="s">
        <v>162</v>
      </c>
      <c r="BC234" s="186">
        <f t="shared" si="44"/>
        <v>0</v>
      </c>
      <c r="BD234" s="186">
        <f t="shared" si="45"/>
        <v>0</v>
      </c>
      <c r="BE234" s="186">
        <f t="shared" si="46"/>
        <v>0</v>
      </c>
      <c r="BF234" s="186">
        <f t="shared" si="47"/>
        <v>0</v>
      </c>
      <c r="BG234" s="186">
        <f t="shared" si="48"/>
        <v>0</v>
      </c>
      <c r="BH234" s="24" t="s">
        <v>77</v>
      </c>
      <c r="BI234" s="186">
        <f t="shared" si="49"/>
        <v>0</v>
      </c>
      <c r="BJ234" s="24" t="s">
        <v>168</v>
      </c>
      <c r="BK234" s="24" t="s">
        <v>1724</v>
      </c>
    </row>
    <row r="235" spans="1:63" s="1" customFormat="1" ht="16.5" customHeight="1">
      <c r="B235" s="174"/>
      <c r="C235" s="389" t="s">
        <v>858</v>
      </c>
      <c r="D235" s="389" t="s">
        <v>164</v>
      </c>
      <c r="E235" s="390" t="s">
        <v>2966</v>
      </c>
      <c r="F235" s="391" t="s">
        <v>2967</v>
      </c>
      <c r="G235" s="392" t="s">
        <v>489</v>
      </c>
      <c r="H235" s="393">
        <v>6</v>
      </c>
      <c r="I235" s="180"/>
      <c r="J235" s="181">
        <f t="shared" si="40"/>
        <v>0</v>
      </c>
      <c r="K235" s="177" t="s">
        <v>5</v>
      </c>
      <c r="L235" s="41"/>
      <c r="M235" s="182" t="s">
        <v>5</v>
      </c>
      <c r="N235" s="183" t="s">
        <v>40</v>
      </c>
      <c r="O235" s="42"/>
      <c r="P235" s="184">
        <f t="shared" si="41"/>
        <v>0</v>
      </c>
      <c r="Q235" s="184">
        <v>0</v>
      </c>
      <c r="R235" s="184">
        <f t="shared" si="42"/>
        <v>0</v>
      </c>
      <c r="S235" s="184">
        <v>0</v>
      </c>
      <c r="T235" s="185">
        <f t="shared" si="43"/>
        <v>0</v>
      </c>
      <c r="AP235" s="24" t="s">
        <v>168</v>
      </c>
      <c r="AR235" s="24" t="s">
        <v>164</v>
      </c>
      <c r="AS235" s="24" t="s">
        <v>79</v>
      </c>
      <c r="AW235" s="24" t="s">
        <v>162</v>
      </c>
      <c r="BC235" s="186">
        <f t="shared" si="44"/>
        <v>0</v>
      </c>
      <c r="BD235" s="186">
        <f t="shared" si="45"/>
        <v>0</v>
      </c>
      <c r="BE235" s="186">
        <f t="shared" si="46"/>
        <v>0</v>
      </c>
      <c r="BF235" s="186">
        <f t="shared" si="47"/>
        <v>0</v>
      </c>
      <c r="BG235" s="186">
        <f t="shared" si="48"/>
        <v>0</v>
      </c>
      <c r="BH235" s="24" t="s">
        <v>77</v>
      </c>
      <c r="BI235" s="186">
        <f t="shared" si="49"/>
        <v>0</v>
      </c>
      <c r="BJ235" s="24" t="s">
        <v>168</v>
      </c>
      <c r="BK235" s="24" t="s">
        <v>1735</v>
      </c>
    </row>
    <row r="236" spans="1:63" s="1" customFormat="1" ht="25.5" customHeight="1">
      <c r="B236" s="174"/>
      <c r="C236" s="175" t="s">
        <v>862</v>
      </c>
      <c r="D236" s="175" t="s">
        <v>164</v>
      </c>
      <c r="E236" s="176" t="s">
        <v>2968</v>
      </c>
      <c r="F236" s="177" t="s">
        <v>2969</v>
      </c>
      <c r="G236" s="178" t="s">
        <v>489</v>
      </c>
      <c r="H236" s="179">
        <v>2</v>
      </c>
      <c r="I236" s="180"/>
      <c r="J236" s="181">
        <f t="shared" si="40"/>
        <v>0</v>
      </c>
      <c r="K236" s="177" t="s">
        <v>5</v>
      </c>
      <c r="L236" s="41"/>
      <c r="M236" s="182" t="s">
        <v>5</v>
      </c>
      <c r="N236" s="183" t="s">
        <v>40</v>
      </c>
      <c r="O236" s="42"/>
      <c r="P236" s="184">
        <f t="shared" si="41"/>
        <v>0</v>
      </c>
      <c r="Q236" s="184">
        <v>0</v>
      </c>
      <c r="R236" s="184">
        <f t="shared" si="42"/>
        <v>0</v>
      </c>
      <c r="S236" s="184">
        <v>0</v>
      </c>
      <c r="T236" s="185">
        <f t="shared" si="43"/>
        <v>0</v>
      </c>
      <c r="AP236" s="24" t="s">
        <v>168</v>
      </c>
      <c r="AR236" s="24" t="s">
        <v>164</v>
      </c>
      <c r="AS236" s="24" t="s">
        <v>79</v>
      </c>
      <c r="AW236" s="24" t="s">
        <v>162</v>
      </c>
      <c r="BC236" s="186">
        <f t="shared" si="44"/>
        <v>0</v>
      </c>
      <c r="BD236" s="186">
        <f t="shared" si="45"/>
        <v>0</v>
      </c>
      <c r="BE236" s="186">
        <f t="shared" si="46"/>
        <v>0</v>
      </c>
      <c r="BF236" s="186">
        <f t="shared" si="47"/>
        <v>0</v>
      </c>
      <c r="BG236" s="186">
        <f t="shared" si="48"/>
        <v>0</v>
      </c>
      <c r="BH236" s="24" t="s">
        <v>77</v>
      </c>
      <c r="BI236" s="186">
        <f t="shared" si="49"/>
        <v>0</v>
      </c>
      <c r="BJ236" s="24" t="s">
        <v>168</v>
      </c>
      <c r="BK236" s="24" t="s">
        <v>1744</v>
      </c>
    </row>
    <row r="237" spans="1:63" s="1" customFormat="1" ht="25.5" customHeight="1">
      <c r="A237" s="405"/>
      <c r="B237" s="394"/>
      <c r="C237" s="389" t="s">
        <v>866</v>
      </c>
      <c r="D237" s="389" t="s">
        <v>164</v>
      </c>
      <c r="E237" s="390" t="s">
        <v>2970</v>
      </c>
      <c r="F237" s="391" t="s">
        <v>2971</v>
      </c>
      <c r="G237" s="392" t="s">
        <v>489</v>
      </c>
      <c r="H237" s="393">
        <v>1</v>
      </c>
      <c r="I237" s="180"/>
      <c r="J237" s="181">
        <f t="shared" si="40"/>
        <v>0</v>
      </c>
      <c r="K237" s="177" t="s">
        <v>5</v>
      </c>
      <c r="L237" s="41"/>
      <c r="M237" s="182" t="s">
        <v>5</v>
      </c>
      <c r="N237" s="183" t="s">
        <v>40</v>
      </c>
      <c r="O237" s="42"/>
      <c r="P237" s="184">
        <f t="shared" si="41"/>
        <v>0</v>
      </c>
      <c r="Q237" s="184">
        <v>0</v>
      </c>
      <c r="R237" s="184">
        <f t="shared" si="42"/>
        <v>0</v>
      </c>
      <c r="S237" s="184">
        <v>0</v>
      </c>
      <c r="T237" s="185">
        <f t="shared" si="43"/>
        <v>0</v>
      </c>
      <c r="AP237" s="24" t="s">
        <v>168</v>
      </c>
      <c r="AR237" s="24" t="s">
        <v>164</v>
      </c>
      <c r="AS237" s="24" t="s">
        <v>79</v>
      </c>
      <c r="AW237" s="24" t="s">
        <v>162</v>
      </c>
      <c r="BC237" s="186">
        <f t="shared" si="44"/>
        <v>0</v>
      </c>
      <c r="BD237" s="186">
        <f t="shared" si="45"/>
        <v>0</v>
      </c>
      <c r="BE237" s="186">
        <f t="shared" si="46"/>
        <v>0</v>
      </c>
      <c r="BF237" s="186">
        <f t="shared" si="47"/>
        <v>0</v>
      </c>
      <c r="BG237" s="186">
        <f t="shared" si="48"/>
        <v>0</v>
      </c>
      <c r="BH237" s="24" t="s">
        <v>77</v>
      </c>
      <c r="BI237" s="186">
        <f t="shared" si="49"/>
        <v>0</v>
      </c>
      <c r="BJ237" s="24" t="s">
        <v>168</v>
      </c>
      <c r="BK237" s="24" t="s">
        <v>1753</v>
      </c>
    </row>
    <row r="238" spans="1:63" s="1" customFormat="1" ht="16.5" customHeight="1">
      <c r="A238" s="405"/>
      <c r="B238" s="394"/>
      <c r="C238" s="389" t="s">
        <v>882</v>
      </c>
      <c r="D238" s="389" t="s">
        <v>164</v>
      </c>
      <c r="E238" s="390" t="s">
        <v>2972</v>
      </c>
      <c r="F238" s="391" t="s">
        <v>2973</v>
      </c>
      <c r="G238" s="392" t="s">
        <v>489</v>
      </c>
      <c r="H238" s="393">
        <v>19</v>
      </c>
      <c r="I238" s="180"/>
      <c r="J238" s="181">
        <f t="shared" si="40"/>
        <v>0</v>
      </c>
      <c r="K238" s="177" t="s">
        <v>5</v>
      </c>
      <c r="L238" s="41"/>
      <c r="M238" s="182" t="s">
        <v>5</v>
      </c>
      <c r="N238" s="183" t="s">
        <v>40</v>
      </c>
      <c r="O238" s="42"/>
      <c r="P238" s="184">
        <f t="shared" si="41"/>
        <v>0</v>
      </c>
      <c r="Q238" s="184">
        <v>0</v>
      </c>
      <c r="R238" s="184">
        <f t="shared" si="42"/>
        <v>0</v>
      </c>
      <c r="S238" s="184">
        <v>0</v>
      </c>
      <c r="T238" s="185">
        <f t="shared" si="43"/>
        <v>0</v>
      </c>
      <c r="AP238" s="24" t="s">
        <v>168</v>
      </c>
      <c r="AR238" s="24" t="s">
        <v>164</v>
      </c>
      <c r="AS238" s="24" t="s">
        <v>79</v>
      </c>
      <c r="AW238" s="24" t="s">
        <v>162</v>
      </c>
      <c r="BC238" s="186">
        <f t="shared" si="44"/>
        <v>0</v>
      </c>
      <c r="BD238" s="186">
        <f t="shared" si="45"/>
        <v>0</v>
      </c>
      <c r="BE238" s="186">
        <f t="shared" si="46"/>
        <v>0</v>
      </c>
      <c r="BF238" s="186">
        <f t="shared" si="47"/>
        <v>0</v>
      </c>
      <c r="BG238" s="186">
        <f t="shared" si="48"/>
        <v>0</v>
      </c>
      <c r="BH238" s="24" t="s">
        <v>77</v>
      </c>
      <c r="BI238" s="186">
        <f t="shared" si="49"/>
        <v>0</v>
      </c>
      <c r="BJ238" s="24" t="s">
        <v>168</v>
      </c>
      <c r="BK238" s="24" t="s">
        <v>1762</v>
      </c>
    </row>
    <row r="239" spans="1:63" s="1" customFormat="1" ht="16.5" customHeight="1">
      <c r="A239" s="405"/>
      <c r="B239" s="394"/>
      <c r="C239" s="389" t="s">
        <v>887</v>
      </c>
      <c r="D239" s="389" t="s">
        <v>164</v>
      </c>
      <c r="E239" s="390" t="s">
        <v>2974</v>
      </c>
      <c r="F239" s="391" t="s">
        <v>2975</v>
      </c>
      <c r="G239" s="392" t="s">
        <v>489</v>
      </c>
      <c r="H239" s="393">
        <v>1</v>
      </c>
      <c r="I239" s="180"/>
      <c r="J239" s="181">
        <f t="shared" si="40"/>
        <v>0</v>
      </c>
      <c r="K239" s="177" t="s">
        <v>5</v>
      </c>
      <c r="L239" s="41"/>
      <c r="M239" s="182" t="s">
        <v>5</v>
      </c>
      <c r="N239" s="183" t="s">
        <v>40</v>
      </c>
      <c r="O239" s="42"/>
      <c r="P239" s="184">
        <f t="shared" si="41"/>
        <v>0</v>
      </c>
      <c r="Q239" s="184">
        <v>0</v>
      </c>
      <c r="R239" s="184">
        <f t="shared" si="42"/>
        <v>0</v>
      </c>
      <c r="S239" s="184">
        <v>0</v>
      </c>
      <c r="T239" s="185">
        <f t="shared" si="43"/>
        <v>0</v>
      </c>
      <c r="AP239" s="24" t="s">
        <v>168</v>
      </c>
      <c r="AR239" s="24" t="s">
        <v>164</v>
      </c>
      <c r="AS239" s="24" t="s">
        <v>79</v>
      </c>
      <c r="AW239" s="24" t="s">
        <v>162</v>
      </c>
      <c r="BC239" s="186">
        <f t="shared" si="44"/>
        <v>0</v>
      </c>
      <c r="BD239" s="186">
        <f t="shared" si="45"/>
        <v>0</v>
      </c>
      <c r="BE239" s="186">
        <f t="shared" si="46"/>
        <v>0</v>
      </c>
      <c r="BF239" s="186">
        <f t="shared" si="47"/>
        <v>0</v>
      </c>
      <c r="BG239" s="186">
        <f t="shared" si="48"/>
        <v>0</v>
      </c>
      <c r="BH239" s="24" t="s">
        <v>77</v>
      </c>
      <c r="BI239" s="186">
        <f t="shared" si="49"/>
        <v>0</v>
      </c>
      <c r="BJ239" s="24" t="s">
        <v>168</v>
      </c>
      <c r="BK239" s="24" t="s">
        <v>1771</v>
      </c>
    </row>
    <row r="240" spans="1:63" s="1" customFormat="1" ht="16.5" customHeight="1">
      <c r="A240" s="405"/>
      <c r="B240" s="394"/>
      <c r="C240" s="389" t="s">
        <v>893</v>
      </c>
      <c r="D240" s="389" t="s">
        <v>164</v>
      </c>
      <c r="E240" s="390" t="s">
        <v>2976</v>
      </c>
      <c r="F240" s="391" t="s">
        <v>2977</v>
      </c>
      <c r="G240" s="392" t="s">
        <v>489</v>
      </c>
      <c r="H240" s="393">
        <v>3</v>
      </c>
      <c r="I240" s="180"/>
      <c r="J240" s="181">
        <f t="shared" si="40"/>
        <v>0</v>
      </c>
      <c r="K240" s="177" t="s">
        <v>5</v>
      </c>
      <c r="L240" s="41"/>
      <c r="M240" s="182" t="s">
        <v>5</v>
      </c>
      <c r="N240" s="183" t="s">
        <v>40</v>
      </c>
      <c r="O240" s="42"/>
      <c r="P240" s="184">
        <f t="shared" si="41"/>
        <v>0</v>
      </c>
      <c r="Q240" s="184">
        <v>0</v>
      </c>
      <c r="R240" s="184">
        <f t="shared" si="42"/>
        <v>0</v>
      </c>
      <c r="S240" s="184">
        <v>0</v>
      </c>
      <c r="T240" s="185">
        <f t="shared" si="43"/>
        <v>0</v>
      </c>
      <c r="AP240" s="24" t="s">
        <v>168</v>
      </c>
      <c r="AR240" s="24" t="s">
        <v>164</v>
      </c>
      <c r="AS240" s="24" t="s">
        <v>79</v>
      </c>
      <c r="AW240" s="24" t="s">
        <v>162</v>
      </c>
      <c r="BC240" s="186">
        <f t="shared" si="44"/>
        <v>0</v>
      </c>
      <c r="BD240" s="186">
        <f t="shared" si="45"/>
        <v>0</v>
      </c>
      <c r="BE240" s="186">
        <f t="shared" si="46"/>
        <v>0</v>
      </c>
      <c r="BF240" s="186">
        <f t="shared" si="47"/>
        <v>0</v>
      </c>
      <c r="BG240" s="186">
        <f t="shared" si="48"/>
        <v>0</v>
      </c>
      <c r="BH240" s="24" t="s">
        <v>77</v>
      </c>
      <c r="BI240" s="186">
        <f t="shared" si="49"/>
        <v>0</v>
      </c>
      <c r="BJ240" s="24" t="s">
        <v>168</v>
      </c>
      <c r="BK240" s="24" t="s">
        <v>1783</v>
      </c>
    </row>
    <row r="241" spans="1:63" s="1" customFormat="1" ht="16.5" customHeight="1">
      <c r="A241" s="405"/>
      <c r="B241" s="394"/>
      <c r="C241" s="389" t="s">
        <v>905</v>
      </c>
      <c r="D241" s="389" t="s">
        <v>164</v>
      </c>
      <c r="E241" s="390" t="s">
        <v>2978</v>
      </c>
      <c r="F241" s="391" t="s">
        <v>2979</v>
      </c>
      <c r="G241" s="392" t="s">
        <v>320</v>
      </c>
      <c r="H241" s="393">
        <v>23</v>
      </c>
      <c r="I241" s="180"/>
      <c r="J241" s="181">
        <f t="shared" si="40"/>
        <v>0</v>
      </c>
      <c r="K241" s="177" t="s">
        <v>5</v>
      </c>
      <c r="L241" s="41"/>
      <c r="M241" s="182" t="s">
        <v>5</v>
      </c>
      <c r="N241" s="183" t="s">
        <v>40</v>
      </c>
      <c r="O241" s="42"/>
      <c r="P241" s="184">
        <f t="shared" si="41"/>
        <v>0</v>
      </c>
      <c r="Q241" s="184">
        <v>0</v>
      </c>
      <c r="R241" s="184">
        <f t="shared" si="42"/>
        <v>0</v>
      </c>
      <c r="S241" s="184">
        <v>0</v>
      </c>
      <c r="T241" s="185">
        <f t="shared" si="43"/>
        <v>0</v>
      </c>
      <c r="AP241" s="24" t="s">
        <v>168</v>
      </c>
      <c r="AR241" s="24" t="s">
        <v>164</v>
      </c>
      <c r="AS241" s="24" t="s">
        <v>79</v>
      </c>
      <c r="AW241" s="24" t="s">
        <v>162</v>
      </c>
      <c r="BC241" s="186">
        <f t="shared" si="44"/>
        <v>0</v>
      </c>
      <c r="BD241" s="186">
        <f t="shared" si="45"/>
        <v>0</v>
      </c>
      <c r="BE241" s="186">
        <f t="shared" si="46"/>
        <v>0</v>
      </c>
      <c r="BF241" s="186">
        <f t="shared" si="47"/>
        <v>0</v>
      </c>
      <c r="BG241" s="186">
        <f t="shared" si="48"/>
        <v>0</v>
      </c>
      <c r="BH241" s="24" t="s">
        <v>77</v>
      </c>
      <c r="BI241" s="186">
        <f t="shared" si="49"/>
        <v>0</v>
      </c>
      <c r="BJ241" s="24" t="s">
        <v>168</v>
      </c>
      <c r="BK241" s="24" t="s">
        <v>1796</v>
      </c>
    </row>
    <row r="242" spans="1:63" s="1" customFormat="1" ht="16.5" customHeight="1">
      <c r="A242" s="405"/>
      <c r="B242" s="394"/>
      <c r="C242" s="389" t="s">
        <v>912</v>
      </c>
      <c r="D242" s="389" t="s">
        <v>164</v>
      </c>
      <c r="E242" s="390" t="s">
        <v>2980</v>
      </c>
      <c r="F242" s="391" t="s">
        <v>2981</v>
      </c>
      <c r="G242" s="392" t="s">
        <v>320</v>
      </c>
      <c r="H242" s="393">
        <v>1</v>
      </c>
      <c r="I242" s="180"/>
      <c r="J242" s="181">
        <f t="shared" si="40"/>
        <v>0</v>
      </c>
      <c r="K242" s="177" t="s">
        <v>5</v>
      </c>
      <c r="L242" s="41"/>
      <c r="M242" s="182" t="s">
        <v>5</v>
      </c>
      <c r="N242" s="183" t="s">
        <v>40</v>
      </c>
      <c r="O242" s="42"/>
      <c r="P242" s="184">
        <f t="shared" si="41"/>
        <v>0</v>
      </c>
      <c r="Q242" s="184">
        <v>0</v>
      </c>
      <c r="R242" s="184">
        <f t="shared" si="42"/>
        <v>0</v>
      </c>
      <c r="S242" s="184">
        <v>0</v>
      </c>
      <c r="T242" s="185">
        <f t="shared" si="43"/>
        <v>0</v>
      </c>
      <c r="AP242" s="24" t="s">
        <v>168</v>
      </c>
      <c r="AR242" s="24" t="s">
        <v>164</v>
      </c>
      <c r="AS242" s="24" t="s">
        <v>79</v>
      </c>
      <c r="AW242" s="24" t="s">
        <v>162</v>
      </c>
      <c r="BC242" s="186">
        <f t="shared" si="44"/>
        <v>0</v>
      </c>
      <c r="BD242" s="186">
        <f t="shared" si="45"/>
        <v>0</v>
      </c>
      <c r="BE242" s="186">
        <f t="shared" si="46"/>
        <v>0</v>
      </c>
      <c r="BF242" s="186">
        <f t="shared" si="47"/>
        <v>0</v>
      </c>
      <c r="BG242" s="186">
        <f t="shared" si="48"/>
        <v>0</v>
      </c>
      <c r="BH242" s="24" t="s">
        <v>77</v>
      </c>
      <c r="BI242" s="186">
        <f t="shared" si="49"/>
        <v>0</v>
      </c>
      <c r="BJ242" s="24" t="s">
        <v>168</v>
      </c>
      <c r="BK242" s="24" t="s">
        <v>1830</v>
      </c>
    </row>
    <row r="243" spans="1:63" s="1" customFormat="1" ht="25.5" customHeight="1">
      <c r="A243" s="405"/>
      <c r="B243" s="394"/>
      <c r="C243" s="389" t="s">
        <v>918</v>
      </c>
      <c r="D243" s="389" t="s">
        <v>164</v>
      </c>
      <c r="E243" s="390" t="s">
        <v>2982</v>
      </c>
      <c r="F243" s="391" t="s">
        <v>2983</v>
      </c>
      <c r="G243" s="392" t="s">
        <v>320</v>
      </c>
      <c r="H243" s="393">
        <v>3</v>
      </c>
      <c r="I243" s="180"/>
      <c r="J243" s="181">
        <f t="shared" si="40"/>
        <v>0</v>
      </c>
      <c r="K243" s="177" t="s">
        <v>5</v>
      </c>
      <c r="L243" s="41"/>
      <c r="M243" s="182" t="s">
        <v>5</v>
      </c>
      <c r="N243" s="183" t="s">
        <v>40</v>
      </c>
      <c r="O243" s="42"/>
      <c r="P243" s="184">
        <f t="shared" si="41"/>
        <v>0</v>
      </c>
      <c r="Q243" s="184">
        <v>0</v>
      </c>
      <c r="R243" s="184">
        <f t="shared" si="42"/>
        <v>0</v>
      </c>
      <c r="S243" s="184">
        <v>0</v>
      </c>
      <c r="T243" s="185">
        <f t="shared" si="43"/>
        <v>0</v>
      </c>
      <c r="AP243" s="24" t="s">
        <v>168</v>
      </c>
      <c r="AR243" s="24" t="s">
        <v>164</v>
      </c>
      <c r="AS243" s="24" t="s">
        <v>79</v>
      </c>
      <c r="AW243" s="24" t="s">
        <v>162</v>
      </c>
      <c r="BC243" s="186">
        <f t="shared" si="44"/>
        <v>0</v>
      </c>
      <c r="BD243" s="186">
        <f t="shared" si="45"/>
        <v>0</v>
      </c>
      <c r="BE243" s="186">
        <f t="shared" si="46"/>
        <v>0</v>
      </c>
      <c r="BF243" s="186">
        <f t="shared" si="47"/>
        <v>0</v>
      </c>
      <c r="BG243" s="186">
        <f t="shared" si="48"/>
        <v>0</v>
      </c>
      <c r="BH243" s="24" t="s">
        <v>77</v>
      </c>
      <c r="BI243" s="186">
        <f t="shared" si="49"/>
        <v>0</v>
      </c>
      <c r="BJ243" s="24" t="s">
        <v>168</v>
      </c>
      <c r="BK243" s="24" t="s">
        <v>1851</v>
      </c>
    </row>
    <row r="244" spans="1:63" s="1" customFormat="1" ht="25.5" customHeight="1">
      <c r="A244" s="405"/>
      <c r="B244" s="394"/>
      <c r="C244" s="389" t="s">
        <v>924</v>
      </c>
      <c r="D244" s="389" t="s">
        <v>164</v>
      </c>
      <c r="E244" s="390" t="s">
        <v>2984</v>
      </c>
      <c r="F244" s="391" t="s">
        <v>2985</v>
      </c>
      <c r="G244" s="392" t="s">
        <v>1628</v>
      </c>
      <c r="H244" s="439"/>
      <c r="I244" s="180"/>
      <c r="J244" s="181">
        <f t="shared" si="40"/>
        <v>0</v>
      </c>
      <c r="K244" s="177" t="s">
        <v>5</v>
      </c>
      <c r="L244" s="41"/>
      <c r="M244" s="182" t="s">
        <v>5</v>
      </c>
      <c r="N244" s="183" t="s">
        <v>40</v>
      </c>
      <c r="O244" s="42"/>
      <c r="P244" s="184">
        <f t="shared" si="41"/>
        <v>0</v>
      </c>
      <c r="Q244" s="184">
        <v>0</v>
      </c>
      <c r="R244" s="184">
        <f t="shared" si="42"/>
        <v>0</v>
      </c>
      <c r="S244" s="184">
        <v>0</v>
      </c>
      <c r="T244" s="185">
        <f t="shared" si="43"/>
        <v>0</v>
      </c>
      <c r="AP244" s="24" t="s">
        <v>168</v>
      </c>
      <c r="AR244" s="24" t="s">
        <v>164</v>
      </c>
      <c r="AS244" s="24" t="s">
        <v>79</v>
      </c>
      <c r="AW244" s="24" t="s">
        <v>162</v>
      </c>
      <c r="BC244" s="186">
        <f t="shared" si="44"/>
        <v>0</v>
      </c>
      <c r="BD244" s="186">
        <f t="shared" si="45"/>
        <v>0</v>
      </c>
      <c r="BE244" s="186">
        <f t="shared" si="46"/>
        <v>0</v>
      </c>
      <c r="BF244" s="186">
        <f t="shared" si="47"/>
        <v>0</v>
      </c>
      <c r="BG244" s="186">
        <f t="shared" si="48"/>
        <v>0</v>
      </c>
      <c r="BH244" s="24" t="s">
        <v>77</v>
      </c>
      <c r="BI244" s="186">
        <f t="shared" si="49"/>
        <v>0</v>
      </c>
      <c r="BJ244" s="24" t="s">
        <v>168</v>
      </c>
      <c r="BK244" s="24" t="s">
        <v>1860</v>
      </c>
    </row>
    <row r="245" spans="1:63" s="10" customFormat="1" ht="29.9" customHeight="1">
      <c r="B245" s="160"/>
      <c r="D245" s="171" t="s">
        <v>68</v>
      </c>
      <c r="E245" s="172" t="s">
        <v>2986</v>
      </c>
      <c r="F245" s="172" t="s">
        <v>2987</v>
      </c>
      <c r="I245" s="163"/>
      <c r="J245" s="173">
        <f>BI245</f>
        <v>0</v>
      </c>
      <c r="L245" s="160"/>
      <c r="M245" s="165"/>
      <c r="N245" s="166"/>
      <c r="O245" s="166"/>
      <c r="P245" s="167">
        <f>SUM(P246:P249)</f>
        <v>0</v>
      </c>
      <c r="Q245" s="166"/>
      <c r="R245" s="167">
        <f>SUM(R246:R249)</f>
        <v>0</v>
      </c>
      <c r="S245" s="166"/>
      <c r="T245" s="168">
        <f>SUM(T246:T249)</f>
        <v>0</v>
      </c>
      <c r="AP245" s="161" t="s">
        <v>77</v>
      </c>
      <c r="AR245" s="169" t="s">
        <v>68</v>
      </c>
      <c r="AS245" s="169" t="s">
        <v>77</v>
      </c>
      <c r="AW245" s="161" t="s">
        <v>162</v>
      </c>
      <c r="BI245" s="170">
        <f>SUM(BI246:BI249)</f>
        <v>0</v>
      </c>
    </row>
    <row r="246" spans="1:63" s="1" customFormat="1" ht="25.5" customHeight="1">
      <c r="B246" s="174"/>
      <c r="C246" s="389" t="s">
        <v>930</v>
      </c>
      <c r="D246" s="389" t="s">
        <v>164</v>
      </c>
      <c r="E246" s="390" t="s">
        <v>2988</v>
      </c>
      <c r="F246" s="391" t="s">
        <v>2989</v>
      </c>
      <c r="G246" s="392" t="s">
        <v>489</v>
      </c>
      <c r="H246" s="393">
        <v>1</v>
      </c>
      <c r="I246" s="180"/>
      <c r="J246" s="181">
        <f>ROUND(I246*H246,2)</f>
        <v>0</v>
      </c>
      <c r="K246" s="177" t="s">
        <v>5</v>
      </c>
      <c r="L246" s="41"/>
      <c r="M246" s="182" t="s">
        <v>5</v>
      </c>
      <c r="N246" s="183" t="s">
        <v>40</v>
      </c>
      <c r="O246" s="42"/>
      <c r="P246" s="184">
        <f>O246*H246</f>
        <v>0</v>
      </c>
      <c r="Q246" s="184">
        <v>0</v>
      </c>
      <c r="R246" s="184">
        <f>Q246*H246</f>
        <v>0</v>
      </c>
      <c r="S246" s="184">
        <v>0</v>
      </c>
      <c r="T246" s="185">
        <f>S246*H246</f>
        <v>0</v>
      </c>
      <c r="AP246" s="24" t="s">
        <v>168</v>
      </c>
      <c r="AR246" s="24" t="s">
        <v>164</v>
      </c>
      <c r="AS246" s="24" t="s">
        <v>79</v>
      </c>
      <c r="AW246" s="24" t="s">
        <v>162</v>
      </c>
      <c r="BC246" s="186">
        <f>IF(N246="základní",J246,0)</f>
        <v>0</v>
      </c>
      <c r="BD246" s="186">
        <f>IF(N246="snížená",J246,0)</f>
        <v>0</v>
      </c>
      <c r="BE246" s="186">
        <f>IF(N246="zákl. přenesená",J246,0)</f>
        <v>0</v>
      </c>
      <c r="BF246" s="186">
        <f>IF(N246="sníž. přenesená",J246,0)</f>
        <v>0</v>
      </c>
      <c r="BG246" s="186">
        <f>IF(N246="nulová",J246,0)</f>
        <v>0</v>
      </c>
      <c r="BH246" s="24" t="s">
        <v>77</v>
      </c>
      <c r="BI246" s="186">
        <f>ROUND(I246*H246,2)</f>
        <v>0</v>
      </c>
      <c r="BJ246" s="24" t="s">
        <v>168</v>
      </c>
      <c r="BK246" s="24" t="s">
        <v>1872</v>
      </c>
    </row>
    <row r="247" spans="1:63" s="1" customFormat="1" ht="25.5" customHeight="1">
      <c r="B247" s="174"/>
      <c r="C247" s="389" t="s">
        <v>935</v>
      </c>
      <c r="D247" s="389" t="s">
        <v>164</v>
      </c>
      <c r="E247" s="390" t="s">
        <v>2990</v>
      </c>
      <c r="F247" s="391" t="s">
        <v>2991</v>
      </c>
      <c r="G247" s="392" t="s">
        <v>489</v>
      </c>
      <c r="H247" s="393">
        <v>7</v>
      </c>
      <c r="I247" s="180"/>
      <c r="J247" s="181">
        <f>ROUND(I247*H247,2)</f>
        <v>0</v>
      </c>
      <c r="K247" s="177" t="s">
        <v>5</v>
      </c>
      <c r="L247" s="41"/>
      <c r="M247" s="182" t="s">
        <v>5</v>
      </c>
      <c r="N247" s="183" t="s">
        <v>40</v>
      </c>
      <c r="O247" s="42"/>
      <c r="P247" s="184">
        <f>O247*H247</f>
        <v>0</v>
      </c>
      <c r="Q247" s="184">
        <v>0</v>
      </c>
      <c r="R247" s="184">
        <f>Q247*H247</f>
        <v>0</v>
      </c>
      <c r="S247" s="184">
        <v>0</v>
      </c>
      <c r="T247" s="185">
        <f>S247*H247</f>
        <v>0</v>
      </c>
      <c r="AP247" s="24" t="s">
        <v>168</v>
      </c>
      <c r="AR247" s="24" t="s">
        <v>164</v>
      </c>
      <c r="AS247" s="24" t="s">
        <v>79</v>
      </c>
      <c r="AW247" s="24" t="s">
        <v>162</v>
      </c>
      <c r="BC247" s="186">
        <f>IF(N247="základní",J247,0)</f>
        <v>0</v>
      </c>
      <c r="BD247" s="186">
        <f>IF(N247="snížená",J247,0)</f>
        <v>0</v>
      </c>
      <c r="BE247" s="186">
        <f>IF(N247="zákl. přenesená",J247,0)</f>
        <v>0</v>
      </c>
      <c r="BF247" s="186">
        <f>IF(N247="sníž. přenesená",J247,0)</f>
        <v>0</v>
      </c>
      <c r="BG247" s="186">
        <f>IF(N247="nulová",J247,0)</f>
        <v>0</v>
      </c>
      <c r="BH247" s="24" t="s">
        <v>77</v>
      </c>
      <c r="BI247" s="186">
        <f>ROUND(I247*H247,2)</f>
        <v>0</v>
      </c>
      <c r="BJ247" s="24" t="s">
        <v>168</v>
      </c>
      <c r="BK247" s="24" t="s">
        <v>1879</v>
      </c>
    </row>
    <row r="248" spans="1:63" s="1" customFormat="1" ht="25.5" customHeight="1">
      <c r="B248" s="174"/>
      <c r="C248" s="389" t="s">
        <v>943</v>
      </c>
      <c r="D248" s="389" t="s">
        <v>164</v>
      </c>
      <c r="E248" s="390" t="s">
        <v>2992</v>
      </c>
      <c r="F248" s="391" t="s">
        <v>2993</v>
      </c>
      <c r="G248" s="392" t="s">
        <v>489</v>
      </c>
      <c r="H248" s="393">
        <v>8</v>
      </c>
      <c r="I248" s="180"/>
      <c r="J248" s="181">
        <f>ROUND(I248*H248,2)</f>
        <v>0</v>
      </c>
      <c r="K248" s="177" t="s">
        <v>5</v>
      </c>
      <c r="L248" s="41"/>
      <c r="M248" s="182" t="s">
        <v>5</v>
      </c>
      <c r="N248" s="183" t="s">
        <v>40</v>
      </c>
      <c r="O248" s="42"/>
      <c r="P248" s="184">
        <f>O248*H248</f>
        <v>0</v>
      </c>
      <c r="Q248" s="184">
        <v>0</v>
      </c>
      <c r="R248" s="184">
        <f>Q248*H248</f>
        <v>0</v>
      </c>
      <c r="S248" s="184">
        <v>0</v>
      </c>
      <c r="T248" s="185">
        <f>S248*H248</f>
        <v>0</v>
      </c>
      <c r="AP248" s="24" t="s">
        <v>168</v>
      </c>
      <c r="AR248" s="24" t="s">
        <v>164</v>
      </c>
      <c r="AS248" s="24" t="s">
        <v>79</v>
      </c>
      <c r="AW248" s="24" t="s">
        <v>162</v>
      </c>
      <c r="BC248" s="186">
        <f>IF(N248="základní",J248,0)</f>
        <v>0</v>
      </c>
      <c r="BD248" s="186">
        <f>IF(N248="snížená",J248,0)</f>
        <v>0</v>
      </c>
      <c r="BE248" s="186">
        <f>IF(N248="zákl. přenesená",J248,0)</f>
        <v>0</v>
      </c>
      <c r="BF248" s="186">
        <f>IF(N248="sníž. přenesená",J248,0)</f>
        <v>0</v>
      </c>
      <c r="BG248" s="186">
        <f>IF(N248="nulová",J248,0)</f>
        <v>0</v>
      </c>
      <c r="BH248" s="24" t="s">
        <v>77</v>
      </c>
      <c r="BI248" s="186">
        <f>ROUND(I248*H248,2)</f>
        <v>0</v>
      </c>
      <c r="BJ248" s="24" t="s">
        <v>168</v>
      </c>
      <c r="BK248" s="24" t="s">
        <v>1887</v>
      </c>
    </row>
    <row r="249" spans="1:63" s="1" customFormat="1" ht="25.5" customHeight="1">
      <c r="B249" s="174"/>
      <c r="C249" s="389" t="s">
        <v>949</v>
      </c>
      <c r="D249" s="389" t="s">
        <v>164</v>
      </c>
      <c r="E249" s="390" t="s">
        <v>2994</v>
      </c>
      <c r="F249" s="391" t="s">
        <v>2995</v>
      </c>
      <c r="G249" s="392" t="s">
        <v>1628</v>
      </c>
      <c r="H249" s="439"/>
      <c r="I249" s="180"/>
      <c r="J249" s="181">
        <f>ROUND(I249*H249,2)</f>
        <v>0</v>
      </c>
      <c r="K249" s="177" t="s">
        <v>5</v>
      </c>
      <c r="L249" s="41"/>
      <c r="M249" s="182" t="s">
        <v>5</v>
      </c>
      <c r="N249" s="183" t="s">
        <v>40</v>
      </c>
      <c r="O249" s="42"/>
      <c r="P249" s="184">
        <f>O249*H249</f>
        <v>0</v>
      </c>
      <c r="Q249" s="184">
        <v>0</v>
      </c>
      <c r="R249" s="184">
        <f>Q249*H249</f>
        <v>0</v>
      </c>
      <c r="S249" s="184">
        <v>0</v>
      </c>
      <c r="T249" s="185">
        <f>S249*H249</f>
        <v>0</v>
      </c>
      <c r="AP249" s="24" t="s">
        <v>168</v>
      </c>
      <c r="AR249" s="24" t="s">
        <v>164</v>
      </c>
      <c r="AS249" s="24" t="s">
        <v>79</v>
      </c>
      <c r="AW249" s="24" t="s">
        <v>162</v>
      </c>
      <c r="BC249" s="186">
        <f>IF(N249="základní",J249,0)</f>
        <v>0</v>
      </c>
      <c r="BD249" s="186">
        <f>IF(N249="snížená",J249,0)</f>
        <v>0</v>
      </c>
      <c r="BE249" s="186">
        <f>IF(N249="zákl. přenesená",J249,0)</f>
        <v>0</v>
      </c>
      <c r="BF249" s="186">
        <f>IF(N249="sníž. přenesená",J249,0)</f>
        <v>0</v>
      </c>
      <c r="BG249" s="186">
        <f>IF(N249="nulová",J249,0)</f>
        <v>0</v>
      </c>
      <c r="BH249" s="24" t="s">
        <v>77</v>
      </c>
      <c r="BI249" s="186">
        <f>ROUND(I249*H249,2)</f>
        <v>0</v>
      </c>
      <c r="BJ249" s="24" t="s">
        <v>168</v>
      </c>
      <c r="BK249" s="24" t="s">
        <v>1899</v>
      </c>
    </row>
    <row r="250" spans="1:63" s="10" customFormat="1" ht="37.4" customHeight="1">
      <c r="B250" s="160"/>
      <c r="D250" s="171" t="s">
        <v>68</v>
      </c>
      <c r="E250" s="238" t="s">
        <v>2996</v>
      </c>
      <c r="F250" s="238" t="s">
        <v>2997</v>
      </c>
      <c r="I250" s="163"/>
      <c r="J250" s="239">
        <f>BI250</f>
        <v>0</v>
      </c>
      <c r="L250" s="160"/>
      <c r="M250" s="165"/>
      <c r="N250" s="166"/>
      <c r="O250" s="166"/>
      <c r="P250" s="167">
        <f>P251</f>
        <v>0</v>
      </c>
      <c r="Q250" s="166"/>
      <c r="R250" s="167">
        <f>R251</f>
        <v>0</v>
      </c>
      <c r="S250" s="166"/>
      <c r="T250" s="168">
        <f>T251</f>
        <v>0</v>
      </c>
      <c r="AP250" s="161" t="s">
        <v>77</v>
      </c>
      <c r="AR250" s="169" t="s">
        <v>68</v>
      </c>
      <c r="AS250" s="169" t="s">
        <v>69</v>
      </c>
      <c r="AW250" s="161" t="s">
        <v>162</v>
      </c>
      <c r="BI250" s="170">
        <f>BI251</f>
        <v>0</v>
      </c>
    </row>
    <row r="251" spans="1:63" s="1" customFormat="1" ht="25.5" customHeight="1">
      <c r="B251" s="174"/>
      <c r="C251" s="389" t="s">
        <v>960</v>
      </c>
      <c r="D251" s="389" t="s">
        <v>164</v>
      </c>
      <c r="E251" s="390" t="s">
        <v>2998</v>
      </c>
      <c r="F251" s="391" t="s">
        <v>2999</v>
      </c>
      <c r="G251" s="392" t="s">
        <v>3000</v>
      </c>
      <c r="H251" s="393">
        <v>160</v>
      </c>
      <c r="I251" s="180"/>
      <c r="J251" s="181">
        <f>ROUND(I251*H251,2)</f>
        <v>0</v>
      </c>
      <c r="K251" s="177" t="s">
        <v>5</v>
      </c>
      <c r="L251" s="41"/>
      <c r="M251" s="182" t="s">
        <v>5</v>
      </c>
      <c r="N251" s="183" t="s">
        <v>40</v>
      </c>
      <c r="O251" s="42"/>
      <c r="P251" s="184">
        <f>O251*H251</f>
        <v>0</v>
      </c>
      <c r="Q251" s="184">
        <v>0</v>
      </c>
      <c r="R251" s="184">
        <f>Q251*H251</f>
        <v>0</v>
      </c>
      <c r="S251" s="184">
        <v>0</v>
      </c>
      <c r="T251" s="185">
        <f>S251*H251</f>
        <v>0</v>
      </c>
      <c r="AP251" s="24" t="s">
        <v>168</v>
      </c>
      <c r="AR251" s="24" t="s">
        <v>164</v>
      </c>
      <c r="AS251" s="24" t="s">
        <v>77</v>
      </c>
      <c r="AW251" s="24" t="s">
        <v>162</v>
      </c>
      <c r="BC251" s="186">
        <f>IF(N251="základní",J251,0)</f>
        <v>0</v>
      </c>
      <c r="BD251" s="186">
        <f>IF(N251="snížená",J251,0)</f>
        <v>0</v>
      </c>
      <c r="BE251" s="186">
        <f>IF(N251="zákl. přenesená",J251,0)</f>
        <v>0</v>
      </c>
      <c r="BF251" s="186">
        <f>IF(N251="sníž. přenesená",J251,0)</f>
        <v>0</v>
      </c>
      <c r="BG251" s="186">
        <f>IF(N251="nulová",J251,0)</f>
        <v>0</v>
      </c>
      <c r="BH251" s="24" t="s">
        <v>77</v>
      </c>
      <c r="BI251" s="186">
        <f>ROUND(I251*H251,2)</f>
        <v>0</v>
      </c>
      <c r="BJ251" s="24" t="s">
        <v>168</v>
      </c>
      <c r="BK251" s="24" t="s">
        <v>1915</v>
      </c>
    </row>
    <row r="252" spans="1:63" s="10" customFormat="1" ht="37.4" customHeight="1">
      <c r="B252" s="160"/>
      <c r="D252" s="161" t="s">
        <v>68</v>
      </c>
      <c r="E252" s="162" t="s">
        <v>3001</v>
      </c>
      <c r="F252" s="162" t="s">
        <v>3002</v>
      </c>
      <c r="I252" s="163"/>
      <c r="J252" s="164">
        <f>BI252</f>
        <v>0</v>
      </c>
      <c r="L252" s="160"/>
      <c r="M252" s="165"/>
      <c r="N252" s="166"/>
      <c r="O252" s="166"/>
      <c r="P252" s="167">
        <f>P253</f>
        <v>0</v>
      </c>
      <c r="Q252" s="166"/>
      <c r="R252" s="167">
        <f>R253</f>
        <v>0</v>
      </c>
      <c r="S252" s="166"/>
      <c r="T252" s="168">
        <f>T253</f>
        <v>0</v>
      </c>
      <c r="AP252" s="161" t="s">
        <v>77</v>
      </c>
      <c r="AR252" s="169" t="s">
        <v>68</v>
      </c>
      <c r="AS252" s="169" t="s">
        <v>69</v>
      </c>
      <c r="AW252" s="161" t="s">
        <v>162</v>
      </c>
      <c r="BI252" s="170">
        <f>BI253</f>
        <v>0</v>
      </c>
    </row>
    <row r="253" spans="1:63" s="10" customFormat="1" ht="20" customHeight="1">
      <c r="B253" s="160"/>
      <c r="D253" s="171" t="s">
        <v>68</v>
      </c>
      <c r="E253" s="172" t="s">
        <v>3003</v>
      </c>
      <c r="F253" s="172" t="s">
        <v>3004</v>
      </c>
      <c r="I253" s="163"/>
      <c r="J253" s="173">
        <f>BI253</f>
        <v>0</v>
      </c>
      <c r="L253" s="160"/>
      <c r="M253" s="165"/>
      <c r="N253" s="166"/>
      <c r="O253" s="166"/>
      <c r="P253" s="167">
        <f>P254</f>
        <v>0</v>
      </c>
      <c r="Q253" s="166"/>
      <c r="R253" s="167">
        <f>R254</f>
        <v>0</v>
      </c>
      <c r="S253" s="166"/>
      <c r="T253" s="168">
        <f>T254</f>
        <v>0</v>
      </c>
      <c r="AP253" s="161" t="s">
        <v>77</v>
      </c>
      <c r="AR253" s="169" t="s">
        <v>68</v>
      </c>
      <c r="AS253" s="169" t="s">
        <v>77</v>
      </c>
      <c r="AW253" s="161" t="s">
        <v>162</v>
      </c>
      <c r="BI253" s="170">
        <f>BI254</f>
        <v>0</v>
      </c>
    </row>
    <row r="254" spans="1:63" s="1" customFormat="1" ht="16.5" customHeight="1">
      <c r="B254" s="394"/>
      <c r="C254" s="389" t="s">
        <v>966</v>
      </c>
      <c r="D254" s="389" t="s">
        <v>164</v>
      </c>
      <c r="E254" s="390" t="s">
        <v>3005</v>
      </c>
      <c r="F254" s="391" t="s">
        <v>3006</v>
      </c>
      <c r="G254" s="392" t="s">
        <v>489</v>
      </c>
      <c r="H254" s="393">
        <v>1</v>
      </c>
      <c r="I254" s="180"/>
      <c r="J254" s="181">
        <f>ROUND(I254*H254,2)</f>
        <v>0</v>
      </c>
      <c r="K254" s="177" t="s">
        <v>5</v>
      </c>
      <c r="L254" s="41"/>
      <c r="M254" s="182" t="s">
        <v>5</v>
      </c>
      <c r="N254" s="240" t="s">
        <v>40</v>
      </c>
      <c r="O254" s="241"/>
      <c r="P254" s="242">
        <f>O254*H254</f>
        <v>0</v>
      </c>
      <c r="Q254" s="242">
        <v>0</v>
      </c>
      <c r="R254" s="242">
        <f>Q254*H254</f>
        <v>0</v>
      </c>
      <c r="S254" s="242">
        <v>0</v>
      </c>
      <c r="T254" s="243">
        <f>S254*H254</f>
        <v>0</v>
      </c>
      <c r="AP254" s="24" t="s">
        <v>168</v>
      </c>
      <c r="AR254" s="24" t="s">
        <v>164</v>
      </c>
      <c r="AS254" s="24" t="s">
        <v>79</v>
      </c>
      <c r="AW254" s="24" t="s">
        <v>162</v>
      </c>
      <c r="BC254" s="186">
        <f>IF(N254="základní",J254,0)</f>
        <v>0</v>
      </c>
      <c r="BD254" s="186">
        <f>IF(N254="snížená",J254,0)</f>
        <v>0</v>
      </c>
      <c r="BE254" s="186">
        <f>IF(N254="zákl. přenesená",J254,0)</f>
        <v>0</v>
      </c>
      <c r="BF254" s="186">
        <f>IF(N254="sníž. přenesená",J254,0)</f>
        <v>0</v>
      </c>
      <c r="BG254" s="186">
        <f>IF(N254="nulová",J254,0)</f>
        <v>0</v>
      </c>
      <c r="BH254" s="24" t="s">
        <v>77</v>
      </c>
      <c r="BI254" s="186">
        <f>ROUND(I254*H254,2)</f>
        <v>0</v>
      </c>
      <c r="BJ254" s="24" t="s">
        <v>168</v>
      </c>
      <c r="BK254" s="24" t="s">
        <v>1930</v>
      </c>
    </row>
    <row r="255" spans="1:63" s="1" customFormat="1" ht="6.9" customHeight="1">
      <c r="B255" s="56"/>
      <c r="C255" s="57"/>
      <c r="D255" s="57"/>
      <c r="E255" s="57"/>
      <c r="F255" s="57"/>
      <c r="G255" s="57"/>
      <c r="H255" s="57"/>
      <c r="I255" s="127"/>
      <c r="J255" s="57"/>
      <c r="K255" s="57"/>
      <c r="L255" s="41"/>
    </row>
  </sheetData>
  <autoFilter ref="C90:K254" xr:uid="{00000000-0009-0000-0000-000002000000}"/>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90"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229"/>
  <sheetViews>
    <sheetView showGridLines="0" workbookViewId="0">
      <pane ySplit="1" topLeftCell="A157" activePane="bottomLeft" state="frozen"/>
      <selection pane="bottomLeft" activeCell="F224" sqref="F224"/>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6" t="s">
        <v>108</v>
      </c>
      <c r="H1" s="486"/>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49" t="s">
        <v>8</v>
      </c>
      <c r="M2" s="450"/>
      <c r="N2" s="450"/>
      <c r="O2" s="450"/>
      <c r="P2" s="450"/>
      <c r="Q2" s="450"/>
      <c r="R2" s="450"/>
      <c r="S2" s="450"/>
      <c r="T2" s="450"/>
      <c r="U2" s="450"/>
      <c r="V2" s="450"/>
      <c r="AT2" s="24" t="s">
        <v>85</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7" t="str">
        <f>'Rekapitulace stavby'!K6</f>
        <v>Rekonstrukce ŠKOLNÍ KUCHYNĚ, Základní škola Praha 9, Vybíralova 964/8, 19800 Praha 9</v>
      </c>
      <c r="F7" s="488"/>
      <c r="G7" s="488"/>
      <c r="H7" s="488"/>
      <c r="I7" s="105"/>
      <c r="J7" s="29"/>
      <c r="K7" s="31"/>
    </row>
    <row r="8" spans="1:70" s="1" customFormat="1">
      <c r="B8" s="41"/>
      <c r="C8" s="42"/>
      <c r="D8" s="37" t="s">
        <v>113</v>
      </c>
      <c r="E8" s="42"/>
      <c r="F8" s="42"/>
      <c r="G8" s="42"/>
      <c r="H8" s="42"/>
      <c r="I8" s="106"/>
      <c r="J8" s="42"/>
      <c r="K8" s="45"/>
    </row>
    <row r="9" spans="1:70" s="1" customFormat="1" ht="36.9" customHeight="1">
      <c r="B9" s="41"/>
      <c r="C9" s="42"/>
      <c r="D9" s="42"/>
      <c r="E9" s="489" t="s">
        <v>3007</v>
      </c>
      <c r="F9" s="490"/>
      <c r="G9" s="490"/>
      <c r="H9" s="490"/>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1" t="s">
        <v>5</v>
      </c>
      <c r="F24" s="481"/>
      <c r="G24" s="481"/>
      <c r="H24" s="481"/>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ROUND(J91,2)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ROUND(SUM(BE91:BE228), 2)</f>
        <v>0</v>
      </c>
      <c r="G30" s="42"/>
      <c r="H30" s="42"/>
      <c r="I30" s="119">
        <v>0.21</v>
      </c>
      <c r="J30" s="118">
        <f>ROUND(ROUND((SUM(BE91:BE228)), 2)*I30, 2)</f>
        <v>0</v>
      </c>
      <c r="K30" s="45"/>
    </row>
    <row r="31" spans="2:11" s="1" customFormat="1" ht="14.4" customHeight="1">
      <c r="B31" s="41"/>
      <c r="C31" s="42"/>
      <c r="D31" s="42"/>
      <c r="E31" s="49" t="s">
        <v>41</v>
      </c>
      <c r="F31" s="118">
        <f>ROUND(SUM(BF91:BF228), 2)</f>
        <v>0</v>
      </c>
      <c r="G31" s="42"/>
      <c r="H31" s="42"/>
      <c r="I31" s="119">
        <v>0.15</v>
      </c>
      <c r="J31" s="118">
        <f>ROUND(ROUND((SUM(BF91:BF228)), 2)*I31, 2)</f>
        <v>0</v>
      </c>
      <c r="K31" s="45"/>
    </row>
    <row r="32" spans="2:11" s="1" customFormat="1" ht="14.4" hidden="1" customHeight="1">
      <c r="B32" s="41"/>
      <c r="C32" s="42"/>
      <c r="D32" s="42"/>
      <c r="E32" s="49" t="s">
        <v>42</v>
      </c>
      <c r="F32" s="118">
        <f>ROUND(SUM(BG91:BG228), 2)</f>
        <v>0</v>
      </c>
      <c r="G32" s="42"/>
      <c r="H32" s="42"/>
      <c r="I32" s="119">
        <v>0.21</v>
      </c>
      <c r="J32" s="118">
        <v>0</v>
      </c>
      <c r="K32" s="45"/>
    </row>
    <row r="33" spans="2:11" s="1" customFormat="1" ht="14.4" hidden="1" customHeight="1">
      <c r="B33" s="41"/>
      <c r="C33" s="42"/>
      <c r="D33" s="42"/>
      <c r="E33" s="49" t="s">
        <v>43</v>
      </c>
      <c r="F33" s="118">
        <f>ROUND(SUM(BH91:BH228), 2)</f>
        <v>0</v>
      </c>
      <c r="G33" s="42"/>
      <c r="H33" s="42"/>
      <c r="I33" s="119">
        <v>0.15</v>
      </c>
      <c r="J33" s="118">
        <v>0</v>
      </c>
      <c r="K33" s="45"/>
    </row>
    <row r="34" spans="2:11" s="1" customFormat="1" ht="14.4" hidden="1" customHeight="1">
      <c r="B34" s="41"/>
      <c r="C34" s="42"/>
      <c r="D34" s="42"/>
      <c r="E34" s="49" t="s">
        <v>44</v>
      </c>
      <c r="F34" s="118">
        <f>ROUND(SUM(BI91:BI228),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7" t="str">
        <f>E7</f>
        <v>Rekonstrukce ŠKOLNÍ KUCHYNĚ, Základní škola Praha 9, Vybíralova 964/8, 19800 Praha 9</v>
      </c>
      <c r="F45" s="488"/>
      <c r="G45" s="488"/>
      <c r="H45" s="488"/>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89" t="str">
        <f>E9</f>
        <v xml:space="preserve">D1.4b - VYTÁPĚNÍ </v>
      </c>
      <c r="F47" s="490"/>
      <c r="G47" s="490"/>
      <c r="H47" s="490"/>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1" t="str">
        <f>E21</f>
        <v xml:space="preserve"> </v>
      </c>
      <c r="K51" s="45"/>
    </row>
    <row r="52" spans="2:47" s="1" customFormat="1" ht="14.4" customHeight="1">
      <c r="B52" s="41"/>
      <c r="C52" s="37" t="s">
        <v>30</v>
      </c>
      <c r="D52" s="42"/>
      <c r="E52" s="42"/>
      <c r="F52" s="35" t="str">
        <f>IF(E18="","",E18)</f>
        <v/>
      </c>
      <c r="G52" s="42"/>
      <c r="H52" s="42"/>
      <c r="I52" s="106"/>
      <c r="J52" s="482"/>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J91</f>
        <v>0</v>
      </c>
      <c r="K56" s="45"/>
      <c r="AU56" s="24" t="s">
        <v>119</v>
      </c>
    </row>
    <row r="57" spans="2:47" s="7" customFormat="1" ht="24.9" customHeight="1">
      <c r="B57" s="135"/>
      <c r="C57" s="136"/>
      <c r="D57" s="137" t="s">
        <v>3008</v>
      </c>
      <c r="E57" s="138"/>
      <c r="F57" s="138"/>
      <c r="G57" s="138"/>
      <c r="H57" s="138"/>
      <c r="I57" s="139"/>
      <c r="J57" s="140">
        <f>J92</f>
        <v>0</v>
      </c>
      <c r="K57" s="141"/>
    </row>
    <row r="58" spans="2:47" s="7" customFormat="1" ht="24.9" customHeight="1">
      <c r="B58" s="135"/>
      <c r="C58" s="136"/>
      <c r="D58" s="137" t="s">
        <v>3009</v>
      </c>
      <c r="E58" s="138"/>
      <c r="F58" s="138"/>
      <c r="G58" s="138"/>
      <c r="H58" s="138"/>
      <c r="I58" s="139"/>
      <c r="J58" s="140">
        <f>J111</f>
        <v>0</v>
      </c>
      <c r="K58" s="141"/>
    </row>
    <row r="59" spans="2:47" s="8" customFormat="1" ht="20" customHeight="1">
      <c r="B59" s="142"/>
      <c r="C59" s="143"/>
      <c r="D59" s="144" t="s">
        <v>3010</v>
      </c>
      <c r="E59" s="145"/>
      <c r="F59" s="145"/>
      <c r="G59" s="145"/>
      <c r="H59" s="145"/>
      <c r="I59" s="146"/>
      <c r="J59" s="147">
        <f>J112</f>
        <v>0</v>
      </c>
      <c r="K59" s="148"/>
    </row>
    <row r="60" spans="2:47" s="8" customFormat="1" ht="20" customHeight="1">
      <c r="B60" s="142"/>
      <c r="C60" s="143"/>
      <c r="D60" s="144" t="s">
        <v>3011</v>
      </c>
      <c r="E60" s="145"/>
      <c r="F60" s="145"/>
      <c r="G60" s="145"/>
      <c r="H60" s="145"/>
      <c r="I60" s="146"/>
      <c r="J60" s="147">
        <f>J120</f>
        <v>0</v>
      </c>
      <c r="K60" s="148"/>
    </row>
    <row r="61" spans="2:47" s="8" customFormat="1" ht="20" customHeight="1">
      <c r="B61" s="142"/>
      <c r="C61" s="143"/>
      <c r="D61" s="144" t="s">
        <v>3012</v>
      </c>
      <c r="E61" s="145"/>
      <c r="F61" s="145"/>
      <c r="G61" s="145"/>
      <c r="H61" s="145"/>
      <c r="I61" s="146"/>
      <c r="J61" s="147">
        <f>J128</f>
        <v>0</v>
      </c>
      <c r="K61" s="148"/>
    </row>
    <row r="62" spans="2:47" s="8" customFormat="1" ht="20" customHeight="1">
      <c r="B62" s="142"/>
      <c r="C62" s="143"/>
      <c r="D62" s="144" t="s">
        <v>3013</v>
      </c>
      <c r="E62" s="145"/>
      <c r="F62" s="145"/>
      <c r="G62" s="145"/>
      <c r="H62" s="145"/>
      <c r="I62" s="146"/>
      <c r="J62" s="147">
        <f>J136</f>
        <v>0</v>
      </c>
      <c r="K62" s="148"/>
    </row>
    <row r="63" spans="2:47" s="8" customFormat="1" ht="20" customHeight="1">
      <c r="B63" s="142"/>
      <c r="C63" s="143"/>
      <c r="D63" s="144" t="s">
        <v>3014</v>
      </c>
      <c r="E63" s="145"/>
      <c r="F63" s="145"/>
      <c r="G63" s="145"/>
      <c r="H63" s="145"/>
      <c r="I63" s="146"/>
      <c r="J63" s="147">
        <f>J144</f>
        <v>0</v>
      </c>
      <c r="K63" s="148"/>
    </row>
    <row r="64" spans="2:47" s="8" customFormat="1" ht="20" customHeight="1">
      <c r="B64" s="142"/>
      <c r="C64" s="143"/>
      <c r="D64" s="144" t="s">
        <v>3015</v>
      </c>
      <c r="E64" s="145"/>
      <c r="F64" s="145"/>
      <c r="G64" s="145"/>
      <c r="H64" s="145"/>
      <c r="I64" s="146"/>
      <c r="J64" s="147">
        <f>J153</f>
        <v>0</v>
      </c>
      <c r="K64" s="148"/>
    </row>
    <row r="65" spans="2:12" s="7" customFormat="1" ht="24.9" customHeight="1">
      <c r="B65" s="135"/>
      <c r="C65" s="136"/>
      <c r="D65" s="137" t="s">
        <v>3016</v>
      </c>
      <c r="E65" s="138"/>
      <c r="F65" s="138"/>
      <c r="G65" s="138"/>
      <c r="H65" s="138"/>
      <c r="I65" s="139"/>
      <c r="J65" s="140">
        <f>J163</f>
        <v>0</v>
      </c>
      <c r="K65" s="141"/>
    </row>
    <row r="66" spans="2:12" s="7" customFormat="1" ht="24.9" customHeight="1">
      <c r="B66" s="135"/>
      <c r="C66" s="136"/>
      <c r="D66" s="137" t="s">
        <v>3017</v>
      </c>
      <c r="E66" s="138"/>
      <c r="F66" s="138"/>
      <c r="G66" s="138"/>
      <c r="H66" s="138"/>
      <c r="I66" s="139"/>
      <c r="J66" s="140">
        <f>J167</f>
        <v>0</v>
      </c>
      <c r="K66" s="141"/>
    </row>
    <row r="67" spans="2:12" s="7" customFormat="1" ht="24.9" customHeight="1">
      <c r="B67" s="135"/>
      <c r="C67" s="136"/>
      <c r="D67" s="137" t="s">
        <v>3018</v>
      </c>
      <c r="E67" s="138"/>
      <c r="F67" s="138"/>
      <c r="G67" s="138"/>
      <c r="H67" s="138"/>
      <c r="I67" s="139"/>
      <c r="J67" s="140">
        <f>J180</f>
        <v>0</v>
      </c>
      <c r="K67" s="141"/>
    </row>
    <row r="68" spans="2:12" s="7" customFormat="1" ht="24.9" customHeight="1">
      <c r="B68" s="135"/>
      <c r="C68" s="136"/>
      <c r="D68" s="137" t="s">
        <v>3019</v>
      </c>
      <c r="E68" s="138"/>
      <c r="F68" s="138"/>
      <c r="G68" s="138"/>
      <c r="H68" s="138"/>
      <c r="I68" s="139"/>
      <c r="J68" s="140">
        <f>J195</f>
        <v>0</v>
      </c>
      <c r="K68" s="141"/>
    </row>
    <row r="69" spans="2:12" s="8" customFormat="1" ht="20" customHeight="1">
      <c r="B69" s="142"/>
      <c r="C69" s="143"/>
      <c r="D69" s="144" t="s">
        <v>3020</v>
      </c>
      <c r="E69" s="145"/>
      <c r="F69" s="145"/>
      <c r="G69" s="145"/>
      <c r="H69" s="145"/>
      <c r="I69" s="146"/>
      <c r="J69" s="147">
        <f>J196</f>
        <v>0</v>
      </c>
      <c r="K69" s="148"/>
    </row>
    <row r="70" spans="2:12" s="8" customFormat="1" ht="20" customHeight="1">
      <c r="B70" s="142"/>
      <c r="C70" s="143"/>
      <c r="D70" s="144" t="s">
        <v>3021</v>
      </c>
      <c r="E70" s="145"/>
      <c r="F70" s="145"/>
      <c r="G70" s="145"/>
      <c r="H70" s="145"/>
      <c r="I70" s="146"/>
      <c r="J70" s="147">
        <f>J211</f>
        <v>0</v>
      </c>
      <c r="K70" s="148"/>
    </row>
    <row r="71" spans="2:12" s="7" customFormat="1" ht="24.9" customHeight="1">
      <c r="B71" s="135"/>
      <c r="C71" s="136"/>
      <c r="D71" s="137" t="s">
        <v>3022</v>
      </c>
      <c r="E71" s="138"/>
      <c r="F71" s="138"/>
      <c r="G71" s="138"/>
      <c r="H71" s="138"/>
      <c r="I71" s="139"/>
      <c r="J71" s="140">
        <f>J214</f>
        <v>0</v>
      </c>
      <c r="K71" s="141"/>
    </row>
    <row r="72" spans="2:12" s="1" customFormat="1" ht="21.75" customHeight="1">
      <c r="B72" s="41"/>
      <c r="C72" s="42"/>
      <c r="D72" s="42"/>
      <c r="E72" s="42"/>
      <c r="F72" s="42"/>
      <c r="G72" s="42"/>
      <c r="H72" s="42"/>
      <c r="I72" s="106"/>
      <c r="J72" s="42"/>
      <c r="K72" s="45"/>
    </row>
    <row r="73" spans="2:12" s="1" customFormat="1" ht="6.9" customHeight="1">
      <c r="B73" s="56"/>
      <c r="C73" s="57"/>
      <c r="D73" s="57"/>
      <c r="E73" s="57"/>
      <c r="F73" s="57"/>
      <c r="G73" s="57"/>
      <c r="H73" s="57"/>
      <c r="I73" s="127"/>
      <c r="J73" s="57"/>
      <c r="K73" s="58"/>
    </row>
    <row r="77" spans="2:12" s="1" customFormat="1" ht="6.9" customHeight="1">
      <c r="B77" s="59"/>
      <c r="C77" s="60"/>
      <c r="D77" s="60"/>
      <c r="E77" s="60"/>
      <c r="F77" s="60"/>
      <c r="G77" s="60"/>
      <c r="H77" s="60"/>
      <c r="I77" s="128"/>
      <c r="J77" s="60"/>
      <c r="K77" s="60"/>
      <c r="L77" s="41"/>
    </row>
    <row r="78" spans="2:12" s="1" customFormat="1" ht="36.9" customHeight="1">
      <c r="B78" s="41"/>
      <c r="C78" s="61" t="s">
        <v>146</v>
      </c>
      <c r="L78" s="41"/>
    </row>
    <row r="79" spans="2:12" s="1" customFormat="1" ht="6.9" customHeight="1">
      <c r="B79" s="41"/>
      <c r="L79" s="41"/>
    </row>
    <row r="80" spans="2:12" s="1" customFormat="1" ht="14.4" customHeight="1">
      <c r="B80" s="41"/>
      <c r="C80" s="63" t="s">
        <v>19</v>
      </c>
      <c r="L80" s="41"/>
    </row>
    <row r="81" spans="2:65" s="1" customFormat="1" ht="16.5" customHeight="1">
      <c r="B81" s="41"/>
      <c r="E81" s="483" t="str">
        <f>E7</f>
        <v>Rekonstrukce ŠKOLNÍ KUCHYNĚ, Základní škola Praha 9, Vybíralova 964/8, 19800 Praha 9</v>
      </c>
      <c r="F81" s="484"/>
      <c r="G81" s="484"/>
      <c r="H81" s="484"/>
      <c r="L81" s="41"/>
    </row>
    <row r="82" spans="2:65" s="1" customFormat="1" ht="14.4" customHeight="1">
      <c r="B82" s="41"/>
      <c r="C82" s="63" t="s">
        <v>113</v>
      </c>
      <c r="L82" s="41"/>
    </row>
    <row r="83" spans="2:65" s="1" customFormat="1" ht="17.25" customHeight="1">
      <c r="B83" s="41"/>
      <c r="E83" s="451" t="str">
        <f>E9</f>
        <v xml:space="preserve">D1.4b - VYTÁPĚNÍ </v>
      </c>
      <c r="F83" s="485"/>
      <c r="G83" s="485"/>
      <c r="H83" s="485"/>
      <c r="L83" s="41"/>
    </row>
    <row r="84" spans="2:65" s="1" customFormat="1" ht="6.9" customHeight="1">
      <c r="B84" s="41"/>
      <c r="L84" s="41"/>
    </row>
    <row r="85" spans="2:65" s="1" customFormat="1" ht="18" customHeight="1">
      <c r="B85" s="41"/>
      <c r="C85" s="63" t="s">
        <v>23</v>
      </c>
      <c r="F85" s="149" t="str">
        <f>F12</f>
        <v xml:space="preserve"> </v>
      </c>
      <c r="I85" s="150" t="s">
        <v>25</v>
      </c>
      <c r="J85" s="67" t="str">
        <f>IF(J12="","",J12)</f>
        <v>25. 10. 2019</v>
      </c>
      <c r="L85" s="41"/>
    </row>
    <row r="86" spans="2:65" s="1" customFormat="1" ht="6.9" customHeight="1">
      <c r="B86" s="41"/>
      <c r="L86" s="41"/>
    </row>
    <row r="87" spans="2:65" s="1" customFormat="1">
      <c r="B87" s="41"/>
      <c r="C87" s="63" t="s">
        <v>27</v>
      </c>
      <c r="F87" s="149" t="str">
        <f>E15</f>
        <v xml:space="preserve"> </v>
      </c>
      <c r="I87" s="150" t="s">
        <v>32</v>
      </c>
      <c r="J87" s="149" t="str">
        <f>E21</f>
        <v xml:space="preserve"> </v>
      </c>
      <c r="L87" s="41"/>
    </row>
    <row r="88" spans="2:65" s="1" customFormat="1" ht="14.4" customHeight="1">
      <c r="B88" s="41"/>
      <c r="C88" s="63" t="s">
        <v>30</v>
      </c>
      <c r="F88" s="149" t="str">
        <f>IF(E18="","",E18)</f>
        <v/>
      </c>
      <c r="L88" s="41"/>
    </row>
    <row r="89" spans="2:65" s="1" customFormat="1" ht="10.4" customHeight="1">
      <c r="B89" s="41"/>
      <c r="L89" s="41"/>
    </row>
    <row r="90" spans="2:65" s="9" customFormat="1" ht="29.25" customHeight="1">
      <c r="B90" s="151"/>
      <c r="C90" s="152" t="s">
        <v>147</v>
      </c>
      <c r="D90" s="153" t="s">
        <v>54</v>
      </c>
      <c r="E90" s="153" t="s">
        <v>50</v>
      </c>
      <c r="F90" s="153" t="s">
        <v>148</v>
      </c>
      <c r="G90" s="153" t="s">
        <v>149</v>
      </c>
      <c r="H90" s="153" t="s">
        <v>150</v>
      </c>
      <c r="I90" s="154" t="s">
        <v>151</v>
      </c>
      <c r="J90" s="153" t="s">
        <v>117</v>
      </c>
      <c r="K90" s="155" t="s">
        <v>152</v>
      </c>
      <c r="L90" s="151"/>
      <c r="M90" s="73" t="s">
        <v>153</v>
      </c>
      <c r="N90" s="74" t="s">
        <v>39</v>
      </c>
      <c r="O90" s="74" t="s">
        <v>154</v>
      </c>
      <c r="P90" s="74" t="s">
        <v>155</v>
      </c>
      <c r="Q90" s="74" t="s">
        <v>156</v>
      </c>
      <c r="R90" s="74" t="s">
        <v>157</v>
      </c>
      <c r="S90" s="74" t="s">
        <v>158</v>
      </c>
      <c r="T90" s="75" t="s">
        <v>159</v>
      </c>
    </row>
    <row r="91" spans="2:65" s="1" customFormat="1" ht="29.25" customHeight="1">
      <c r="B91" s="41"/>
      <c r="C91" s="77" t="s">
        <v>118</v>
      </c>
      <c r="J91" s="156">
        <f>BK91</f>
        <v>0</v>
      </c>
      <c r="L91" s="41"/>
      <c r="M91" s="76"/>
      <c r="N91" s="68"/>
      <c r="O91" s="68"/>
      <c r="P91" s="157">
        <f>P92+P111+P163+P167+P180+P195+P214</f>
        <v>0</v>
      </c>
      <c r="Q91" s="68"/>
      <c r="R91" s="157">
        <f>R92+R111+R163+R167+R180+R195+R214</f>
        <v>0</v>
      </c>
      <c r="S91" s="68"/>
      <c r="T91" s="158">
        <f>T92+T111+T163+T167+T180+T195+T214</f>
        <v>0</v>
      </c>
      <c r="AT91" s="24" t="s">
        <v>68</v>
      </c>
      <c r="AU91" s="24" t="s">
        <v>119</v>
      </c>
      <c r="BK91" s="159">
        <f>BK92+BK111+BK163+BK167+BK180+BK195+BK214</f>
        <v>0</v>
      </c>
    </row>
    <row r="92" spans="2:65" s="10" customFormat="1" ht="37.4" customHeight="1">
      <c r="B92" s="160"/>
      <c r="D92" s="171" t="s">
        <v>68</v>
      </c>
      <c r="E92" s="238" t="s">
        <v>3023</v>
      </c>
      <c r="F92" s="238" t="s">
        <v>3024</v>
      </c>
      <c r="I92" s="163"/>
      <c r="J92" s="239">
        <f>BK92</f>
        <v>0</v>
      </c>
      <c r="L92" s="160"/>
      <c r="M92" s="165"/>
      <c r="N92" s="166"/>
      <c r="O92" s="166"/>
      <c r="P92" s="167">
        <f>SUM(P93:P110)</f>
        <v>0</v>
      </c>
      <c r="Q92" s="166"/>
      <c r="R92" s="167">
        <f>SUM(R93:R110)</f>
        <v>0</v>
      </c>
      <c r="S92" s="166"/>
      <c r="T92" s="168">
        <f>SUM(T93:T110)</f>
        <v>0</v>
      </c>
      <c r="AR92" s="161" t="s">
        <v>77</v>
      </c>
      <c r="AT92" s="169" t="s">
        <v>68</v>
      </c>
      <c r="AU92" s="169" t="s">
        <v>69</v>
      </c>
      <c r="AY92" s="161" t="s">
        <v>162</v>
      </c>
      <c r="BK92" s="170">
        <f>SUM(BK93:BK110)</f>
        <v>0</v>
      </c>
    </row>
    <row r="93" spans="2:65" s="1" customFormat="1" ht="25.5" customHeight="1">
      <c r="B93" s="174"/>
      <c r="C93" s="175" t="s">
        <v>77</v>
      </c>
      <c r="D93" s="175" t="s">
        <v>164</v>
      </c>
      <c r="E93" s="176" t="s">
        <v>3025</v>
      </c>
      <c r="F93" s="177" t="s">
        <v>3026</v>
      </c>
      <c r="G93" s="178" t="s">
        <v>3027</v>
      </c>
      <c r="H93" s="179">
        <v>1</v>
      </c>
      <c r="I93" s="180"/>
      <c r="J93" s="181">
        <f t="shared" ref="J93:J110" si="0">ROUND(I93*H93,2)</f>
        <v>0</v>
      </c>
      <c r="K93" s="177" t="s">
        <v>5</v>
      </c>
      <c r="L93" s="41"/>
      <c r="M93" s="182" t="s">
        <v>5</v>
      </c>
      <c r="N93" s="183" t="s">
        <v>40</v>
      </c>
      <c r="O93" s="42"/>
      <c r="P93" s="184">
        <f t="shared" ref="P93:P110" si="1">O93*H93</f>
        <v>0</v>
      </c>
      <c r="Q93" s="184">
        <v>0</v>
      </c>
      <c r="R93" s="184">
        <f t="shared" ref="R93:R110" si="2">Q93*H93</f>
        <v>0</v>
      </c>
      <c r="S93" s="184">
        <v>0</v>
      </c>
      <c r="T93" s="185">
        <f t="shared" ref="T93:T110" si="3">S93*H93</f>
        <v>0</v>
      </c>
      <c r="AR93" s="24" t="s">
        <v>168</v>
      </c>
      <c r="AT93" s="24" t="s">
        <v>164</v>
      </c>
      <c r="AU93" s="24" t="s">
        <v>77</v>
      </c>
      <c r="AY93" s="24" t="s">
        <v>162</v>
      </c>
      <c r="BE93" s="186">
        <f t="shared" ref="BE93:BE110" si="4">IF(N93="základní",J93,0)</f>
        <v>0</v>
      </c>
      <c r="BF93" s="186">
        <f t="shared" ref="BF93:BF110" si="5">IF(N93="snížená",J93,0)</f>
        <v>0</v>
      </c>
      <c r="BG93" s="186">
        <f t="shared" ref="BG93:BG110" si="6">IF(N93="zákl. přenesená",J93,0)</f>
        <v>0</v>
      </c>
      <c r="BH93" s="186">
        <f t="shared" ref="BH93:BH110" si="7">IF(N93="sníž. přenesená",J93,0)</f>
        <v>0</v>
      </c>
      <c r="BI93" s="186">
        <f t="shared" ref="BI93:BI110" si="8">IF(N93="nulová",J93,0)</f>
        <v>0</v>
      </c>
      <c r="BJ93" s="24" t="s">
        <v>77</v>
      </c>
      <c r="BK93" s="186">
        <f t="shared" ref="BK93:BK110" si="9">ROUND(I93*H93,2)</f>
        <v>0</v>
      </c>
      <c r="BL93" s="24" t="s">
        <v>168</v>
      </c>
      <c r="BM93" s="24" t="s">
        <v>79</v>
      </c>
    </row>
    <row r="94" spans="2:65" s="1" customFormat="1" ht="25.5" customHeight="1">
      <c r="B94" s="174"/>
      <c r="C94" s="175" t="s">
        <v>79</v>
      </c>
      <c r="D94" s="175" t="s">
        <v>164</v>
      </c>
      <c r="E94" s="176" t="s">
        <v>3028</v>
      </c>
      <c r="F94" s="177" t="s">
        <v>3029</v>
      </c>
      <c r="G94" s="178" t="s">
        <v>3027</v>
      </c>
      <c r="H94" s="179">
        <v>1</v>
      </c>
      <c r="I94" s="180"/>
      <c r="J94" s="181">
        <f t="shared" si="0"/>
        <v>0</v>
      </c>
      <c r="K94" s="177" t="s">
        <v>5</v>
      </c>
      <c r="L94" s="41"/>
      <c r="M94" s="182" t="s">
        <v>5</v>
      </c>
      <c r="N94" s="183" t="s">
        <v>40</v>
      </c>
      <c r="O94" s="42"/>
      <c r="P94" s="184">
        <f t="shared" si="1"/>
        <v>0</v>
      </c>
      <c r="Q94" s="184">
        <v>0</v>
      </c>
      <c r="R94" s="184">
        <f t="shared" si="2"/>
        <v>0</v>
      </c>
      <c r="S94" s="184">
        <v>0</v>
      </c>
      <c r="T94" s="185">
        <f t="shared" si="3"/>
        <v>0</v>
      </c>
      <c r="AR94" s="24" t="s">
        <v>168</v>
      </c>
      <c r="AT94" s="24" t="s">
        <v>164</v>
      </c>
      <c r="AU94" s="24" t="s">
        <v>77</v>
      </c>
      <c r="AY94" s="24" t="s">
        <v>162</v>
      </c>
      <c r="BE94" s="186">
        <f t="shared" si="4"/>
        <v>0</v>
      </c>
      <c r="BF94" s="186">
        <f t="shared" si="5"/>
        <v>0</v>
      </c>
      <c r="BG94" s="186">
        <f t="shared" si="6"/>
        <v>0</v>
      </c>
      <c r="BH94" s="186">
        <f t="shared" si="7"/>
        <v>0</v>
      </c>
      <c r="BI94" s="186">
        <f t="shared" si="8"/>
        <v>0</v>
      </c>
      <c r="BJ94" s="24" t="s">
        <v>77</v>
      </c>
      <c r="BK94" s="186">
        <f t="shared" si="9"/>
        <v>0</v>
      </c>
      <c r="BL94" s="24" t="s">
        <v>168</v>
      </c>
      <c r="BM94" s="24" t="s">
        <v>168</v>
      </c>
    </row>
    <row r="95" spans="2:65" s="1" customFormat="1" ht="25.5" customHeight="1">
      <c r="B95" s="174"/>
      <c r="C95" s="175" t="s">
        <v>178</v>
      </c>
      <c r="D95" s="175" t="s">
        <v>164</v>
      </c>
      <c r="E95" s="176" t="s">
        <v>3030</v>
      </c>
      <c r="F95" s="177" t="s">
        <v>3031</v>
      </c>
      <c r="G95" s="178" t="s">
        <v>3027</v>
      </c>
      <c r="H95" s="179">
        <v>1</v>
      </c>
      <c r="I95" s="180"/>
      <c r="J95" s="181">
        <f t="shared" si="0"/>
        <v>0</v>
      </c>
      <c r="K95" s="177" t="s">
        <v>5</v>
      </c>
      <c r="L95" s="41"/>
      <c r="M95" s="182" t="s">
        <v>5</v>
      </c>
      <c r="N95" s="183" t="s">
        <v>40</v>
      </c>
      <c r="O95" s="42"/>
      <c r="P95" s="184">
        <f t="shared" si="1"/>
        <v>0</v>
      </c>
      <c r="Q95" s="184">
        <v>0</v>
      </c>
      <c r="R95" s="184">
        <f t="shared" si="2"/>
        <v>0</v>
      </c>
      <c r="S95" s="184">
        <v>0</v>
      </c>
      <c r="T95" s="185">
        <f t="shared" si="3"/>
        <v>0</v>
      </c>
      <c r="AR95" s="24" t="s">
        <v>168</v>
      </c>
      <c r="AT95" s="24" t="s">
        <v>164</v>
      </c>
      <c r="AU95" s="24" t="s">
        <v>77</v>
      </c>
      <c r="AY95" s="24" t="s">
        <v>162</v>
      </c>
      <c r="BE95" s="186">
        <f t="shared" si="4"/>
        <v>0</v>
      </c>
      <c r="BF95" s="186">
        <f t="shared" si="5"/>
        <v>0</v>
      </c>
      <c r="BG95" s="186">
        <f t="shared" si="6"/>
        <v>0</v>
      </c>
      <c r="BH95" s="186">
        <f t="shared" si="7"/>
        <v>0</v>
      </c>
      <c r="BI95" s="186">
        <f t="shared" si="8"/>
        <v>0</v>
      </c>
      <c r="BJ95" s="24" t="s">
        <v>77</v>
      </c>
      <c r="BK95" s="186">
        <f t="shared" si="9"/>
        <v>0</v>
      </c>
      <c r="BL95" s="24" t="s">
        <v>168</v>
      </c>
      <c r="BM95" s="24" t="s">
        <v>203</v>
      </c>
    </row>
    <row r="96" spans="2:65" s="1" customFormat="1" ht="16.5" customHeight="1">
      <c r="B96" s="174"/>
      <c r="C96" s="175" t="s">
        <v>168</v>
      </c>
      <c r="D96" s="175" t="s">
        <v>164</v>
      </c>
      <c r="E96" s="176" t="s">
        <v>3032</v>
      </c>
      <c r="F96" s="177" t="s">
        <v>3033</v>
      </c>
      <c r="G96" s="178" t="s">
        <v>3027</v>
      </c>
      <c r="H96" s="179">
        <v>2</v>
      </c>
      <c r="I96" s="180"/>
      <c r="J96" s="181">
        <f t="shared" si="0"/>
        <v>0</v>
      </c>
      <c r="K96" s="177" t="s">
        <v>5</v>
      </c>
      <c r="L96" s="41"/>
      <c r="M96" s="182" t="s">
        <v>5</v>
      </c>
      <c r="N96" s="183" t="s">
        <v>40</v>
      </c>
      <c r="O96" s="42"/>
      <c r="P96" s="184">
        <f t="shared" si="1"/>
        <v>0</v>
      </c>
      <c r="Q96" s="184">
        <v>0</v>
      </c>
      <c r="R96" s="184">
        <f t="shared" si="2"/>
        <v>0</v>
      </c>
      <c r="S96" s="184">
        <v>0</v>
      </c>
      <c r="T96" s="185">
        <f t="shared" si="3"/>
        <v>0</v>
      </c>
      <c r="AR96" s="24" t="s">
        <v>168</v>
      </c>
      <c r="AT96" s="24" t="s">
        <v>164</v>
      </c>
      <c r="AU96" s="24" t="s">
        <v>77</v>
      </c>
      <c r="AY96" s="24" t="s">
        <v>162</v>
      </c>
      <c r="BE96" s="186">
        <f t="shared" si="4"/>
        <v>0</v>
      </c>
      <c r="BF96" s="186">
        <f t="shared" si="5"/>
        <v>0</v>
      </c>
      <c r="BG96" s="186">
        <f t="shared" si="6"/>
        <v>0</v>
      </c>
      <c r="BH96" s="186">
        <f t="shared" si="7"/>
        <v>0</v>
      </c>
      <c r="BI96" s="186">
        <f t="shared" si="8"/>
        <v>0</v>
      </c>
      <c r="BJ96" s="24" t="s">
        <v>77</v>
      </c>
      <c r="BK96" s="186">
        <f t="shared" si="9"/>
        <v>0</v>
      </c>
      <c r="BL96" s="24" t="s">
        <v>168</v>
      </c>
      <c r="BM96" s="24" t="s">
        <v>213</v>
      </c>
    </row>
    <row r="97" spans="2:65" s="1" customFormat="1" ht="16.5" customHeight="1">
      <c r="B97" s="174"/>
      <c r="C97" s="175" t="s">
        <v>197</v>
      </c>
      <c r="D97" s="175" t="s">
        <v>164</v>
      </c>
      <c r="E97" s="176" t="s">
        <v>3034</v>
      </c>
      <c r="F97" s="177" t="s">
        <v>3035</v>
      </c>
      <c r="G97" s="178" t="s">
        <v>3027</v>
      </c>
      <c r="H97" s="179">
        <v>2</v>
      </c>
      <c r="I97" s="180"/>
      <c r="J97" s="181">
        <f t="shared" si="0"/>
        <v>0</v>
      </c>
      <c r="K97" s="177" t="s">
        <v>5</v>
      </c>
      <c r="L97" s="41"/>
      <c r="M97" s="182" t="s">
        <v>5</v>
      </c>
      <c r="N97" s="183" t="s">
        <v>40</v>
      </c>
      <c r="O97" s="42"/>
      <c r="P97" s="184">
        <f t="shared" si="1"/>
        <v>0</v>
      </c>
      <c r="Q97" s="184">
        <v>0</v>
      </c>
      <c r="R97" s="184">
        <f t="shared" si="2"/>
        <v>0</v>
      </c>
      <c r="S97" s="184">
        <v>0</v>
      </c>
      <c r="T97" s="185">
        <f t="shared" si="3"/>
        <v>0</v>
      </c>
      <c r="AR97" s="24" t="s">
        <v>168</v>
      </c>
      <c r="AT97" s="24" t="s">
        <v>164</v>
      </c>
      <c r="AU97" s="24" t="s">
        <v>77</v>
      </c>
      <c r="AY97" s="24" t="s">
        <v>162</v>
      </c>
      <c r="BE97" s="186">
        <f t="shared" si="4"/>
        <v>0</v>
      </c>
      <c r="BF97" s="186">
        <f t="shared" si="5"/>
        <v>0</v>
      </c>
      <c r="BG97" s="186">
        <f t="shared" si="6"/>
        <v>0</v>
      </c>
      <c r="BH97" s="186">
        <f t="shared" si="7"/>
        <v>0</v>
      </c>
      <c r="BI97" s="186">
        <f t="shared" si="8"/>
        <v>0</v>
      </c>
      <c r="BJ97" s="24" t="s">
        <v>77</v>
      </c>
      <c r="BK97" s="186">
        <f t="shared" si="9"/>
        <v>0</v>
      </c>
      <c r="BL97" s="24" t="s">
        <v>168</v>
      </c>
      <c r="BM97" s="24" t="s">
        <v>232</v>
      </c>
    </row>
    <row r="98" spans="2:65" s="1" customFormat="1" ht="16.5" customHeight="1">
      <c r="B98" s="174"/>
      <c r="C98" s="175" t="s">
        <v>203</v>
      </c>
      <c r="D98" s="175" t="s">
        <v>164</v>
      </c>
      <c r="E98" s="176" t="s">
        <v>3036</v>
      </c>
      <c r="F98" s="177" t="s">
        <v>3037</v>
      </c>
      <c r="G98" s="178" t="s">
        <v>3027</v>
      </c>
      <c r="H98" s="179">
        <v>2</v>
      </c>
      <c r="I98" s="180"/>
      <c r="J98" s="181">
        <f t="shared" si="0"/>
        <v>0</v>
      </c>
      <c r="K98" s="177" t="s">
        <v>5</v>
      </c>
      <c r="L98" s="41"/>
      <c r="M98" s="182" t="s">
        <v>5</v>
      </c>
      <c r="N98" s="183" t="s">
        <v>40</v>
      </c>
      <c r="O98" s="42"/>
      <c r="P98" s="184">
        <f t="shared" si="1"/>
        <v>0</v>
      </c>
      <c r="Q98" s="184">
        <v>0</v>
      </c>
      <c r="R98" s="184">
        <f t="shared" si="2"/>
        <v>0</v>
      </c>
      <c r="S98" s="184">
        <v>0</v>
      </c>
      <c r="T98" s="185">
        <f t="shared" si="3"/>
        <v>0</v>
      </c>
      <c r="AR98" s="24" t="s">
        <v>168</v>
      </c>
      <c r="AT98" s="24" t="s">
        <v>164</v>
      </c>
      <c r="AU98" s="24" t="s">
        <v>77</v>
      </c>
      <c r="AY98" s="24" t="s">
        <v>162</v>
      </c>
      <c r="BE98" s="186">
        <f t="shared" si="4"/>
        <v>0</v>
      </c>
      <c r="BF98" s="186">
        <f t="shared" si="5"/>
        <v>0</v>
      </c>
      <c r="BG98" s="186">
        <f t="shared" si="6"/>
        <v>0</v>
      </c>
      <c r="BH98" s="186">
        <f t="shared" si="7"/>
        <v>0</v>
      </c>
      <c r="BI98" s="186">
        <f t="shared" si="8"/>
        <v>0</v>
      </c>
      <c r="BJ98" s="24" t="s">
        <v>77</v>
      </c>
      <c r="BK98" s="186">
        <f t="shared" si="9"/>
        <v>0</v>
      </c>
      <c r="BL98" s="24" t="s">
        <v>168</v>
      </c>
      <c r="BM98" s="24" t="s">
        <v>240</v>
      </c>
    </row>
    <row r="99" spans="2:65" s="1" customFormat="1" ht="16.5" customHeight="1">
      <c r="B99" s="174"/>
      <c r="C99" s="175" t="s">
        <v>208</v>
      </c>
      <c r="D99" s="175" t="s">
        <v>164</v>
      </c>
      <c r="E99" s="176" t="s">
        <v>3038</v>
      </c>
      <c r="F99" s="177" t="s">
        <v>3039</v>
      </c>
      <c r="G99" s="178" t="s">
        <v>3027</v>
      </c>
      <c r="H99" s="179">
        <v>1</v>
      </c>
      <c r="I99" s="180"/>
      <c r="J99" s="181">
        <f t="shared" si="0"/>
        <v>0</v>
      </c>
      <c r="K99" s="177" t="s">
        <v>5</v>
      </c>
      <c r="L99" s="41"/>
      <c r="M99" s="182" t="s">
        <v>5</v>
      </c>
      <c r="N99" s="183" t="s">
        <v>40</v>
      </c>
      <c r="O99" s="42"/>
      <c r="P99" s="184">
        <f t="shared" si="1"/>
        <v>0</v>
      </c>
      <c r="Q99" s="184">
        <v>0</v>
      </c>
      <c r="R99" s="184">
        <f t="shared" si="2"/>
        <v>0</v>
      </c>
      <c r="S99" s="184">
        <v>0</v>
      </c>
      <c r="T99" s="185">
        <f t="shared" si="3"/>
        <v>0</v>
      </c>
      <c r="AR99" s="24" t="s">
        <v>168</v>
      </c>
      <c r="AT99" s="24" t="s">
        <v>164</v>
      </c>
      <c r="AU99" s="24" t="s">
        <v>77</v>
      </c>
      <c r="AY99" s="24" t="s">
        <v>162</v>
      </c>
      <c r="BE99" s="186">
        <f t="shared" si="4"/>
        <v>0</v>
      </c>
      <c r="BF99" s="186">
        <f t="shared" si="5"/>
        <v>0</v>
      </c>
      <c r="BG99" s="186">
        <f t="shared" si="6"/>
        <v>0</v>
      </c>
      <c r="BH99" s="186">
        <f t="shared" si="7"/>
        <v>0</v>
      </c>
      <c r="BI99" s="186">
        <f t="shared" si="8"/>
        <v>0</v>
      </c>
      <c r="BJ99" s="24" t="s">
        <v>77</v>
      </c>
      <c r="BK99" s="186">
        <f t="shared" si="9"/>
        <v>0</v>
      </c>
      <c r="BL99" s="24" t="s">
        <v>168</v>
      </c>
      <c r="BM99" s="24" t="s">
        <v>249</v>
      </c>
    </row>
    <row r="100" spans="2:65" s="1" customFormat="1" ht="16.5" customHeight="1">
      <c r="B100" s="174"/>
      <c r="C100" s="175" t="s">
        <v>213</v>
      </c>
      <c r="D100" s="175" t="s">
        <v>164</v>
      </c>
      <c r="E100" s="176" t="s">
        <v>3040</v>
      </c>
      <c r="F100" s="177" t="s">
        <v>3041</v>
      </c>
      <c r="G100" s="178" t="s">
        <v>3027</v>
      </c>
      <c r="H100" s="179">
        <v>8</v>
      </c>
      <c r="I100" s="180"/>
      <c r="J100" s="181">
        <f t="shared" si="0"/>
        <v>0</v>
      </c>
      <c r="K100" s="177" t="s">
        <v>5</v>
      </c>
      <c r="L100" s="41"/>
      <c r="M100" s="182" t="s">
        <v>5</v>
      </c>
      <c r="N100" s="183" t="s">
        <v>40</v>
      </c>
      <c r="O100" s="42"/>
      <c r="P100" s="184">
        <f t="shared" si="1"/>
        <v>0</v>
      </c>
      <c r="Q100" s="184">
        <v>0</v>
      </c>
      <c r="R100" s="184">
        <f t="shared" si="2"/>
        <v>0</v>
      </c>
      <c r="S100" s="184">
        <v>0</v>
      </c>
      <c r="T100" s="185">
        <f t="shared" si="3"/>
        <v>0</v>
      </c>
      <c r="AR100" s="24" t="s">
        <v>168</v>
      </c>
      <c r="AT100" s="24" t="s">
        <v>164</v>
      </c>
      <c r="AU100" s="24" t="s">
        <v>77</v>
      </c>
      <c r="AY100" s="24" t="s">
        <v>162</v>
      </c>
      <c r="BE100" s="186">
        <f t="shared" si="4"/>
        <v>0</v>
      </c>
      <c r="BF100" s="186">
        <f t="shared" si="5"/>
        <v>0</v>
      </c>
      <c r="BG100" s="186">
        <f t="shared" si="6"/>
        <v>0</v>
      </c>
      <c r="BH100" s="186">
        <f t="shared" si="7"/>
        <v>0</v>
      </c>
      <c r="BI100" s="186">
        <f t="shared" si="8"/>
        <v>0</v>
      </c>
      <c r="BJ100" s="24" t="s">
        <v>77</v>
      </c>
      <c r="BK100" s="186">
        <f t="shared" si="9"/>
        <v>0</v>
      </c>
      <c r="BL100" s="24" t="s">
        <v>168</v>
      </c>
      <c r="BM100" s="24" t="s">
        <v>270</v>
      </c>
    </row>
    <row r="101" spans="2:65" s="1" customFormat="1" ht="16.5" customHeight="1">
      <c r="B101" s="174"/>
      <c r="C101" s="175" t="s">
        <v>227</v>
      </c>
      <c r="D101" s="175" t="s">
        <v>164</v>
      </c>
      <c r="E101" s="176" t="s">
        <v>3042</v>
      </c>
      <c r="F101" s="177" t="s">
        <v>3043</v>
      </c>
      <c r="G101" s="178" t="s">
        <v>3027</v>
      </c>
      <c r="H101" s="179">
        <v>4</v>
      </c>
      <c r="I101" s="180"/>
      <c r="J101" s="181">
        <f t="shared" si="0"/>
        <v>0</v>
      </c>
      <c r="K101" s="177" t="s">
        <v>5</v>
      </c>
      <c r="L101" s="41"/>
      <c r="M101" s="182" t="s">
        <v>5</v>
      </c>
      <c r="N101" s="183" t="s">
        <v>40</v>
      </c>
      <c r="O101" s="42"/>
      <c r="P101" s="184">
        <f t="shared" si="1"/>
        <v>0</v>
      </c>
      <c r="Q101" s="184">
        <v>0</v>
      </c>
      <c r="R101" s="184">
        <f t="shared" si="2"/>
        <v>0</v>
      </c>
      <c r="S101" s="184">
        <v>0</v>
      </c>
      <c r="T101" s="185">
        <f t="shared" si="3"/>
        <v>0</v>
      </c>
      <c r="AR101" s="24" t="s">
        <v>168</v>
      </c>
      <c r="AT101" s="24" t="s">
        <v>164</v>
      </c>
      <c r="AU101" s="24" t="s">
        <v>77</v>
      </c>
      <c r="AY101" s="24" t="s">
        <v>162</v>
      </c>
      <c r="BE101" s="186">
        <f t="shared" si="4"/>
        <v>0</v>
      </c>
      <c r="BF101" s="186">
        <f t="shared" si="5"/>
        <v>0</v>
      </c>
      <c r="BG101" s="186">
        <f t="shared" si="6"/>
        <v>0</v>
      </c>
      <c r="BH101" s="186">
        <f t="shared" si="7"/>
        <v>0</v>
      </c>
      <c r="BI101" s="186">
        <f t="shared" si="8"/>
        <v>0</v>
      </c>
      <c r="BJ101" s="24" t="s">
        <v>77</v>
      </c>
      <c r="BK101" s="186">
        <f t="shared" si="9"/>
        <v>0</v>
      </c>
      <c r="BL101" s="24" t="s">
        <v>168</v>
      </c>
      <c r="BM101" s="24" t="s">
        <v>281</v>
      </c>
    </row>
    <row r="102" spans="2:65" s="1" customFormat="1" ht="16.5" customHeight="1">
      <c r="B102" s="174"/>
      <c r="C102" s="175" t="s">
        <v>232</v>
      </c>
      <c r="D102" s="175" t="s">
        <v>164</v>
      </c>
      <c r="E102" s="176" t="s">
        <v>3044</v>
      </c>
      <c r="F102" s="177" t="s">
        <v>3045</v>
      </c>
      <c r="G102" s="178" t="s">
        <v>3027</v>
      </c>
      <c r="H102" s="179">
        <v>2</v>
      </c>
      <c r="I102" s="180"/>
      <c r="J102" s="181">
        <f t="shared" si="0"/>
        <v>0</v>
      </c>
      <c r="K102" s="177" t="s">
        <v>5</v>
      </c>
      <c r="L102" s="41"/>
      <c r="M102" s="182" t="s">
        <v>5</v>
      </c>
      <c r="N102" s="183" t="s">
        <v>40</v>
      </c>
      <c r="O102" s="42"/>
      <c r="P102" s="184">
        <f t="shared" si="1"/>
        <v>0</v>
      </c>
      <c r="Q102" s="184">
        <v>0</v>
      </c>
      <c r="R102" s="184">
        <f t="shared" si="2"/>
        <v>0</v>
      </c>
      <c r="S102" s="184">
        <v>0</v>
      </c>
      <c r="T102" s="185">
        <f t="shared" si="3"/>
        <v>0</v>
      </c>
      <c r="AR102" s="24" t="s">
        <v>168</v>
      </c>
      <c r="AT102" s="24" t="s">
        <v>164</v>
      </c>
      <c r="AU102" s="24" t="s">
        <v>77</v>
      </c>
      <c r="AY102" s="24" t="s">
        <v>162</v>
      </c>
      <c r="BE102" s="186">
        <f t="shared" si="4"/>
        <v>0</v>
      </c>
      <c r="BF102" s="186">
        <f t="shared" si="5"/>
        <v>0</v>
      </c>
      <c r="BG102" s="186">
        <f t="shared" si="6"/>
        <v>0</v>
      </c>
      <c r="BH102" s="186">
        <f t="shared" si="7"/>
        <v>0</v>
      </c>
      <c r="BI102" s="186">
        <f t="shared" si="8"/>
        <v>0</v>
      </c>
      <c r="BJ102" s="24" t="s">
        <v>77</v>
      </c>
      <c r="BK102" s="186">
        <f t="shared" si="9"/>
        <v>0</v>
      </c>
      <c r="BL102" s="24" t="s">
        <v>168</v>
      </c>
      <c r="BM102" s="24" t="s">
        <v>296</v>
      </c>
    </row>
    <row r="103" spans="2:65" s="1" customFormat="1" ht="16.5" customHeight="1">
      <c r="B103" s="174"/>
      <c r="C103" s="175" t="s">
        <v>236</v>
      </c>
      <c r="D103" s="175" t="s">
        <v>164</v>
      </c>
      <c r="E103" s="176" t="s">
        <v>3046</v>
      </c>
      <c r="F103" s="177" t="s">
        <v>3047</v>
      </c>
      <c r="G103" s="178" t="s">
        <v>3027</v>
      </c>
      <c r="H103" s="179">
        <v>1</v>
      </c>
      <c r="I103" s="180"/>
      <c r="J103" s="181">
        <f t="shared" si="0"/>
        <v>0</v>
      </c>
      <c r="K103" s="177" t="s">
        <v>5</v>
      </c>
      <c r="L103" s="41"/>
      <c r="M103" s="182" t="s">
        <v>5</v>
      </c>
      <c r="N103" s="183" t="s">
        <v>40</v>
      </c>
      <c r="O103" s="42"/>
      <c r="P103" s="184">
        <f t="shared" si="1"/>
        <v>0</v>
      </c>
      <c r="Q103" s="184">
        <v>0</v>
      </c>
      <c r="R103" s="184">
        <f t="shared" si="2"/>
        <v>0</v>
      </c>
      <c r="S103" s="184">
        <v>0</v>
      </c>
      <c r="T103" s="185">
        <f t="shared" si="3"/>
        <v>0</v>
      </c>
      <c r="AR103" s="24" t="s">
        <v>168</v>
      </c>
      <c r="AT103" s="24" t="s">
        <v>164</v>
      </c>
      <c r="AU103" s="24" t="s">
        <v>77</v>
      </c>
      <c r="AY103" s="24" t="s">
        <v>162</v>
      </c>
      <c r="BE103" s="186">
        <f t="shared" si="4"/>
        <v>0</v>
      </c>
      <c r="BF103" s="186">
        <f t="shared" si="5"/>
        <v>0</v>
      </c>
      <c r="BG103" s="186">
        <f t="shared" si="6"/>
        <v>0</v>
      </c>
      <c r="BH103" s="186">
        <f t="shared" si="7"/>
        <v>0</v>
      </c>
      <c r="BI103" s="186">
        <f t="shared" si="8"/>
        <v>0</v>
      </c>
      <c r="BJ103" s="24" t="s">
        <v>77</v>
      </c>
      <c r="BK103" s="186">
        <f t="shared" si="9"/>
        <v>0</v>
      </c>
      <c r="BL103" s="24" t="s">
        <v>168</v>
      </c>
      <c r="BM103" s="24" t="s">
        <v>305</v>
      </c>
    </row>
    <row r="104" spans="2:65" s="1" customFormat="1" ht="25.5" customHeight="1">
      <c r="B104" s="174"/>
      <c r="C104" s="175" t="s">
        <v>240</v>
      </c>
      <c r="D104" s="175" t="s">
        <v>164</v>
      </c>
      <c r="E104" s="176" t="s">
        <v>3048</v>
      </c>
      <c r="F104" s="177" t="s">
        <v>3049</v>
      </c>
      <c r="G104" s="178" t="s">
        <v>3027</v>
      </c>
      <c r="H104" s="179">
        <v>2</v>
      </c>
      <c r="I104" s="180"/>
      <c r="J104" s="181">
        <f t="shared" si="0"/>
        <v>0</v>
      </c>
      <c r="K104" s="177" t="s">
        <v>5</v>
      </c>
      <c r="L104" s="41"/>
      <c r="M104" s="182" t="s">
        <v>5</v>
      </c>
      <c r="N104" s="183" t="s">
        <v>40</v>
      </c>
      <c r="O104" s="42"/>
      <c r="P104" s="184">
        <f t="shared" si="1"/>
        <v>0</v>
      </c>
      <c r="Q104" s="184">
        <v>0</v>
      </c>
      <c r="R104" s="184">
        <f t="shared" si="2"/>
        <v>0</v>
      </c>
      <c r="S104" s="184">
        <v>0</v>
      </c>
      <c r="T104" s="185">
        <f t="shared" si="3"/>
        <v>0</v>
      </c>
      <c r="AR104" s="24" t="s">
        <v>168</v>
      </c>
      <c r="AT104" s="24" t="s">
        <v>164</v>
      </c>
      <c r="AU104" s="24" t="s">
        <v>77</v>
      </c>
      <c r="AY104" s="24" t="s">
        <v>162</v>
      </c>
      <c r="BE104" s="186">
        <f t="shared" si="4"/>
        <v>0</v>
      </c>
      <c r="BF104" s="186">
        <f t="shared" si="5"/>
        <v>0</v>
      </c>
      <c r="BG104" s="186">
        <f t="shared" si="6"/>
        <v>0</v>
      </c>
      <c r="BH104" s="186">
        <f t="shared" si="7"/>
        <v>0</v>
      </c>
      <c r="BI104" s="186">
        <f t="shared" si="8"/>
        <v>0</v>
      </c>
      <c r="BJ104" s="24" t="s">
        <v>77</v>
      </c>
      <c r="BK104" s="186">
        <f t="shared" si="9"/>
        <v>0</v>
      </c>
      <c r="BL104" s="24" t="s">
        <v>168</v>
      </c>
      <c r="BM104" s="24" t="s">
        <v>324</v>
      </c>
    </row>
    <row r="105" spans="2:65" s="1" customFormat="1" ht="16.5" customHeight="1">
      <c r="B105" s="174"/>
      <c r="C105" s="175" t="s">
        <v>245</v>
      </c>
      <c r="D105" s="175" t="s">
        <v>164</v>
      </c>
      <c r="E105" s="176" t="s">
        <v>3050</v>
      </c>
      <c r="F105" s="177" t="s">
        <v>3051</v>
      </c>
      <c r="G105" s="178" t="s">
        <v>3027</v>
      </c>
      <c r="H105" s="179">
        <v>2</v>
      </c>
      <c r="I105" s="180"/>
      <c r="J105" s="181">
        <f t="shared" si="0"/>
        <v>0</v>
      </c>
      <c r="K105" s="177" t="s">
        <v>5</v>
      </c>
      <c r="L105" s="41"/>
      <c r="M105" s="182" t="s">
        <v>5</v>
      </c>
      <c r="N105" s="183" t="s">
        <v>40</v>
      </c>
      <c r="O105" s="42"/>
      <c r="P105" s="184">
        <f t="shared" si="1"/>
        <v>0</v>
      </c>
      <c r="Q105" s="184">
        <v>0</v>
      </c>
      <c r="R105" s="184">
        <f t="shared" si="2"/>
        <v>0</v>
      </c>
      <c r="S105" s="184">
        <v>0</v>
      </c>
      <c r="T105" s="185">
        <f t="shared" si="3"/>
        <v>0</v>
      </c>
      <c r="AR105" s="24" t="s">
        <v>168</v>
      </c>
      <c r="AT105" s="24" t="s">
        <v>164</v>
      </c>
      <c r="AU105" s="24" t="s">
        <v>77</v>
      </c>
      <c r="AY105" s="24" t="s">
        <v>162</v>
      </c>
      <c r="BE105" s="186">
        <f t="shared" si="4"/>
        <v>0</v>
      </c>
      <c r="BF105" s="186">
        <f t="shared" si="5"/>
        <v>0</v>
      </c>
      <c r="BG105" s="186">
        <f t="shared" si="6"/>
        <v>0</v>
      </c>
      <c r="BH105" s="186">
        <f t="shared" si="7"/>
        <v>0</v>
      </c>
      <c r="BI105" s="186">
        <f t="shared" si="8"/>
        <v>0</v>
      </c>
      <c r="BJ105" s="24" t="s">
        <v>77</v>
      </c>
      <c r="BK105" s="186">
        <f t="shared" si="9"/>
        <v>0</v>
      </c>
      <c r="BL105" s="24" t="s">
        <v>168</v>
      </c>
      <c r="BM105" s="24" t="s">
        <v>334</v>
      </c>
    </row>
    <row r="106" spans="2:65" s="1" customFormat="1" ht="16.5" customHeight="1">
      <c r="B106" s="174"/>
      <c r="C106" s="175" t="s">
        <v>249</v>
      </c>
      <c r="D106" s="175" t="s">
        <v>164</v>
      </c>
      <c r="E106" s="176" t="s">
        <v>3052</v>
      </c>
      <c r="F106" s="177" t="s">
        <v>3053</v>
      </c>
      <c r="G106" s="178" t="s">
        <v>3027</v>
      </c>
      <c r="H106" s="179">
        <v>1</v>
      </c>
      <c r="I106" s="180"/>
      <c r="J106" s="181">
        <f t="shared" si="0"/>
        <v>0</v>
      </c>
      <c r="K106" s="177" t="s">
        <v>5</v>
      </c>
      <c r="L106" s="41"/>
      <c r="M106" s="182" t="s">
        <v>5</v>
      </c>
      <c r="N106" s="183" t="s">
        <v>40</v>
      </c>
      <c r="O106" s="42"/>
      <c r="P106" s="184">
        <f t="shared" si="1"/>
        <v>0</v>
      </c>
      <c r="Q106" s="184">
        <v>0</v>
      </c>
      <c r="R106" s="184">
        <f t="shared" si="2"/>
        <v>0</v>
      </c>
      <c r="S106" s="184">
        <v>0</v>
      </c>
      <c r="T106" s="185">
        <f t="shared" si="3"/>
        <v>0</v>
      </c>
      <c r="AR106" s="24" t="s">
        <v>168</v>
      </c>
      <c r="AT106" s="24" t="s">
        <v>164</v>
      </c>
      <c r="AU106" s="24" t="s">
        <v>77</v>
      </c>
      <c r="AY106" s="24" t="s">
        <v>162</v>
      </c>
      <c r="BE106" s="186">
        <f t="shared" si="4"/>
        <v>0</v>
      </c>
      <c r="BF106" s="186">
        <f t="shared" si="5"/>
        <v>0</v>
      </c>
      <c r="BG106" s="186">
        <f t="shared" si="6"/>
        <v>0</v>
      </c>
      <c r="BH106" s="186">
        <f t="shared" si="7"/>
        <v>0</v>
      </c>
      <c r="BI106" s="186">
        <f t="shared" si="8"/>
        <v>0</v>
      </c>
      <c r="BJ106" s="24" t="s">
        <v>77</v>
      </c>
      <c r="BK106" s="186">
        <f t="shared" si="9"/>
        <v>0</v>
      </c>
      <c r="BL106" s="24" t="s">
        <v>168</v>
      </c>
      <c r="BM106" s="24" t="s">
        <v>346</v>
      </c>
    </row>
    <row r="107" spans="2:65" s="1" customFormat="1" ht="16.5" customHeight="1">
      <c r="B107" s="174"/>
      <c r="C107" s="175" t="s">
        <v>11</v>
      </c>
      <c r="D107" s="175" t="s">
        <v>164</v>
      </c>
      <c r="E107" s="176" t="s">
        <v>3054</v>
      </c>
      <c r="F107" s="177" t="s">
        <v>3055</v>
      </c>
      <c r="G107" s="178" t="s">
        <v>3027</v>
      </c>
      <c r="H107" s="179">
        <v>6</v>
      </c>
      <c r="I107" s="180"/>
      <c r="J107" s="181">
        <f t="shared" si="0"/>
        <v>0</v>
      </c>
      <c r="K107" s="177" t="s">
        <v>5</v>
      </c>
      <c r="L107" s="41"/>
      <c r="M107" s="182" t="s">
        <v>5</v>
      </c>
      <c r="N107" s="183" t="s">
        <v>40</v>
      </c>
      <c r="O107" s="42"/>
      <c r="P107" s="184">
        <f t="shared" si="1"/>
        <v>0</v>
      </c>
      <c r="Q107" s="184">
        <v>0</v>
      </c>
      <c r="R107" s="184">
        <f t="shared" si="2"/>
        <v>0</v>
      </c>
      <c r="S107" s="184">
        <v>0</v>
      </c>
      <c r="T107" s="185">
        <f t="shared" si="3"/>
        <v>0</v>
      </c>
      <c r="AR107" s="24" t="s">
        <v>168</v>
      </c>
      <c r="AT107" s="24" t="s">
        <v>164</v>
      </c>
      <c r="AU107" s="24" t="s">
        <v>77</v>
      </c>
      <c r="AY107" s="24" t="s">
        <v>162</v>
      </c>
      <c r="BE107" s="186">
        <f t="shared" si="4"/>
        <v>0</v>
      </c>
      <c r="BF107" s="186">
        <f t="shared" si="5"/>
        <v>0</v>
      </c>
      <c r="BG107" s="186">
        <f t="shared" si="6"/>
        <v>0</v>
      </c>
      <c r="BH107" s="186">
        <f t="shared" si="7"/>
        <v>0</v>
      </c>
      <c r="BI107" s="186">
        <f t="shared" si="8"/>
        <v>0</v>
      </c>
      <c r="BJ107" s="24" t="s">
        <v>77</v>
      </c>
      <c r="BK107" s="186">
        <f t="shared" si="9"/>
        <v>0</v>
      </c>
      <c r="BL107" s="24" t="s">
        <v>168</v>
      </c>
      <c r="BM107" s="24" t="s">
        <v>356</v>
      </c>
    </row>
    <row r="108" spans="2:65" s="1" customFormat="1" ht="16.5" customHeight="1">
      <c r="B108" s="174"/>
      <c r="C108" s="175" t="s">
        <v>270</v>
      </c>
      <c r="D108" s="175" t="s">
        <v>164</v>
      </c>
      <c r="E108" s="176" t="s">
        <v>3056</v>
      </c>
      <c r="F108" s="177" t="s">
        <v>3057</v>
      </c>
      <c r="G108" s="178" t="s">
        <v>3027</v>
      </c>
      <c r="H108" s="179">
        <v>6</v>
      </c>
      <c r="I108" s="180"/>
      <c r="J108" s="181">
        <f t="shared" si="0"/>
        <v>0</v>
      </c>
      <c r="K108" s="177" t="s">
        <v>5</v>
      </c>
      <c r="L108" s="41"/>
      <c r="M108" s="182" t="s">
        <v>5</v>
      </c>
      <c r="N108" s="183" t="s">
        <v>40</v>
      </c>
      <c r="O108" s="42"/>
      <c r="P108" s="184">
        <f t="shared" si="1"/>
        <v>0</v>
      </c>
      <c r="Q108" s="184">
        <v>0</v>
      </c>
      <c r="R108" s="184">
        <f t="shared" si="2"/>
        <v>0</v>
      </c>
      <c r="S108" s="184">
        <v>0</v>
      </c>
      <c r="T108" s="185">
        <f t="shared" si="3"/>
        <v>0</v>
      </c>
      <c r="AR108" s="24" t="s">
        <v>168</v>
      </c>
      <c r="AT108" s="24" t="s">
        <v>164</v>
      </c>
      <c r="AU108" s="24" t="s">
        <v>77</v>
      </c>
      <c r="AY108" s="24" t="s">
        <v>162</v>
      </c>
      <c r="BE108" s="186">
        <f t="shared" si="4"/>
        <v>0</v>
      </c>
      <c r="BF108" s="186">
        <f t="shared" si="5"/>
        <v>0</v>
      </c>
      <c r="BG108" s="186">
        <f t="shared" si="6"/>
        <v>0</v>
      </c>
      <c r="BH108" s="186">
        <f t="shared" si="7"/>
        <v>0</v>
      </c>
      <c r="BI108" s="186">
        <f t="shared" si="8"/>
        <v>0</v>
      </c>
      <c r="BJ108" s="24" t="s">
        <v>77</v>
      </c>
      <c r="BK108" s="186">
        <f t="shared" si="9"/>
        <v>0</v>
      </c>
      <c r="BL108" s="24" t="s">
        <v>168</v>
      </c>
      <c r="BM108" s="24" t="s">
        <v>365</v>
      </c>
    </row>
    <row r="109" spans="2:65" s="1" customFormat="1" ht="16.5" customHeight="1">
      <c r="B109" s="174"/>
      <c r="C109" s="175" t="s">
        <v>275</v>
      </c>
      <c r="D109" s="175" t="s">
        <v>164</v>
      </c>
      <c r="E109" s="176" t="s">
        <v>3058</v>
      </c>
      <c r="F109" s="177" t="s">
        <v>3059</v>
      </c>
      <c r="G109" s="178" t="s">
        <v>3027</v>
      </c>
      <c r="H109" s="179">
        <v>6</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77</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374</v>
      </c>
    </row>
    <row r="110" spans="2:65" s="1" customFormat="1" ht="16.5" customHeight="1">
      <c r="B110" s="174"/>
      <c r="C110" s="175" t="s">
        <v>281</v>
      </c>
      <c r="D110" s="175" t="s">
        <v>164</v>
      </c>
      <c r="E110" s="176" t="s">
        <v>3060</v>
      </c>
      <c r="F110" s="177" t="s">
        <v>3061</v>
      </c>
      <c r="G110" s="178" t="s">
        <v>3062</v>
      </c>
      <c r="H110" s="179">
        <v>1</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77</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382</v>
      </c>
    </row>
    <row r="111" spans="2:65" s="10" customFormat="1" ht="37.4" customHeight="1">
      <c r="B111" s="160"/>
      <c r="D111" s="161" t="s">
        <v>68</v>
      </c>
      <c r="E111" s="162" t="s">
        <v>3063</v>
      </c>
      <c r="F111" s="162" t="s">
        <v>3064</v>
      </c>
      <c r="I111" s="163"/>
      <c r="J111" s="164">
        <f>BK111</f>
        <v>0</v>
      </c>
      <c r="L111" s="160"/>
      <c r="M111" s="165"/>
      <c r="N111" s="166"/>
      <c r="O111" s="166"/>
      <c r="P111" s="167">
        <f>P112+P120+P128+P136+P144+P153</f>
        <v>0</v>
      </c>
      <c r="Q111" s="166"/>
      <c r="R111" s="167">
        <f>R112+R120+R128+R136+R144+R153</f>
        <v>0</v>
      </c>
      <c r="S111" s="166"/>
      <c r="T111" s="168">
        <f>T112+T120+T128+T136+T144+T153</f>
        <v>0</v>
      </c>
      <c r="AR111" s="161" t="s">
        <v>77</v>
      </c>
      <c r="AT111" s="169" t="s">
        <v>68</v>
      </c>
      <c r="AU111" s="169" t="s">
        <v>69</v>
      </c>
      <c r="AY111" s="161" t="s">
        <v>162</v>
      </c>
      <c r="BK111" s="170">
        <f>BK112+BK120+BK128+BK136+BK144+BK153</f>
        <v>0</v>
      </c>
    </row>
    <row r="112" spans="2:65" s="10" customFormat="1" ht="20" customHeight="1">
      <c r="B112" s="160"/>
      <c r="D112" s="171" t="s">
        <v>68</v>
      </c>
      <c r="E112" s="172" t="s">
        <v>3065</v>
      </c>
      <c r="F112" s="172" t="s">
        <v>3066</v>
      </c>
      <c r="I112" s="163"/>
      <c r="J112" s="173">
        <f>BK112</f>
        <v>0</v>
      </c>
      <c r="L112" s="160"/>
      <c r="M112" s="165"/>
      <c r="N112" s="166"/>
      <c r="O112" s="166"/>
      <c r="P112" s="167">
        <f>SUM(P113:P119)</f>
        <v>0</v>
      </c>
      <c r="Q112" s="166"/>
      <c r="R112" s="167">
        <f>SUM(R113:R119)</f>
        <v>0</v>
      </c>
      <c r="S112" s="166"/>
      <c r="T112" s="168">
        <f>SUM(T113:T119)</f>
        <v>0</v>
      </c>
      <c r="AR112" s="161" t="s">
        <v>77</v>
      </c>
      <c r="AT112" s="169" t="s">
        <v>68</v>
      </c>
      <c r="AU112" s="169" t="s">
        <v>77</v>
      </c>
      <c r="AY112" s="161" t="s">
        <v>162</v>
      </c>
      <c r="BK112" s="170">
        <f>SUM(BK113:BK119)</f>
        <v>0</v>
      </c>
    </row>
    <row r="113" spans="2:65" s="1" customFormat="1" ht="16.5" customHeight="1">
      <c r="B113" s="174"/>
      <c r="C113" s="175" t="s">
        <v>289</v>
      </c>
      <c r="D113" s="175" t="s">
        <v>164</v>
      </c>
      <c r="E113" s="176" t="s">
        <v>3067</v>
      </c>
      <c r="F113" s="177" t="s">
        <v>3068</v>
      </c>
      <c r="G113" s="178" t="s">
        <v>3027</v>
      </c>
      <c r="H113" s="179">
        <v>4</v>
      </c>
      <c r="I113" s="180"/>
      <c r="J113" s="181">
        <f t="shared" ref="J113:J119" si="10">ROUND(I113*H113,2)</f>
        <v>0</v>
      </c>
      <c r="K113" s="177" t="s">
        <v>5</v>
      </c>
      <c r="L113" s="41"/>
      <c r="M113" s="182" t="s">
        <v>5</v>
      </c>
      <c r="N113" s="183" t="s">
        <v>40</v>
      </c>
      <c r="O113" s="42"/>
      <c r="P113" s="184">
        <f t="shared" ref="P113:P119" si="11">O113*H113</f>
        <v>0</v>
      </c>
      <c r="Q113" s="184">
        <v>0</v>
      </c>
      <c r="R113" s="184">
        <f t="shared" ref="R113:R119" si="12">Q113*H113</f>
        <v>0</v>
      </c>
      <c r="S113" s="184">
        <v>0</v>
      </c>
      <c r="T113" s="185">
        <f t="shared" ref="T113:T119" si="13">S113*H113</f>
        <v>0</v>
      </c>
      <c r="AR113" s="24" t="s">
        <v>168</v>
      </c>
      <c r="AT113" s="24" t="s">
        <v>164</v>
      </c>
      <c r="AU113" s="24" t="s">
        <v>79</v>
      </c>
      <c r="AY113" s="24" t="s">
        <v>162</v>
      </c>
      <c r="BE113" s="186">
        <f t="shared" ref="BE113:BE119" si="14">IF(N113="základní",J113,0)</f>
        <v>0</v>
      </c>
      <c r="BF113" s="186">
        <f t="shared" ref="BF113:BF119" si="15">IF(N113="snížená",J113,0)</f>
        <v>0</v>
      </c>
      <c r="BG113" s="186">
        <f t="shared" ref="BG113:BG119" si="16">IF(N113="zákl. přenesená",J113,0)</f>
        <v>0</v>
      </c>
      <c r="BH113" s="186">
        <f t="shared" ref="BH113:BH119" si="17">IF(N113="sníž. přenesená",J113,0)</f>
        <v>0</v>
      </c>
      <c r="BI113" s="186">
        <f t="shared" ref="BI113:BI119" si="18">IF(N113="nulová",J113,0)</f>
        <v>0</v>
      </c>
      <c r="BJ113" s="24" t="s">
        <v>77</v>
      </c>
      <c r="BK113" s="186">
        <f t="shared" ref="BK113:BK119" si="19">ROUND(I113*H113,2)</f>
        <v>0</v>
      </c>
      <c r="BL113" s="24" t="s">
        <v>168</v>
      </c>
      <c r="BM113" s="24" t="s">
        <v>390</v>
      </c>
    </row>
    <row r="114" spans="2:65" s="1" customFormat="1" ht="16.5" customHeight="1">
      <c r="B114" s="174"/>
      <c r="C114" s="175" t="s">
        <v>296</v>
      </c>
      <c r="D114" s="175" t="s">
        <v>164</v>
      </c>
      <c r="E114" s="176" t="s">
        <v>3069</v>
      </c>
      <c r="F114" s="177" t="s">
        <v>3070</v>
      </c>
      <c r="G114" s="178" t="s">
        <v>3027</v>
      </c>
      <c r="H114" s="179">
        <v>1</v>
      </c>
      <c r="I114" s="180"/>
      <c r="J114" s="181">
        <f t="shared" si="10"/>
        <v>0</v>
      </c>
      <c r="K114" s="177" t="s">
        <v>5</v>
      </c>
      <c r="L114" s="41"/>
      <c r="M114" s="182" t="s">
        <v>5</v>
      </c>
      <c r="N114" s="183" t="s">
        <v>40</v>
      </c>
      <c r="O114" s="42"/>
      <c r="P114" s="184">
        <f t="shared" si="11"/>
        <v>0</v>
      </c>
      <c r="Q114" s="184">
        <v>0</v>
      </c>
      <c r="R114" s="184">
        <f t="shared" si="12"/>
        <v>0</v>
      </c>
      <c r="S114" s="184">
        <v>0</v>
      </c>
      <c r="T114" s="185">
        <f t="shared" si="13"/>
        <v>0</v>
      </c>
      <c r="AR114" s="24" t="s">
        <v>168</v>
      </c>
      <c r="AT114" s="24" t="s">
        <v>164</v>
      </c>
      <c r="AU114" s="24" t="s">
        <v>79</v>
      </c>
      <c r="AY114" s="24" t="s">
        <v>162</v>
      </c>
      <c r="BE114" s="186">
        <f t="shared" si="14"/>
        <v>0</v>
      </c>
      <c r="BF114" s="186">
        <f t="shared" si="15"/>
        <v>0</v>
      </c>
      <c r="BG114" s="186">
        <f t="shared" si="16"/>
        <v>0</v>
      </c>
      <c r="BH114" s="186">
        <f t="shared" si="17"/>
        <v>0</v>
      </c>
      <c r="BI114" s="186">
        <f t="shared" si="18"/>
        <v>0</v>
      </c>
      <c r="BJ114" s="24" t="s">
        <v>77</v>
      </c>
      <c r="BK114" s="186">
        <f t="shared" si="19"/>
        <v>0</v>
      </c>
      <c r="BL114" s="24" t="s">
        <v>168</v>
      </c>
      <c r="BM114" s="24" t="s">
        <v>398</v>
      </c>
    </row>
    <row r="115" spans="2:65" s="1" customFormat="1" ht="16.5" customHeight="1">
      <c r="B115" s="174"/>
      <c r="C115" s="175" t="s">
        <v>10</v>
      </c>
      <c r="D115" s="175" t="s">
        <v>164</v>
      </c>
      <c r="E115" s="176" t="s">
        <v>3071</v>
      </c>
      <c r="F115" s="177" t="s">
        <v>3072</v>
      </c>
      <c r="G115" s="178" t="s">
        <v>3027</v>
      </c>
      <c r="H115" s="179">
        <v>1</v>
      </c>
      <c r="I115" s="180"/>
      <c r="J115" s="181">
        <f t="shared" si="10"/>
        <v>0</v>
      </c>
      <c r="K115" s="177" t="s">
        <v>5</v>
      </c>
      <c r="L115" s="41"/>
      <c r="M115" s="182" t="s">
        <v>5</v>
      </c>
      <c r="N115" s="183" t="s">
        <v>40</v>
      </c>
      <c r="O115" s="42"/>
      <c r="P115" s="184">
        <f t="shared" si="11"/>
        <v>0</v>
      </c>
      <c r="Q115" s="184">
        <v>0</v>
      </c>
      <c r="R115" s="184">
        <f t="shared" si="12"/>
        <v>0</v>
      </c>
      <c r="S115" s="184">
        <v>0</v>
      </c>
      <c r="T115" s="185">
        <f t="shared" si="13"/>
        <v>0</v>
      </c>
      <c r="AR115" s="24" t="s">
        <v>168</v>
      </c>
      <c r="AT115" s="24" t="s">
        <v>164</v>
      </c>
      <c r="AU115" s="24" t="s">
        <v>79</v>
      </c>
      <c r="AY115" s="24" t="s">
        <v>162</v>
      </c>
      <c r="BE115" s="186">
        <f t="shared" si="14"/>
        <v>0</v>
      </c>
      <c r="BF115" s="186">
        <f t="shared" si="15"/>
        <v>0</v>
      </c>
      <c r="BG115" s="186">
        <f t="shared" si="16"/>
        <v>0</v>
      </c>
      <c r="BH115" s="186">
        <f t="shared" si="17"/>
        <v>0</v>
      </c>
      <c r="BI115" s="186">
        <f t="shared" si="18"/>
        <v>0</v>
      </c>
      <c r="BJ115" s="24" t="s">
        <v>77</v>
      </c>
      <c r="BK115" s="186">
        <f t="shared" si="19"/>
        <v>0</v>
      </c>
      <c r="BL115" s="24" t="s">
        <v>168</v>
      </c>
      <c r="BM115" s="24" t="s">
        <v>406</v>
      </c>
    </row>
    <row r="116" spans="2:65" s="1" customFormat="1" ht="16.5" customHeight="1">
      <c r="B116" s="174"/>
      <c r="C116" s="175" t="s">
        <v>305</v>
      </c>
      <c r="D116" s="175" t="s">
        <v>164</v>
      </c>
      <c r="E116" s="176" t="s">
        <v>3073</v>
      </c>
      <c r="F116" s="177" t="s">
        <v>3074</v>
      </c>
      <c r="G116" s="178" t="s">
        <v>3027</v>
      </c>
      <c r="H116" s="179">
        <v>1</v>
      </c>
      <c r="I116" s="180"/>
      <c r="J116" s="181">
        <f t="shared" si="10"/>
        <v>0</v>
      </c>
      <c r="K116" s="177" t="s">
        <v>5</v>
      </c>
      <c r="L116" s="41"/>
      <c r="M116" s="182" t="s">
        <v>5</v>
      </c>
      <c r="N116" s="183" t="s">
        <v>40</v>
      </c>
      <c r="O116" s="42"/>
      <c r="P116" s="184">
        <f t="shared" si="11"/>
        <v>0</v>
      </c>
      <c r="Q116" s="184">
        <v>0</v>
      </c>
      <c r="R116" s="184">
        <f t="shared" si="12"/>
        <v>0</v>
      </c>
      <c r="S116" s="184">
        <v>0</v>
      </c>
      <c r="T116" s="185">
        <f t="shared" si="13"/>
        <v>0</v>
      </c>
      <c r="AR116" s="24" t="s">
        <v>168</v>
      </c>
      <c r="AT116" s="24" t="s">
        <v>164</v>
      </c>
      <c r="AU116" s="24" t="s">
        <v>79</v>
      </c>
      <c r="AY116" s="24" t="s">
        <v>162</v>
      </c>
      <c r="BE116" s="186">
        <f t="shared" si="14"/>
        <v>0</v>
      </c>
      <c r="BF116" s="186">
        <f t="shared" si="15"/>
        <v>0</v>
      </c>
      <c r="BG116" s="186">
        <f t="shared" si="16"/>
        <v>0</v>
      </c>
      <c r="BH116" s="186">
        <f t="shared" si="17"/>
        <v>0</v>
      </c>
      <c r="BI116" s="186">
        <f t="shared" si="18"/>
        <v>0</v>
      </c>
      <c r="BJ116" s="24" t="s">
        <v>77</v>
      </c>
      <c r="BK116" s="186">
        <f t="shared" si="19"/>
        <v>0</v>
      </c>
      <c r="BL116" s="24" t="s">
        <v>168</v>
      </c>
      <c r="BM116" s="24" t="s">
        <v>413</v>
      </c>
    </row>
    <row r="117" spans="2:65" s="1" customFormat="1" ht="25.5" customHeight="1">
      <c r="B117" s="174"/>
      <c r="C117" s="175" t="s">
        <v>317</v>
      </c>
      <c r="D117" s="175" t="s">
        <v>164</v>
      </c>
      <c r="E117" s="176" t="s">
        <v>3075</v>
      </c>
      <c r="F117" s="177" t="s">
        <v>3076</v>
      </c>
      <c r="G117" s="178" t="s">
        <v>3027</v>
      </c>
      <c r="H117" s="179">
        <v>1</v>
      </c>
      <c r="I117" s="180"/>
      <c r="J117" s="181">
        <f t="shared" si="10"/>
        <v>0</v>
      </c>
      <c r="K117" s="177" t="s">
        <v>5</v>
      </c>
      <c r="L117" s="41"/>
      <c r="M117" s="182" t="s">
        <v>5</v>
      </c>
      <c r="N117" s="183" t="s">
        <v>40</v>
      </c>
      <c r="O117" s="42"/>
      <c r="P117" s="184">
        <f t="shared" si="11"/>
        <v>0</v>
      </c>
      <c r="Q117" s="184">
        <v>0</v>
      </c>
      <c r="R117" s="184">
        <f t="shared" si="12"/>
        <v>0</v>
      </c>
      <c r="S117" s="184">
        <v>0</v>
      </c>
      <c r="T117" s="185">
        <f t="shared" si="13"/>
        <v>0</v>
      </c>
      <c r="AR117" s="24" t="s">
        <v>168</v>
      </c>
      <c r="AT117" s="24" t="s">
        <v>164</v>
      </c>
      <c r="AU117" s="24" t="s">
        <v>79</v>
      </c>
      <c r="AY117" s="24" t="s">
        <v>162</v>
      </c>
      <c r="BE117" s="186">
        <f t="shared" si="14"/>
        <v>0</v>
      </c>
      <c r="BF117" s="186">
        <f t="shared" si="15"/>
        <v>0</v>
      </c>
      <c r="BG117" s="186">
        <f t="shared" si="16"/>
        <v>0</v>
      </c>
      <c r="BH117" s="186">
        <f t="shared" si="17"/>
        <v>0</v>
      </c>
      <c r="BI117" s="186">
        <f t="shared" si="18"/>
        <v>0</v>
      </c>
      <c r="BJ117" s="24" t="s">
        <v>77</v>
      </c>
      <c r="BK117" s="186">
        <f t="shared" si="19"/>
        <v>0</v>
      </c>
      <c r="BL117" s="24" t="s">
        <v>168</v>
      </c>
      <c r="BM117" s="24" t="s">
        <v>421</v>
      </c>
    </row>
    <row r="118" spans="2:65" s="1" customFormat="1" ht="25.5" customHeight="1">
      <c r="B118" s="174"/>
      <c r="C118" s="175" t="s">
        <v>324</v>
      </c>
      <c r="D118" s="175" t="s">
        <v>164</v>
      </c>
      <c r="E118" s="176" t="s">
        <v>3077</v>
      </c>
      <c r="F118" s="177" t="s">
        <v>3078</v>
      </c>
      <c r="G118" s="178" t="s">
        <v>3027</v>
      </c>
      <c r="H118" s="179">
        <v>1</v>
      </c>
      <c r="I118" s="180"/>
      <c r="J118" s="181">
        <f t="shared" si="10"/>
        <v>0</v>
      </c>
      <c r="K118" s="177" t="s">
        <v>5</v>
      </c>
      <c r="L118" s="41"/>
      <c r="M118" s="182" t="s">
        <v>5</v>
      </c>
      <c r="N118" s="183" t="s">
        <v>40</v>
      </c>
      <c r="O118" s="42"/>
      <c r="P118" s="184">
        <f t="shared" si="11"/>
        <v>0</v>
      </c>
      <c r="Q118" s="184">
        <v>0</v>
      </c>
      <c r="R118" s="184">
        <f t="shared" si="12"/>
        <v>0</v>
      </c>
      <c r="S118" s="184">
        <v>0</v>
      </c>
      <c r="T118" s="185">
        <f t="shared" si="13"/>
        <v>0</v>
      </c>
      <c r="AR118" s="24" t="s">
        <v>168</v>
      </c>
      <c r="AT118" s="24" t="s">
        <v>164</v>
      </c>
      <c r="AU118" s="24" t="s">
        <v>79</v>
      </c>
      <c r="AY118" s="24" t="s">
        <v>162</v>
      </c>
      <c r="BE118" s="186">
        <f t="shared" si="14"/>
        <v>0</v>
      </c>
      <c r="BF118" s="186">
        <f t="shared" si="15"/>
        <v>0</v>
      </c>
      <c r="BG118" s="186">
        <f t="shared" si="16"/>
        <v>0</v>
      </c>
      <c r="BH118" s="186">
        <f t="shared" si="17"/>
        <v>0</v>
      </c>
      <c r="BI118" s="186">
        <f t="shared" si="18"/>
        <v>0</v>
      </c>
      <c r="BJ118" s="24" t="s">
        <v>77</v>
      </c>
      <c r="BK118" s="186">
        <f t="shared" si="19"/>
        <v>0</v>
      </c>
      <c r="BL118" s="24" t="s">
        <v>168</v>
      </c>
      <c r="BM118" s="24" t="s">
        <v>434</v>
      </c>
    </row>
    <row r="119" spans="2:65" s="1" customFormat="1" ht="16.5" customHeight="1">
      <c r="B119" s="174"/>
      <c r="C119" s="175" t="s">
        <v>330</v>
      </c>
      <c r="D119" s="175" t="s">
        <v>164</v>
      </c>
      <c r="E119" s="176" t="s">
        <v>3079</v>
      </c>
      <c r="F119" s="177" t="s">
        <v>3080</v>
      </c>
      <c r="G119" s="178" t="s">
        <v>3062</v>
      </c>
      <c r="H119" s="179">
        <v>1</v>
      </c>
      <c r="I119" s="180"/>
      <c r="J119" s="181">
        <f t="shared" si="10"/>
        <v>0</v>
      </c>
      <c r="K119" s="177" t="s">
        <v>5</v>
      </c>
      <c r="L119" s="41"/>
      <c r="M119" s="182" t="s">
        <v>5</v>
      </c>
      <c r="N119" s="183" t="s">
        <v>40</v>
      </c>
      <c r="O119" s="42"/>
      <c r="P119" s="184">
        <f t="shared" si="11"/>
        <v>0</v>
      </c>
      <c r="Q119" s="184">
        <v>0</v>
      </c>
      <c r="R119" s="184">
        <f t="shared" si="12"/>
        <v>0</v>
      </c>
      <c r="S119" s="184">
        <v>0</v>
      </c>
      <c r="T119" s="185">
        <f t="shared" si="13"/>
        <v>0</v>
      </c>
      <c r="AR119" s="24" t="s">
        <v>168</v>
      </c>
      <c r="AT119" s="24" t="s">
        <v>164</v>
      </c>
      <c r="AU119" s="24" t="s">
        <v>79</v>
      </c>
      <c r="AY119" s="24" t="s">
        <v>162</v>
      </c>
      <c r="BE119" s="186">
        <f t="shared" si="14"/>
        <v>0</v>
      </c>
      <c r="BF119" s="186">
        <f t="shared" si="15"/>
        <v>0</v>
      </c>
      <c r="BG119" s="186">
        <f t="shared" si="16"/>
        <v>0</v>
      </c>
      <c r="BH119" s="186">
        <f t="shared" si="17"/>
        <v>0</v>
      </c>
      <c r="BI119" s="186">
        <f t="shared" si="18"/>
        <v>0</v>
      </c>
      <c r="BJ119" s="24" t="s">
        <v>77</v>
      </c>
      <c r="BK119" s="186">
        <f t="shared" si="19"/>
        <v>0</v>
      </c>
      <c r="BL119" s="24" t="s">
        <v>168</v>
      </c>
      <c r="BM119" s="24" t="s">
        <v>448</v>
      </c>
    </row>
    <row r="120" spans="2:65" s="10" customFormat="1" ht="29.9" customHeight="1">
      <c r="B120" s="160"/>
      <c r="D120" s="171" t="s">
        <v>68</v>
      </c>
      <c r="E120" s="172" t="s">
        <v>3081</v>
      </c>
      <c r="F120" s="172" t="s">
        <v>3082</v>
      </c>
      <c r="I120" s="163"/>
      <c r="J120" s="173">
        <f>BK120</f>
        <v>0</v>
      </c>
      <c r="L120" s="160"/>
      <c r="M120" s="165"/>
      <c r="N120" s="166"/>
      <c r="O120" s="166"/>
      <c r="P120" s="167">
        <f>SUM(P121:P127)</f>
        <v>0</v>
      </c>
      <c r="Q120" s="166"/>
      <c r="R120" s="167">
        <f>SUM(R121:R127)</f>
        <v>0</v>
      </c>
      <c r="S120" s="166"/>
      <c r="T120" s="168">
        <f>SUM(T121:T127)</f>
        <v>0</v>
      </c>
      <c r="AR120" s="161" t="s">
        <v>77</v>
      </c>
      <c r="AT120" s="169" t="s">
        <v>68</v>
      </c>
      <c r="AU120" s="169" t="s">
        <v>77</v>
      </c>
      <c r="AY120" s="161" t="s">
        <v>162</v>
      </c>
      <c r="BK120" s="170">
        <f>SUM(BK121:BK127)</f>
        <v>0</v>
      </c>
    </row>
    <row r="121" spans="2:65" s="1" customFormat="1" ht="16.5" customHeight="1">
      <c r="B121" s="174"/>
      <c r="C121" s="175" t="s">
        <v>334</v>
      </c>
      <c r="D121" s="175" t="s">
        <v>164</v>
      </c>
      <c r="E121" s="176" t="s">
        <v>3083</v>
      </c>
      <c r="F121" s="177" t="s">
        <v>3084</v>
      </c>
      <c r="G121" s="178" t="s">
        <v>3027</v>
      </c>
      <c r="H121" s="179">
        <v>4</v>
      </c>
      <c r="I121" s="180"/>
      <c r="J121" s="181">
        <f t="shared" ref="J121:J127" si="20">ROUND(I121*H121,2)</f>
        <v>0</v>
      </c>
      <c r="K121" s="177" t="s">
        <v>5</v>
      </c>
      <c r="L121" s="41"/>
      <c r="M121" s="182" t="s">
        <v>5</v>
      </c>
      <c r="N121" s="183" t="s">
        <v>40</v>
      </c>
      <c r="O121" s="42"/>
      <c r="P121" s="184">
        <f t="shared" ref="P121:P127" si="21">O121*H121</f>
        <v>0</v>
      </c>
      <c r="Q121" s="184">
        <v>0</v>
      </c>
      <c r="R121" s="184">
        <f t="shared" ref="R121:R127" si="22">Q121*H121</f>
        <v>0</v>
      </c>
      <c r="S121" s="184">
        <v>0</v>
      </c>
      <c r="T121" s="185">
        <f t="shared" ref="T121:T127" si="23">S121*H121</f>
        <v>0</v>
      </c>
      <c r="AR121" s="24" t="s">
        <v>168</v>
      </c>
      <c r="AT121" s="24" t="s">
        <v>164</v>
      </c>
      <c r="AU121" s="24" t="s">
        <v>79</v>
      </c>
      <c r="AY121" s="24" t="s">
        <v>162</v>
      </c>
      <c r="BE121" s="186">
        <f t="shared" ref="BE121:BE127" si="24">IF(N121="základní",J121,0)</f>
        <v>0</v>
      </c>
      <c r="BF121" s="186">
        <f t="shared" ref="BF121:BF127" si="25">IF(N121="snížená",J121,0)</f>
        <v>0</v>
      </c>
      <c r="BG121" s="186">
        <f t="shared" ref="BG121:BG127" si="26">IF(N121="zákl. přenesená",J121,0)</f>
        <v>0</v>
      </c>
      <c r="BH121" s="186">
        <f t="shared" ref="BH121:BH127" si="27">IF(N121="sníž. přenesená",J121,0)</f>
        <v>0</v>
      </c>
      <c r="BI121" s="186">
        <f t="shared" ref="BI121:BI127" si="28">IF(N121="nulová",J121,0)</f>
        <v>0</v>
      </c>
      <c r="BJ121" s="24" t="s">
        <v>77</v>
      </c>
      <c r="BK121" s="186">
        <f t="shared" ref="BK121:BK127" si="29">ROUND(I121*H121,2)</f>
        <v>0</v>
      </c>
      <c r="BL121" s="24" t="s">
        <v>168</v>
      </c>
      <c r="BM121" s="24" t="s">
        <v>458</v>
      </c>
    </row>
    <row r="122" spans="2:65" s="1" customFormat="1" ht="16.5" customHeight="1">
      <c r="B122" s="174"/>
      <c r="C122" s="175" t="s">
        <v>342</v>
      </c>
      <c r="D122" s="175" t="s">
        <v>164</v>
      </c>
      <c r="E122" s="176" t="s">
        <v>3085</v>
      </c>
      <c r="F122" s="177" t="s">
        <v>3086</v>
      </c>
      <c r="G122" s="178" t="s">
        <v>3027</v>
      </c>
      <c r="H122" s="179">
        <v>1</v>
      </c>
      <c r="I122" s="180"/>
      <c r="J122" s="181">
        <f t="shared" si="20"/>
        <v>0</v>
      </c>
      <c r="K122" s="177" t="s">
        <v>5</v>
      </c>
      <c r="L122" s="41"/>
      <c r="M122" s="182" t="s">
        <v>5</v>
      </c>
      <c r="N122" s="183" t="s">
        <v>40</v>
      </c>
      <c r="O122" s="42"/>
      <c r="P122" s="184">
        <f t="shared" si="21"/>
        <v>0</v>
      </c>
      <c r="Q122" s="184">
        <v>0</v>
      </c>
      <c r="R122" s="184">
        <f t="shared" si="22"/>
        <v>0</v>
      </c>
      <c r="S122" s="184">
        <v>0</v>
      </c>
      <c r="T122" s="185">
        <f t="shared" si="23"/>
        <v>0</v>
      </c>
      <c r="AR122" s="24" t="s">
        <v>168</v>
      </c>
      <c r="AT122" s="24" t="s">
        <v>164</v>
      </c>
      <c r="AU122" s="24" t="s">
        <v>79</v>
      </c>
      <c r="AY122" s="24" t="s">
        <v>162</v>
      </c>
      <c r="BE122" s="186">
        <f t="shared" si="24"/>
        <v>0</v>
      </c>
      <c r="BF122" s="186">
        <f t="shared" si="25"/>
        <v>0</v>
      </c>
      <c r="BG122" s="186">
        <f t="shared" si="26"/>
        <v>0</v>
      </c>
      <c r="BH122" s="186">
        <f t="shared" si="27"/>
        <v>0</v>
      </c>
      <c r="BI122" s="186">
        <f t="shared" si="28"/>
        <v>0</v>
      </c>
      <c r="BJ122" s="24" t="s">
        <v>77</v>
      </c>
      <c r="BK122" s="186">
        <f t="shared" si="29"/>
        <v>0</v>
      </c>
      <c r="BL122" s="24" t="s">
        <v>168</v>
      </c>
      <c r="BM122" s="24" t="s">
        <v>470</v>
      </c>
    </row>
    <row r="123" spans="2:65" s="1" customFormat="1" ht="16.5" customHeight="1">
      <c r="B123" s="174"/>
      <c r="C123" s="175" t="s">
        <v>346</v>
      </c>
      <c r="D123" s="175" t="s">
        <v>164</v>
      </c>
      <c r="E123" s="176" t="s">
        <v>3087</v>
      </c>
      <c r="F123" s="177" t="s">
        <v>3088</v>
      </c>
      <c r="G123" s="178" t="s">
        <v>3027</v>
      </c>
      <c r="H123" s="179">
        <v>1</v>
      </c>
      <c r="I123" s="180"/>
      <c r="J123" s="181">
        <f t="shared" si="20"/>
        <v>0</v>
      </c>
      <c r="K123" s="177" t="s">
        <v>5</v>
      </c>
      <c r="L123" s="41"/>
      <c r="M123" s="182" t="s">
        <v>5</v>
      </c>
      <c r="N123" s="183" t="s">
        <v>40</v>
      </c>
      <c r="O123" s="42"/>
      <c r="P123" s="184">
        <f t="shared" si="21"/>
        <v>0</v>
      </c>
      <c r="Q123" s="184">
        <v>0</v>
      </c>
      <c r="R123" s="184">
        <f t="shared" si="22"/>
        <v>0</v>
      </c>
      <c r="S123" s="184">
        <v>0</v>
      </c>
      <c r="T123" s="185">
        <f t="shared" si="23"/>
        <v>0</v>
      </c>
      <c r="AR123" s="24" t="s">
        <v>168</v>
      </c>
      <c r="AT123" s="24" t="s">
        <v>164</v>
      </c>
      <c r="AU123" s="24" t="s">
        <v>79</v>
      </c>
      <c r="AY123" s="24" t="s">
        <v>162</v>
      </c>
      <c r="BE123" s="186">
        <f t="shared" si="24"/>
        <v>0</v>
      </c>
      <c r="BF123" s="186">
        <f t="shared" si="25"/>
        <v>0</v>
      </c>
      <c r="BG123" s="186">
        <f t="shared" si="26"/>
        <v>0</v>
      </c>
      <c r="BH123" s="186">
        <f t="shared" si="27"/>
        <v>0</v>
      </c>
      <c r="BI123" s="186">
        <f t="shared" si="28"/>
        <v>0</v>
      </c>
      <c r="BJ123" s="24" t="s">
        <v>77</v>
      </c>
      <c r="BK123" s="186">
        <f t="shared" si="29"/>
        <v>0</v>
      </c>
      <c r="BL123" s="24" t="s">
        <v>168</v>
      </c>
      <c r="BM123" s="24" t="s">
        <v>486</v>
      </c>
    </row>
    <row r="124" spans="2:65" s="1" customFormat="1" ht="16.5" customHeight="1">
      <c r="B124" s="174"/>
      <c r="C124" s="175" t="s">
        <v>350</v>
      </c>
      <c r="D124" s="175" t="s">
        <v>164</v>
      </c>
      <c r="E124" s="176" t="s">
        <v>3089</v>
      </c>
      <c r="F124" s="177" t="s">
        <v>3090</v>
      </c>
      <c r="G124" s="178" t="s">
        <v>3027</v>
      </c>
      <c r="H124" s="179">
        <v>1</v>
      </c>
      <c r="I124" s="180"/>
      <c r="J124" s="181">
        <f t="shared" si="20"/>
        <v>0</v>
      </c>
      <c r="K124" s="177" t="s">
        <v>5</v>
      </c>
      <c r="L124" s="41"/>
      <c r="M124" s="182" t="s">
        <v>5</v>
      </c>
      <c r="N124" s="183" t="s">
        <v>40</v>
      </c>
      <c r="O124" s="42"/>
      <c r="P124" s="184">
        <f t="shared" si="21"/>
        <v>0</v>
      </c>
      <c r="Q124" s="184">
        <v>0</v>
      </c>
      <c r="R124" s="184">
        <f t="shared" si="22"/>
        <v>0</v>
      </c>
      <c r="S124" s="184">
        <v>0</v>
      </c>
      <c r="T124" s="185">
        <f t="shared" si="23"/>
        <v>0</v>
      </c>
      <c r="AR124" s="24" t="s">
        <v>168</v>
      </c>
      <c r="AT124" s="24" t="s">
        <v>164</v>
      </c>
      <c r="AU124" s="24" t="s">
        <v>79</v>
      </c>
      <c r="AY124" s="24" t="s">
        <v>162</v>
      </c>
      <c r="BE124" s="186">
        <f t="shared" si="24"/>
        <v>0</v>
      </c>
      <c r="BF124" s="186">
        <f t="shared" si="25"/>
        <v>0</v>
      </c>
      <c r="BG124" s="186">
        <f t="shared" si="26"/>
        <v>0</v>
      </c>
      <c r="BH124" s="186">
        <f t="shared" si="27"/>
        <v>0</v>
      </c>
      <c r="BI124" s="186">
        <f t="shared" si="28"/>
        <v>0</v>
      </c>
      <c r="BJ124" s="24" t="s">
        <v>77</v>
      </c>
      <c r="BK124" s="186">
        <f t="shared" si="29"/>
        <v>0</v>
      </c>
      <c r="BL124" s="24" t="s">
        <v>168</v>
      </c>
      <c r="BM124" s="24" t="s">
        <v>498</v>
      </c>
    </row>
    <row r="125" spans="2:65" s="1" customFormat="1" ht="25.5" customHeight="1">
      <c r="B125" s="174"/>
      <c r="C125" s="175" t="s">
        <v>356</v>
      </c>
      <c r="D125" s="175" t="s">
        <v>164</v>
      </c>
      <c r="E125" s="176" t="s">
        <v>3091</v>
      </c>
      <c r="F125" s="177" t="s">
        <v>3092</v>
      </c>
      <c r="G125" s="178" t="s">
        <v>3027</v>
      </c>
      <c r="H125" s="179">
        <v>1</v>
      </c>
      <c r="I125" s="180"/>
      <c r="J125" s="181">
        <f t="shared" si="20"/>
        <v>0</v>
      </c>
      <c r="K125" s="177" t="s">
        <v>5</v>
      </c>
      <c r="L125" s="41"/>
      <c r="M125" s="182" t="s">
        <v>5</v>
      </c>
      <c r="N125" s="183" t="s">
        <v>40</v>
      </c>
      <c r="O125" s="42"/>
      <c r="P125" s="184">
        <f t="shared" si="21"/>
        <v>0</v>
      </c>
      <c r="Q125" s="184">
        <v>0</v>
      </c>
      <c r="R125" s="184">
        <f t="shared" si="22"/>
        <v>0</v>
      </c>
      <c r="S125" s="184">
        <v>0</v>
      </c>
      <c r="T125" s="185">
        <f t="shared" si="23"/>
        <v>0</v>
      </c>
      <c r="AR125" s="24" t="s">
        <v>168</v>
      </c>
      <c r="AT125" s="24" t="s">
        <v>164</v>
      </c>
      <c r="AU125" s="24" t="s">
        <v>79</v>
      </c>
      <c r="AY125" s="24" t="s">
        <v>162</v>
      </c>
      <c r="BE125" s="186">
        <f t="shared" si="24"/>
        <v>0</v>
      </c>
      <c r="BF125" s="186">
        <f t="shared" si="25"/>
        <v>0</v>
      </c>
      <c r="BG125" s="186">
        <f t="shared" si="26"/>
        <v>0</v>
      </c>
      <c r="BH125" s="186">
        <f t="shared" si="27"/>
        <v>0</v>
      </c>
      <c r="BI125" s="186">
        <f t="shared" si="28"/>
        <v>0</v>
      </c>
      <c r="BJ125" s="24" t="s">
        <v>77</v>
      </c>
      <c r="BK125" s="186">
        <f t="shared" si="29"/>
        <v>0</v>
      </c>
      <c r="BL125" s="24" t="s">
        <v>168</v>
      </c>
      <c r="BM125" s="24" t="s">
        <v>507</v>
      </c>
    </row>
    <row r="126" spans="2:65" s="1" customFormat="1" ht="25.5" customHeight="1">
      <c r="B126" s="174"/>
      <c r="C126" s="175" t="s">
        <v>361</v>
      </c>
      <c r="D126" s="175" t="s">
        <v>164</v>
      </c>
      <c r="E126" s="176" t="s">
        <v>3093</v>
      </c>
      <c r="F126" s="177" t="s">
        <v>3094</v>
      </c>
      <c r="G126" s="178" t="s">
        <v>3027</v>
      </c>
      <c r="H126" s="179">
        <v>1</v>
      </c>
      <c r="I126" s="180"/>
      <c r="J126" s="181">
        <f t="shared" si="20"/>
        <v>0</v>
      </c>
      <c r="K126" s="177" t="s">
        <v>5</v>
      </c>
      <c r="L126" s="41"/>
      <c r="M126" s="182" t="s">
        <v>5</v>
      </c>
      <c r="N126" s="183" t="s">
        <v>40</v>
      </c>
      <c r="O126" s="42"/>
      <c r="P126" s="184">
        <f t="shared" si="21"/>
        <v>0</v>
      </c>
      <c r="Q126" s="184">
        <v>0</v>
      </c>
      <c r="R126" s="184">
        <f t="shared" si="22"/>
        <v>0</v>
      </c>
      <c r="S126" s="184">
        <v>0</v>
      </c>
      <c r="T126" s="185">
        <f t="shared" si="23"/>
        <v>0</v>
      </c>
      <c r="AR126" s="24" t="s">
        <v>168</v>
      </c>
      <c r="AT126" s="24" t="s">
        <v>164</v>
      </c>
      <c r="AU126" s="24" t="s">
        <v>79</v>
      </c>
      <c r="AY126" s="24" t="s">
        <v>162</v>
      </c>
      <c r="BE126" s="186">
        <f t="shared" si="24"/>
        <v>0</v>
      </c>
      <c r="BF126" s="186">
        <f t="shared" si="25"/>
        <v>0</v>
      </c>
      <c r="BG126" s="186">
        <f t="shared" si="26"/>
        <v>0</v>
      </c>
      <c r="BH126" s="186">
        <f t="shared" si="27"/>
        <v>0</v>
      </c>
      <c r="BI126" s="186">
        <f t="shared" si="28"/>
        <v>0</v>
      </c>
      <c r="BJ126" s="24" t="s">
        <v>77</v>
      </c>
      <c r="BK126" s="186">
        <f t="shared" si="29"/>
        <v>0</v>
      </c>
      <c r="BL126" s="24" t="s">
        <v>168</v>
      </c>
      <c r="BM126" s="24" t="s">
        <v>515</v>
      </c>
    </row>
    <row r="127" spans="2:65" s="1" customFormat="1" ht="16.5" customHeight="1">
      <c r="B127" s="174"/>
      <c r="C127" s="175" t="s">
        <v>365</v>
      </c>
      <c r="D127" s="175" t="s">
        <v>164</v>
      </c>
      <c r="E127" s="176" t="s">
        <v>3095</v>
      </c>
      <c r="F127" s="177" t="s">
        <v>3080</v>
      </c>
      <c r="G127" s="178" t="s">
        <v>3062</v>
      </c>
      <c r="H127" s="179">
        <v>1</v>
      </c>
      <c r="I127" s="180"/>
      <c r="J127" s="181">
        <f t="shared" si="20"/>
        <v>0</v>
      </c>
      <c r="K127" s="177" t="s">
        <v>5</v>
      </c>
      <c r="L127" s="41"/>
      <c r="M127" s="182" t="s">
        <v>5</v>
      </c>
      <c r="N127" s="183" t="s">
        <v>40</v>
      </c>
      <c r="O127" s="42"/>
      <c r="P127" s="184">
        <f t="shared" si="21"/>
        <v>0</v>
      </c>
      <c r="Q127" s="184">
        <v>0</v>
      </c>
      <c r="R127" s="184">
        <f t="shared" si="22"/>
        <v>0</v>
      </c>
      <c r="S127" s="184">
        <v>0</v>
      </c>
      <c r="T127" s="185">
        <f t="shared" si="23"/>
        <v>0</v>
      </c>
      <c r="AR127" s="24" t="s">
        <v>168</v>
      </c>
      <c r="AT127" s="24" t="s">
        <v>164</v>
      </c>
      <c r="AU127" s="24" t="s">
        <v>79</v>
      </c>
      <c r="AY127" s="24" t="s">
        <v>162</v>
      </c>
      <c r="BE127" s="186">
        <f t="shared" si="24"/>
        <v>0</v>
      </c>
      <c r="BF127" s="186">
        <f t="shared" si="25"/>
        <v>0</v>
      </c>
      <c r="BG127" s="186">
        <f t="shared" si="26"/>
        <v>0</v>
      </c>
      <c r="BH127" s="186">
        <f t="shared" si="27"/>
        <v>0</v>
      </c>
      <c r="BI127" s="186">
        <f t="shared" si="28"/>
        <v>0</v>
      </c>
      <c r="BJ127" s="24" t="s">
        <v>77</v>
      </c>
      <c r="BK127" s="186">
        <f t="shared" si="29"/>
        <v>0</v>
      </c>
      <c r="BL127" s="24" t="s">
        <v>168</v>
      </c>
      <c r="BM127" s="24" t="s">
        <v>525</v>
      </c>
    </row>
    <row r="128" spans="2:65" s="10" customFormat="1" ht="29.9" customHeight="1">
      <c r="B128" s="160"/>
      <c r="D128" s="171" t="s">
        <v>68</v>
      </c>
      <c r="E128" s="172" t="s">
        <v>3096</v>
      </c>
      <c r="F128" s="172" t="s">
        <v>3097</v>
      </c>
      <c r="I128" s="163"/>
      <c r="J128" s="173">
        <f>BK128</f>
        <v>0</v>
      </c>
      <c r="L128" s="160"/>
      <c r="M128" s="165"/>
      <c r="N128" s="166"/>
      <c r="O128" s="166"/>
      <c r="P128" s="167">
        <f>SUM(P129:P135)</f>
        <v>0</v>
      </c>
      <c r="Q128" s="166"/>
      <c r="R128" s="167">
        <f>SUM(R129:R135)</f>
        <v>0</v>
      </c>
      <c r="S128" s="166"/>
      <c r="T128" s="168">
        <f>SUM(T129:T135)</f>
        <v>0</v>
      </c>
      <c r="AR128" s="161" t="s">
        <v>77</v>
      </c>
      <c r="AT128" s="169" t="s">
        <v>68</v>
      </c>
      <c r="AU128" s="169" t="s">
        <v>77</v>
      </c>
      <c r="AY128" s="161" t="s">
        <v>162</v>
      </c>
      <c r="BK128" s="170">
        <f>SUM(BK129:BK135)</f>
        <v>0</v>
      </c>
    </row>
    <row r="129" spans="2:65" s="1" customFormat="1" ht="16.5" customHeight="1">
      <c r="B129" s="174"/>
      <c r="C129" s="175" t="s">
        <v>370</v>
      </c>
      <c r="D129" s="175" t="s">
        <v>164</v>
      </c>
      <c r="E129" s="176" t="s">
        <v>3098</v>
      </c>
      <c r="F129" s="177" t="s">
        <v>3099</v>
      </c>
      <c r="G129" s="178" t="s">
        <v>3027</v>
      </c>
      <c r="H129" s="179">
        <v>4</v>
      </c>
      <c r="I129" s="180"/>
      <c r="J129" s="181">
        <f t="shared" ref="J129:J135" si="30">ROUND(I129*H129,2)</f>
        <v>0</v>
      </c>
      <c r="K129" s="177" t="s">
        <v>5</v>
      </c>
      <c r="L129" s="41"/>
      <c r="M129" s="182" t="s">
        <v>5</v>
      </c>
      <c r="N129" s="183" t="s">
        <v>40</v>
      </c>
      <c r="O129" s="42"/>
      <c r="P129" s="184">
        <f t="shared" ref="P129:P135" si="31">O129*H129</f>
        <v>0</v>
      </c>
      <c r="Q129" s="184">
        <v>0</v>
      </c>
      <c r="R129" s="184">
        <f t="shared" ref="R129:R135" si="32">Q129*H129</f>
        <v>0</v>
      </c>
      <c r="S129" s="184">
        <v>0</v>
      </c>
      <c r="T129" s="185">
        <f t="shared" ref="T129:T135" si="33">S129*H129</f>
        <v>0</v>
      </c>
      <c r="AR129" s="24" t="s">
        <v>168</v>
      </c>
      <c r="AT129" s="24" t="s">
        <v>164</v>
      </c>
      <c r="AU129" s="24" t="s">
        <v>79</v>
      </c>
      <c r="AY129" s="24" t="s">
        <v>162</v>
      </c>
      <c r="BE129" s="186">
        <f t="shared" ref="BE129:BE135" si="34">IF(N129="základní",J129,0)</f>
        <v>0</v>
      </c>
      <c r="BF129" s="186">
        <f t="shared" ref="BF129:BF135" si="35">IF(N129="snížená",J129,0)</f>
        <v>0</v>
      </c>
      <c r="BG129" s="186">
        <f t="shared" ref="BG129:BG135" si="36">IF(N129="zákl. přenesená",J129,0)</f>
        <v>0</v>
      </c>
      <c r="BH129" s="186">
        <f t="shared" ref="BH129:BH135" si="37">IF(N129="sníž. přenesená",J129,0)</f>
        <v>0</v>
      </c>
      <c r="BI129" s="186">
        <f t="shared" ref="BI129:BI135" si="38">IF(N129="nulová",J129,0)</f>
        <v>0</v>
      </c>
      <c r="BJ129" s="24" t="s">
        <v>77</v>
      </c>
      <c r="BK129" s="186">
        <f t="shared" ref="BK129:BK135" si="39">ROUND(I129*H129,2)</f>
        <v>0</v>
      </c>
      <c r="BL129" s="24" t="s">
        <v>168</v>
      </c>
      <c r="BM129" s="24" t="s">
        <v>535</v>
      </c>
    </row>
    <row r="130" spans="2:65" s="1" customFormat="1" ht="16.5" customHeight="1">
      <c r="B130" s="174"/>
      <c r="C130" s="175" t="s">
        <v>374</v>
      </c>
      <c r="D130" s="175" t="s">
        <v>164</v>
      </c>
      <c r="E130" s="176" t="s">
        <v>3100</v>
      </c>
      <c r="F130" s="177" t="s">
        <v>3101</v>
      </c>
      <c r="G130" s="178" t="s">
        <v>3027</v>
      </c>
      <c r="H130" s="179">
        <v>1</v>
      </c>
      <c r="I130" s="180"/>
      <c r="J130" s="181">
        <f t="shared" si="30"/>
        <v>0</v>
      </c>
      <c r="K130" s="177" t="s">
        <v>5</v>
      </c>
      <c r="L130" s="41"/>
      <c r="M130" s="182" t="s">
        <v>5</v>
      </c>
      <c r="N130" s="183" t="s">
        <v>40</v>
      </c>
      <c r="O130" s="42"/>
      <c r="P130" s="184">
        <f t="shared" si="31"/>
        <v>0</v>
      </c>
      <c r="Q130" s="184">
        <v>0</v>
      </c>
      <c r="R130" s="184">
        <f t="shared" si="32"/>
        <v>0</v>
      </c>
      <c r="S130" s="184">
        <v>0</v>
      </c>
      <c r="T130" s="185">
        <f t="shared" si="33"/>
        <v>0</v>
      </c>
      <c r="AR130" s="24" t="s">
        <v>168</v>
      </c>
      <c r="AT130" s="24" t="s">
        <v>164</v>
      </c>
      <c r="AU130" s="24" t="s">
        <v>79</v>
      </c>
      <c r="AY130" s="24" t="s">
        <v>162</v>
      </c>
      <c r="BE130" s="186">
        <f t="shared" si="34"/>
        <v>0</v>
      </c>
      <c r="BF130" s="186">
        <f t="shared" si="35"/>
        <v>0</v>
      </c>
      <c r="BG130" s="186">
        <f t="shared" si="36"/>
        <v>0</v>
      </c>
      <c r="BH130" s="186">
        <f t="shared" si="37"/>
        <v>0</v>
      </c>
      <c r="BI130" s="186">
        <f t="shared" si="38"/>
        <v>0</v>
      </c>
      <c r="BJ130" s="24" t="s">
        <v>77</v>
      </c>
      <c r="BK130" s="186">
        <f t="shared" si="39"/>
        <v>0</v>
      </c>
      <c r="BL130" s="24" t="s">
        <v>168</v>
      </c>
      <c r="BM130" s="24" t="s">
        <v>543</v>
      </c>
    </row>
    <row r="131" spans="2:65" s="1" customFormat="1" ht="16.5" customHeight="1">
      <c r="B131" s="174"/>
      <c r="C131" s="175" t="s">
        <v>378</v>
      </c>
      <c r="D131" s="175" t="s">
        <v>164</v>
      </c>
      <c r="E131" s="176" t="s">
        <v>3102</v>
      </c>
      <c r="F131" s="177" t="s">
        <v>3103</v>
      </c>
      <c r="G131" s="178" t="s">
        <v>3027</v>
      </c>
      <c r="H131" s="179">
        <v>1</v>
      </c>
      <c r="I131" s="180"/>
      <c r="J131" s="181">
        <f t="shared" si="30"/>
        <v>0</v>
      </c>
      <c r="K131" s="177" t="s">
        <v>5</v>
      </c>
      <c r="L131" s="41"/>
      <c r="M131" s="182" t="s">
        <v>5</v>
      </c>
      <c r="N131" s="183" t="s">
        <v>40</v>
      </c>
      <c r="O131" s="42"/>
      <c r="P131" s="184">
        <f t="shared" si="31"/>
        <v>0</v>
      </c>
      <c r="Q131" s="184">
        <v>0</v>
      </c>
      <c r="R131" s="184">
        <f t="shared" si="32"/>
        <v>0</v>
      </c>
      <c r="S131" s="184">
        <v>0</v>
      </c>
      <c r="T131" s="185">
        <f t="shared" si="33"/>
        <v>0</v>
      </c>
      <c r="AR131" s="24" t="s">
        <v>168</v>
      </c>
      <c r="AT131" s="24" t="s">
        <v>164</v>
      </c>
      <c r="AU131" s="24" t="s">
        <v>79</v>
      </c>
      <c r="AY131" s="24" t="s">
        <v>162</v>
      </c>
      <c r="BE131" s="186">
        <f t="shared" si="34"/>
        <v>0</v>
      </c>
      <c r="BF131" s="186">
        <f t="shared" si="35"/>
        <v>0</v>
      </c>
      <c r="BG131" s="186">
        <f t="shared" si="36"/>
        <v>0</v>
      </c>
      <c r="BH131" s="186">
        <f t="shared" si="37"/>
        <v>0</v>
      </c>
      <c r="BI131" s="186">
        <f t="shared" si="38"/>
        <v>0</v>
      </c>
      <c r="BJ131" s="24" t="s">
        <v>77</v>
      </c>
      <c r="BK131" s="186">
        <f t="shared" si="39"/>
        <v>0</v>
      </c>
      <c r="BL131" s="24" t="s">
        <v>168</v>
      </c>
      <c r="BM131" s="24" t="s">
        <v>567</v>
      </c>
    </row>
    <row r="132" spans="2:65" s="1" customFormat="1" ht="16.5" customHeight="1">
      <c r="B132" s="174"/>
      <c r="C132" s="175" t="s">
        <v>382</v>
      </c>
      <c r="D132" s="175" t="s">
        <v>164</v>
      </c>
      <c r="E132" s="176" t="s">
        <v>3104</v>
      </c>
      <c r="F132" s="177" t="s">
        <v>3105</v>
      </c>
      <c r="G132" s="178" t="s">
        <v>3027</v>
      </c>
      <c r="H132" s="179">
        <v>1</v>
      </c>
      <c r="I132" s="180"/>
      <c r="J132" s="181">
        <f t="shared" si="30"/>
        <v>0</v>
      </c>
      <c r="K132" s="177" t="s">
        <v>5</v>
      </c>
      <c r="L132" s="41"/>
      <c r="M132" s="182" t="s">
        <v>5</v>
      </c>
      <c r="N132" s="183" t="s">
        <v>40</v>
      </c>
      <c r="O132" s="42"/>
      <c r="P132" s="184">
        <f t="shared" si="31"/>
        <v>0</v>
      </c>
      <c r="Q132" s="184">
        <v>0</v>
      </c>
      <c r="R132" s="184">
        <f t="shared" si="32"/>
        <v>0</v>
      </c>
      <c r="S132" s="184">
        <v>0</v>
      </c>
      <c r="T132" s="185">
        <f t="shared" si="33"/>
        <v>0</v>
      </c>
      <c r="AR132" s="24" t="s">
        <v>168</v>
      </c>
      <c r="AT132" s="24" t="s">
        <v>164</v>
      </c>
      <c r="AU132" s="24" t="s">
        <v>79</v>
      </c>
      <c r="AY132" s="24" t="s">
        <v>162</v>
      </c>
      <c r="BE132" s="186">
        <f t="shared" si="34"/>
        <v>0</v>
      </c>
      <c r="BF132" s="186">
        <f t="shared" si="35"/>
        <v>0</v>
      </c>
      <c r="BG132" s="186">
        <f t="shared" si="36"/>
        <v>0</v>
      </c>
      <c r="BH132" s="186">
        <f t="shared" si="37"/>
        <v>0</v>
      </c>
      <c r="BI132" s="186">
        <f t="shared" si="38"/>
        <v>0</v>
      </c>
      <c r="BJ132" s="24" t="s">
        <v>77</v>
      </c>
      <c r="BK132" s="186">
        <f t="shared" si="39"/>
        <v>0</v>
      </c>
      <c r="BL132" s="24" t="s">
        <v>168</v>
      </c>
      <c r="BM132" s="24" t="s">
        <v>579</v>
      </c>
    </row>
    <row r="133" spans="2:65" s="1" customFormat="1" ht="25.5" customHeight="1">
      <c r="B133" s="174"/>
      <c r="C133" s="175" t="s">
        <v>386</v>
      </c>
      <c r="D133" s="175" t="s">
        <v>164</v>
      </c>
      <c r="E133" s="176" t="s">
        <v>3106</v>
      </c>
      <c r="F133" s="177" t="s">
        <v>3107</v>
      </c>
      <c r="G133" s="178" t="s">
        <v>3027</v>
      </c>
      <c r="H133" s="179">
        <v>1</v>
      </c>
      <c r="I133" s="180"/>
      <c r="J133" s="181">
        <f t="shared" si="30"/>
        <v>0</v>
      </c>
      <c r="K133" s="177" t="s">
        <v>5</v>
      </c>
      <c r="L133" s="41"/>
      <c r="M133" s="182" t="s">
        <v>5</v>
      </c>
      <c r="N133" s="183" t="s">
        <v>40</v>
      </c>
      <c r="O133" s="42"/>
      <c r="P133" s="184">
        <f t="shared" si="31"/>
        <v>0</v>
      </c>
      <c r="Q133" s="184">
        <v>0</v>
      </c>
      <c r="R133" s="184">
        <f t="shared" si="32"/>
        <v>0</v>
      </c>
      <c r="S133" s="184">
        <v>0</v>
      </c>
      <c r="T133" s="185">
        <f t="shared" si="33"/>
        <v>0</v>
      </c>
      <c r="AR133" s="24" t="s">
        <v>168</v>
      </c>
      <c r="AT133" s="24" t="s">
        <v>164</v>
      </c>
      <c r="AU133" s="24" t="s">
        <v>79</v>
      </c>
      <c r="AY133" s="24" t="s">
        <v>162</v>
      </c>
      <c r="BE133" s="186">
        <f t="shared" si="34"/>
        <v>0</v>
      </c>
      <c r="BF133" s="186">
        <f t="shared" si="35"/>
        <v>0</v>
      </c>
      <c r="BG133" s="186">
        <f t="shared" si="36"/>
        <v>0</v>
      </c>
      <c r="BH133" s="186">
        <f t="shared" si="37"/>
        <v>0</v>
      </c>
      <c r="BI133" s="186">
        <f t="shared" si="38"/>
        <v>0</v>
      </c>
      <c r="BJ133" s="24" t="s">
        <v>77</v>
      </c>
      <c r="BK133" s="186">
        <f t="shared" si="39"/>
        <v>0</v>
      </c>
      <c r="BL133" s="24" t="s">
        <v>168</v>
      </c>
      <c r="BM133" s="24" t="s">
        <v>589</v>
      </c>
    </row>
    <row r="134" spans="2:65" s="1" customFormat="1" ht="25.5" customHeight="1">
      <c r="B134" s="174"/>
      <c r="C134" s="175" t="s">
        <v>390</v>
      </c>
      <c r="D134" s="175" t="s">
        <v>164</v>
      </c>
      <c r="E134" s="176" t="s">
        <v>3108</v>
      </c>
      <c r="F134" s="177" t="s">
        <v>3109</v>
      </c>
      <c r="G134" s="178" t="s">
        <v>3027</v>
      </c>
      <c r="H134" s="179">
        <v>1</v>
      </c>
      <c r="I134" s="180"/>
      <c r="J134" s="181">
        <f t="shared" si="30"/>
        <v>0</v>
      </c>
      <c r="K134" s="177" t="s">
        <v>5</v>
      </c>
      <c r="L134" s="41"/>
      <c r="M134" s="182" t="s">
        <v>5</v>
      </c>
      <c r="N134" s="183" t="s">
        <v>40</v>
      </c>
      <c r="O134" s="42"/>
      <c r="P134" s="184">
        <f t="shared" si="31"/>
        <v>0</v>
      </c>
      <c r="Q134" s="184">
        <v>0</v>
      </c>
      <c r="R134" s="184">
        <f t="shared" si="32"/>
        <v>0</v>
      </c>
      <c r="S134" s="184">
        <v>0</v>
      </c>
      <c r="T134" s="185">
        <f t="shared" si="33"/>
        <v>0</v>
      </c>
      <c r="AR134" s="24" t="s">
        <v>168</v>
      </c>
      <c r="AT134" s="24" t="s">
        <v>164</v>
      </c>
      <c r="AU134" s="24" t="s">
        <v>79</v>
      </c>
      <c r="AY134" s="24" t="s">
        <v>162</v>
      </c>
      <c r="BE134" s="186">
        <f t="shared" si="34"/>
        <v>0</v>
      </c>
      <c r="BF134" s="186">
        <f t="shared" si="35"/>
        <v>0</v>
      </c>
      <c r="BG134" s="186">
        <f t="shared" si="36"/>
        <v>0</v>
      </c>
      <c r="BH134" s="186">
        <f t="shared" si="37"/>
        <v>0</v>
      </c>
      <c r="BI134" s="186">
        <f t="shared" si="38"/>
        <v>0</v>
      </c>
      <c r="BJ134" s="24" t="s">
        <v>77</v>
      </c>
      <c r="BK134" s="186">
        <f t="shared" si="39"/>
        <v>0</v>
      </c>
      <c r="BL134" s="24" t="s">
        <v>168</v>
      </c>
      <c r="BM134" s="24" t="s">
        <v>600</v>
      </c>
    </row>
    <row r="135" spans="2:65" s="1" customFormat="1" ht="16.5" customHeight="1">
      <c r="B135" s="174"/>
      <c r="C135" s="175" t="s">
        <v>394</v>
      </c>
      <c r="D135" s="175" t="s">
        <v>164</v>
      </c>
      <c r="E135" s="176" t="s">
        <v>3110</v>
      </c>
      <c r="F135" s="177" t="s">
        <v>3080</v>
      </c>
      <c r="G135" s="178" t="s">
        <v>3062</v>
      </c>
      <c r="H135" s="179">
        <v>1</v>
      </c>
      <c r="I135" s="180"/>
      <c r="J135" s="181">
        <f t="shared" si="30"/>
        <v>0</v>
      </c>
      <c r="K135" s="177" t="s">
        <v>5</v>
      </c>
      <c r="L135" s="41"/>
      <c r="M135" s="182" t="s">
        <v>5</v>
      </c>
      <c r="N135" s="183" t="s">
        <v>40</v>
      </c>
      <c r="O135" s="42"/>
      <c r="P135" s="184">
        <f t="shared" si="31"/>
        <v>0</v>
      </c>
      <c r="Q135" s="184">
        <v>0</v>
      </c>
      <c r="R135" s="184">
        <f t="shared" si="32"/>
        <v>0</v>
      </c>
      <c r="S135" s="184">
        <v>0</v>
      </c>
      <c r="T135" s="185">
        <f t="shared" si="33"/>
        <v>0</v>
      </c>
      <c r="AR135" s="24" t="s">
        <v>168</v>
      </c>
      <c r="AT135" s="24" t="s">
        <v>164</v>
      </c>
      <c r="AU135" s="24" t="s">
        <v>79</v>
      </c>
      <c r="AY135" s="24" t="s">
        <v>162</v>
      </c>
      <c r="BE135" s="186">
        <f t="shared" si="34"/>
        <v>0</v>
      </c>
      <c r="BF135" s="186">
        <f t="shared" si="35"/>
        <v>0</v>
      </c>
      <c r="BG135" s="186">
        <f t="shared" si="36"/>
        <v>0</v>
      </c>
      <c r="BH135" s="186">
        <f t="shared" si="37"/>
        <v>0</v>
      </c>
      <c r="BI135" s="186">
        <f t="shared" si="38"/>
        <v>0</v>
      </c>
      <c r="BJ135" s="24" t="s">
        <v>77</v>
      </c>
      <c r="BK135" s="186">
        <f t="shared" si="39"/>
        <v>0</v>
      </c>
      <c r="BL135" s="24" t="s">
        <v>168</v>
      </c>
      <c r="BM135" s="24" t="s">
        <v>614</v>
      </c>
    </row>
    <row r="136" spans="2:65" s="10" customFormat="1" ht="29.9" customHeight="1">
      <c r="B136" s="160"/>
      <c r="D136" s="171" t="s">
        <v>68</v>
      </c>
      <c r="E136" s="172" t="s">
        <v>3111</v>
      </c>
      <c r="F136" s="172" t="s">
        <v>3112</v>
      </c>
      <c r="I136" s="163"/>
      <c r="J136" s="173">
        <f>BK136</f>
        <v>0</v>
      </c>
      <c r="L136" s="160"/>
      <c r="M136" s="165"/>
      <c r="N136" s="166"/>
      <c r="O136" s="166"/>
      <c r="P136" s="167">
        <f>SUM(P137:P143)</f>
        <v>0</v>
      </c>
      <c r="Q136" s="166"/>
      <c r="R136" s="167">
        <f>SUM(R137:R143)</f>
        <v>0</v>
      </c>
      <c r="S136" s="166"/>
      <c r="T136" s="168">
        <f>SUM(T137:T143)</f>
        <v>0</v>
      </c>
      <c r="AR136" s="161" t="s">
        <v>77</v>
      </c>
      <c r="AT136" s="169" t="s">
        <v>68</v>
      </c>
      <c r="AU136" s="169" t="s">
        <v>77</v>
      </c>
      <c r="AY136" s="161" t="s">
        <v>162</v>
      </c>
      <c r="BK136" s="170">
        <f>SUM(BK137:BK143)</f>
        <v>0</v>
      </c>
    </row>
    <row r="137" spans="2:65" s="1" customFormat="1" ht="16.5" customHeight="1">
      <c r="B137" s="174"/>
      <c r="C137" s="175" t="s">
        <v>398</v>
      </c>
      <c r="D137" s="175" t="s">
        <v>164</v>
      </c>
      <c r="E137" s="176" t="s">
        <v>3113</v>
      </c>
      <c r="F137" s="177" t="s">
        <v>3099</v>
      </c>
      <c r="G137" s="178" t="s">
        <v>3027</v>
      </c>
      <c r="H137" s="179">
        <v>4</v>
      </c>
      <c r="I137" s="180"/>
      <c r="J137" s="181">
        <f t="shared" ref="J137:J143" si="40">ROUND(I137*H137,2)</f>
        <v>0</v>
      </c>
      <c r="K137" s="177" t="s">
        <v>5</v>
      </c>
      <c r="L137" s="41"/>
      <c r="M137" s="182" t="s">
        <v>5</v>
      </c>
      <c r="N137" s="183" t="s">
        <v>40</v>
      </c>
      <c r="O137" s="42"/>
      <c r="P137" s="184">
        <f t="shared" ref="P137:P143" si="41">O137*H137</f>
        <v>0</v>
      </c>
      <c r="Q137" s="184">
        <v>0</v>
      </c>
      <c r="R137" s="184">
        <f t="shared" ref="R137:R143" si="42">Q137*H137</f>
        <v>0</v>
      </c>
      <c r="S137" s="184">
        <v>0</v>
      </c>
      <c r="T137" s="185">
        <f t="shared" ref="T137:T143" si="43">S137*H137</f>
        <v>0</v>
      </c>
      <c r="AR137" s="24" t="s">
        <v>168</v>
      </c>
      <c r="AT137" s="24" t="s">
        <v>164</v>
      </c>
      <c r="AU137" s="24" t="s">
        <v>79</v>
      </c>
      <c r="AY137" s="24" t="s">
        <v>162</v>
      </c>
      <c r="BE137" s="186">
        <f t="shared" ref="BE137:BE143" si="44">IF(N137="základní",J137,0)</f>
        <v>0</v>
      </c>
      <c r="BF137" s="186">
        <f t="shared" ref="BF137:BF143" si="45">IF(N137="snížená",J137,0)</f>
        <v>0</v>
      </c>
      <c r="BG137" s="186">
        <f t="shared" ref="BG137:BG143" si="46">IF(N137="zákl. přenesená",J137,0)</f>
        <v>0</v>
      </c>
      <c r="BH137" s="186">
        <f t="shared" ref="BH137:BH143" si="47">IF(N137="sníž. přenesená",J137,0)</f>
        <v>0</v>
      </c>
      <c r="BI137" s="186">
        <f t="shared" ref="BI137:BI143" si="48">IF(N137="nulová",J137,0)</f>
        <v>0</v>
      </c>
      <c r="BJ137" s="24" t="s">
        <v>77</v>
      </c>
      <c r="BK137" s="186">
        <f t="shared" ref="BK137:BK143" si="49">ROUND(I137*H137,2)</f>
        <v>0</v>
      </c>
      <c r="BL137" s="24" t="s">
        <v>168</v>
      </c>
      <c r="BM137" s="24" t="s">
        <v>662</v>
      </c>
    </row>
    <row r="138" spans="2:65" s="1" customFormat="1" ht="16.5" customHeight="1">
      <c r="B138" s="174"/>
      <c r="C138" s="175" t="s">
        <v>402</v>
      </c>
      <c r="D138" s="175" t="s">
        <v>164</v>
      </c>
      <c r="E138" s="176" t="s">
        <v>3114</v>
      </c>
      <c r="F138" s="177" t="s">
        <v>3101</v>
      </c>
      <c r="G138" s="178" t="s">
        <v>3027</v>
      </c>
      <c r="H138" s="179">
        <v>1</v>
      </c>
      <c r="I138" s="180"/>
      <c r="J138" s="181">
        <f t="shared" si="40"/>
        <v>0</v>
      </c>
      <c r="K138" s="177" t="s">
        <v>5</v>
      </c>
      <c r="L138" s="41"/>
      <c r="M138" s="182" t="s">
        <v>5</v>
      </c>
      <c r="N138" s="183" t="s">
        <v>40</v>
      </c>
      <c r="O138" s="42"/>
      <c r="P138" s="184">
        <f t="shared" si="41"/>
        <v>0</v>
      </c>
      <c r="Q138" s="184">
        <v>0</v>
      </c>
      <c r="R138" s="184">
        <f t="shared" si="42"/>
        <v>0</v>
      </c>
      <c r="S138" s="184">
        <v>0</v>
      </c>
      <c r="T138" s="185">
        <f t="shared" si="43"/>
        <v>0</v>
      </c>
      <c r="AR138" s="24" t="s">
        <v>168</v>
      </c>
      <c r="AT138" s="24" t="s">
        <v>164</v>
      </c>
      <c r="AU138" s="24" t="s">
        <v>79</v>
      </c>
      <c r="AY138" s="24" t="s">
        <v>162</v>
      </c>
      <c r="BE138" s="186">
        <f t="shared" si="44"/>
        <v>0</v>
      </c>
      <c r="BF138" s="186">
        <f t="shared" si="45"/>
        <v>0</v>
      </c>
      <c r="BG138" s="186">
        <f t="shared" si="46"/>
        <v>0</v>
      </c>
      <c r="BH138" s="186">
        <f t="shared" si="47"/>
        <v>0</v>
      </c>
      <c r="BI138" s="186">
        <f t="shared" si="48"/>
        <v>0</v>
      </c>
      <c r="BJ138" s="24" t="s">
        <v>77</v>
      </c>
      <c r="BK138" s="186">
        <f t="shared" si="49"/>
        <v>0</v>
      </c>
      <c r="BL138" s="24" t="s">
        <v>168</v>
      </c>
      <c r="BM138" s="24" t="s">
        <v>670</v>
      </c>
    </row>
    <row r="139" spans="2:65" s="1" customFormat="1" ht="16.5" customHeight="1">
      <c r="B139" s="174"/>
      <c r="C139" s="175" t="s">
        <v>406</v>
      </c>
      <c r="D139" s="175" t="s">
        <v>164</v>
      </c>
      <c r="E139" s="176" t="s">
        <v>3115</v>
      </c>
      <c r="F139" s="177" t="s">
        <v>3103</v>
      </c>
      <c r="G139" s="178" t="s">
        <v>3027</v>
      </c>
      <c r="H139" s="179">
        <v>1</v>
      </c>
      <c r="I139" s="180"/>
      <c r="J139" s="181">
        <f t="shared" si="40"/>
        <v>0</v>
      </c>
      <c r="K139" s="177" t="s">
        <v>5</v>
      </c>
      <c r="L139" s="41"/>
      <c r="M139" s="182" t="s">
        <v>5</v>
      </c>
      <c r="N139" s="183" t="s">
        <v>40</v>
      </c>
      <c r="O139" s="42"/>
      <c r="P139" s="184">
        <f t="shared" si="41"/>
        <v>0</v>
      </c>
      <c r="Q139" s="184">
        <v>0</v>
      </c>
      <c r="R139" s="184">
        <f t="shared" si="42"/>
        <v>0</v>
      </c>
      <c r="S139" s="184">
        <v>0</v>
      </c>
      <c r="T139" s="185">
        <f t="shared" si="43"/>
        <v>0</v>
      </c>
      <c r="AR139" s="24" t="s">
        <v>168</v>
      </c>
      <c r="AT139" s="24" t="s">
        <v>164</v>
      </c>
      <c r="AU139" s="24" t="s">
        <v>79</v>
      </c>
      <c r="AY139" s="24" t="s">
        <v>162</v>
      </c>
      <c r="BE139" s="186">
        <f t="shared" si="44"/>
        <v>0</v>
      </c>
      <c r="BF139" s="186">
        <f t="shared" si="45"/>
        <v>0</v>
      </c>
      <c r="BG139" s="186">
        <f t="shared" si="46"/>
        <v>0</v>
      </c>
      <c r="BH139" s="186">
        <f t="shared" si="47"/>
        <v>0</v>
      </c>
      <c r="BI139" s="186">
        <f t="shared" si="48"/>
        <v>0</v>
      </c>
      <c r="BJ139" s="24" t="s">
        <v>77</v>
      </c>
      <c r="BK139" s="186">
        <f t="shared" si="49"/>
        <v>0</v>
      </c>
      <c r="BL139" s="24" t="s">
        <v>168</v>
      </c>
      <c r="BM139" s="24" t="s">
        <v>679</v>
      </c>
    </row>
    <row r="140" spans="2:65" s="1" customFormat="1" ht="16.5" customHeight="1">
      <c r="B140" s="174"/>
      <c r="C140" s="175" t="s">
        <v>410</v>
      </c>
      <c r="D140" s="175" t="s">
        <v>164</v>
      </c>
      <c r="E140" s="176" t="s">
        <v>3116</v>
      </c>
      <c r="F140" s="177" t="s">
        <v>3105</v>
      </c>
      <c r="G140" s="178" t="s">
        <v>3027</v>
      </c>
      <c r="H140" s="179">
        <v>1</v>
      </c>
      <c r="I140" s="180"/>
      <c r="J140" s="181">
        <f t="shared" si="40"/>
        <v>0</v>
      </c>
      <c r="K140" s="177" t="s">
        <v>5</v>
      </c>
      <c r="L140" s="41"/>
      <c r="M140" s="182" t="s">
        <v>5</v>
      </c>
      <c r="N140" s="183" t="s">
        <v>40</v>
      </c>
      <c r="O140" s="42"/>
      <c r="P140" s="184">
        <f t="shared" si="41"/>
        <v>0</v>
      </c>
      <c r="Q140" s="184">
        <v>0</v>
      </c>
      <c r="R140" s="184">
        <f t="shared" si="42"/>
        <v>0</v>
      </c>
      <c r="S140" s="184">
        <v>0</v>
      </c>
      <c r="T140" s="185">
        <f t="shared" si="43"/>
        <v>0</v>
      </c>
      <c r="AR140" s="24" t="s">
        <v>168</v>
      </c>
      <c r="AT140" s="24" t="s">
        <v>164</v>
      </c>
      <c r="AU140" s="24" t="s">
        <v>79</v>
      </c>
      <c r="AY140" s="24" t="s">
        <v>162</v>
      </c>
      <c r="BE140" s="186">
        <f t="shared" si="44"/>
        <v>0</v>
      </c>
      <c r="BF140" s="186">
        <f t="shared" si="45"/>
        <v>0</v>
      </c>
      <c r="BG140" s="186">
        <f t="shared" si="46"/>
        <v>0</v>
      </c>
      <c r="BH140" s="186">
        <f t="shared" si="47"/>
        <v>0</v>
      </c>
      <c r="BI140" s="186">
        <f t="shared" si="48"/>
        <v>0</v>
      </c>
      <c r="BJ140" s="24" t="s">
        <v>77</v>
      </c>
      <c r="BK140" s="186">
        <f t="shared" si="49"/>
        <v>0</v>
      </c>
      <c r="BL140" s="24" t="s">
        <v>168</v>
      </c>
      <c r="BM140" s="24" t="s">
        <v>698</v>
      </c>
    </row>
    <row r="141" spans="2:65" s="1" customFormat="1" ht="25.5" customHeight="1">
      <c r="B141" s="174"/>
      <c r="C141" s="175" t="s">
        <v>413</v>
      </c>
      <c r="D141" s="175" t="s">
        <v>164</v>
      </c>
      <c r="E141" s="176" t="s">
        <v>3117</v>
      </c>
      <c r="F141" s="177" t="s">
        <v>3107</v>
      </c>
      <c r="G141" s="178" t="s">
        <v>3027</v>
      </c>
      <c r="H141" s="179">
        <v>1</v>
      </c>
      <c r="I141" s="180"/>
      <c r="J141" s="181">
        <f t="shared" si="40"/>
        <v>0</v>
      </c>
      <c r="K141" s="177" t="s">
        <v>5</v>
      </c>
      <c r="L141" s="41"/>
      <c r="M141" s="182" t="s">
        <v>5</v>
      </c>
      <c r="N141" s="183" t="s">
        <v>40</v>
      </c>
      <c r="O141" s="42"/>
      <c r="P141" s="184">
        <f t="shared" si="41"/>
        <v>0</v>
      </c>
      <c r="Q141" s="184">
        <v>0</v>
      </c>
      <c r="R141" s="184">
        <f t="shared" si="42"/>
        <v>0</v>
      </c>
      <c r="S141" s="184">
        <v>0</v>
      </c>
      <c r="T141" s="185">
        <f t="shared" si="43"/>
        <v>0</v>
      </c>
      <c r="AR141" s="24" t="s">
        <v>168</v>
      </c>
      <c r="AT141" s="24" t="s">
        <v>164</v>
      </c>
      <c r="AU141" s="24" t="s">
        <v>79</v>
      </c>
      <c r="AY141" s="24" t="s">
        <v>162</v>
      </c>
      <c r="BE141" s="186">
        <f t="shared" si="44"/>
        <v>0</v>
      </c>
      <c r="BF141" s="186">
        <f t="shared" si="45"/>
        <v>0</v>
      </c>
      <c r="BG141" s="186">
        <f t="shared" si="46"/>
        <v>0</v>
      </c>
      <c r="BH141" s="186">
        <f t="shared" si="47"/>
        <v>0</v>
      </c>
      <c r="BI141" s="186">
        <f t="shared" si="48"/>
        <v>0</v>
      </c>
      <c r="BJ141" s="24" t="s">
        <v>77</v>
      </c>
      <c r="BK141" s="186">
        <f t="shared" si="49"/>
        <v>0</v>
      </c>
      <c r="BL141" s="24" t="s">
        <v>168</v>
      </c>
      <c r="BM141" s="24" t="s">
        <v>724</v>
      </c>
    </row>
    <row r="142" spans="2:65" s="1" customFormat="1" ht="25.5" customHeight="1">
      <c r="B142" s="174"/>
      <c r="C142" s="175" t="s">
        <v>417</v>
      </c>
      <c r="D142" s="175" t="s">
        <v>164</v>
      </c>
      <c r="E142" s="176" t="s">
        <v>3118</v>
      </c>
      <c r="F142" s="177" t="s">
        <v>3119</v>
      </c>
      <c r="G142" s="178" t="s">
        <v>3027</v>
      </c>
      <c r="H142" s="179">
        <v>1</v>
      </c>
      <c r="I142" s="180"/>
      <c r="J142" s="181">
        <f t="shared" si="40"/>
        <v>0</v>
      </c>
      <c r="K142" s="177" t="s">
        <v>5</v>
      </c>
      <c r="L142" s="41"/>
      <c r="M142" s="182" t="s">
        <v>5</v>
      </c>
      <c r="N142" s="183" t="s">
        <v>40</v>
      </c>
      <c r="O142" s="42"/>
      <c r="P142" s="184">
        <f t="shared" si="41"/>
        <v>0</v>
      </c>
      <c r="Q142" s="184">
        <v>0</v>
      </c>
      <c r="R142" s="184">
        <f t="shared" si="42"/>
        <v>0</v>
      </c>
      <c r="S142" s="184">
        <v>0</v>
      </c>
      <c r="T142" s="185">
        <f t="shared" si="43"/>
        <v>0</v>
      </c>
      <c r="AR142" s="24" t="s">
        <v>168</v>
      </c>
      <c r="AT142" s="24" t="s">
        <v>164</v>
      </c>
      <c r="AU142" s="24" t="s">
        <v>79</v>
      </c>
      <c r="AY142" s="24" t="s">
        <v>162</v>
      </c>
      <c r="BE142" s="186">
        <f t="shared" si="44"/>
        <v>0</v>
      </c>
      <c r="BF142" s="186">
        <f t="shared" si="45"/>
        <v>0</v>
      </c>
      <c r="BG142" s="186">
        <f t="shared" si="46"/>
        <v>0</v>
      </c>
      <c r="BH142" s="186">
        <f t="shared" si="47"/>
        <v>0</v>
      </c>
      <c r="BI142" s="186">
        <f t="shared" si="48"/>
        <v>0</v>
      </c>
      <c r="BJ142" s="24" t="s">
        <v>77</v>
      </c>
      <c r="BK142" s="186">
        <f t="shared" si="49"/>
        <v>0</v>
      </c>
      <c r="BL142" s="24" t="s">
        <v>168</v>
      </c>
      <c r="BM142" s="24" t="s">
        <v>734</v>
      </c>
    </row>
    <row r="143" spans="2:65" s="1" customFormat="1" ht="16.5" customHeight="1">
      <c r="B143" s="174"/>
      <c r="C143" s="175" t="s">
        <v>421</v>
      </c>
      <c r="D143" s="175" t="s">
        <v>164</v>
      </c>
      <c r="E143" s="176" t="s">
        <v>3120</v>
      </c>
      <c r="F143" s="177" t="s">
        <v>3080</v>
      </c>
      <c r="G143" s="178" t="s">
        <v>3062</v>
      </c>
      <c r="H143" s="179">
        <v>1</v>
      </c>
      <c r="I143" s="180"/>
      <c r="J143" s="181">
        <f t="shared" si="40"/>
        <v>0</v>
      </c>
      <c r="K143" s="177" t="s">
        <v>5</v>
      </c>
      <c r="L143" s="41"/>
      <c r="M143" s="182" t="s">
        <v>5</v>
      </c>
      <c r="N143" s="183" t="s">
        <v>40</v>
      </c>
      <c r="O143" s="42"/>
      <c r="P143" s="184">
        <f t="shared" si="41"/>
        <v>0</v>
      </c>
      <c r="Q143" s="184">
        <v>0</v>
      </c>
      <c r="R143" s="184">
        <f t="shared" si="42"/>
        <v>0</v>
      </c>
      <c r="S143" s="184">
        <v>0</v>
      </c>
      <c r="T143" s="185">
        <f t="shared" si="43"/>
        <v>0</v>
      </c>
      <c r="AR143" s="24" t="s">
        <v>168</v>
      </c>
      <c r="AT143" s="24" t="s">
        <v>164</v>
      </c>
      <c r="AU143" s="24" t="s">
        <v>79</v>
      </c>
      <c r="AY143" s="24" t="s">
        <v>162</v>
      </c>
      <c r="BE143" s="186">
        <f t="shared" si="44"/>
        <v>0</v>
      </c>
      <c r="BF143" s="186">
        <f t="shared" si="45"/>
        <v>0</v>
      </c>
      <c r="BG143" s="186">
        <f t="shared" si="46"/>
        <v>0</v>
      </c>
      <c r="BH143" s="186">
        <f t="shared" si="47"/>
        <v>0</v>
      </c>
      <c r="BI143" s="186">
        <f t="shared" si="48"/>
        <v>0</v>
      </c>
      <c r="BJ143" s="24" t="s">
        <v>77</v>
      </c>
      <c r="BK143" s="186">
        <f t="shared" si="49"/>
        <v>0</v>
      </c>
      <c r="BL143" s="24" t="s">
        <v>168</v>
      </c>
      <c r="BM143" s="24" t="s">
        <v>743</v>
      </c>
    </row>
    <row r="144" spans="2:65" s="10" customFormat="1" ht="29.9" customHeight="1">
      <c r="B144" s="160"/>
      <c r="D144" s="171" t="s">
        <v>68</v>
      </c>
      <c r="E144" s="172" t="s">
        <v>3121</v>
      </c>
      <c r="F144" s="172" t="s">
        <v>3122</v>
      </c>
      <c r="I144" s="163"/>
      <c r="J144" s="173">
        <f>BK144</f>
        <v>0</v>
      </c>
      <c r="L144" s="160"/>
      <c r="M144" s="165"/>
      <c r="N144" s="166"/>
      <c r="O144" s="166"/>
      <c r="P144" s="167">
        <f>SUM(P145:P152)</f>
        <v>0</v>
      </c>
      <c r="Q144" s="166"/>
      <c r="R144" s="167">
        <f>SUM(R145:R152)</f>
        <v>0</v>
      </c>
      <c r="S144" s="166"/>
      <c r="T144" s="168">
        <f>SUM(T145:T152)</f>
        <v>0</v>
      </c>
      <c r="AR144" s="161" t="s">
        <v>77</v>
      </c>
      <c r="AT144" s="169" t="s">
        <v>68</v>
      </c>
      <c r="AU144" s="169" t="s">
        <v>77</v>
      </c>
      <c r="AY144" s="161" t="s">
        <v>162</v>
      </c>
      <c r="BK144" s="170">
        <f>SUM(BK145:BK152)</f>
        <v>0</v>
      </c>
    </row>
    <row r="145" spans="2:65" s="1" customFormat="1" ht="16.5" customHeight="1">
      <c r="B145" s="174"/>
      <c r="C145" s="175" t="s">
        <v>425</v>
      </c>
      <c r="D145" s="175" t="s">
        <v>164</v>
      </c>
      <c r="E145" s="176" t="s">
        <v>3123</v>
      </c>
      <c r="F145" s="177" t="s">
        <v>3124</v>
      </c>
      <c r="G145" s="178" t="s">
        <v>3027</v>
      </c>
      <c r="H145" s="179">
        <v>4</v>
      </c>
      <c r="I145" s="180"/>
      <c r="J145" s="181">
        <f t="shared" ref="J145:J152" si="50">ROUND(I145*H145,2)</f>
        <v>0</v>
      </c>
      <c r="K145" s="177" t="s">
        <v>5</v>
      </c>
      <c r="L145" s="41"/>
      <c r="M145" s="182" t="s">
        <v>5</v>
      </c>
      <c r="N145" s="183" t="s">
        <v>40</v>
      </c>
      <c r="O145" s="42"/>
      <c r="P145" s="184">
        <f t="shared" ref="P145:P152" si="51">O145*H145</f>
        <v>0</v>
      </c>
      <c r="Q145" s="184">
        <v>0</v>
      </c>
      <c r="R145" s="184">
        <f t="shared" ref="R145:R152" si="52">Q145*H145</f>
        <v>0</v>
      </c>
      <c r="S145" s="184">
        <v>0</v>
      </c>
      <c r="T145" s="185">
        <f t="shared" ref="T145:T152" si="53">S145*H145</f>
        <v>0</v>
      </c>
      <c r="AR145" s="24" t="s">
        <v>168</v>
      </c>
      <c r="AT145" s="24" t="s">
        <v>164</v>
      </c>
      <c r="AU145" s="24" t="s">
        <v>79</v>
      </c>
      <c r="AY145" s="24" t="s">
        <v>162</v>
      </c>
      <c r="BE145" s="186">
        <f t="shared" ref="BE145:BE152" si="54">IF(N145="základní",J145,0)</f>
        <v>0</v>
      </c>
      <c r="BF145" s="186">
        <f t="shared" ref="BF145:BF152" si="55">IF(N145="snížená",J145,0)</f>
        <v>0</v>
      </c>
      <c r="BG145" s="186">
        <f t="shared" ref="BG145:BG152" si="56">IF(N145="zákl. přenesená",J145,0)</f>
        <v>0</v>
      </c>
      <c r="BH145" s="186">
        <f t="shared" ref="BH145:BH152" si="57">IF(N145="sníž. přenesená",J145,0)</f>
        <v>0</v>
      </c>
      <c r="BI145" s="186">
        <f t="shared" ref="BI145:BI152" si="58">IF(N145="nulová",J145,0)</f>
        <v>0</v>
      </c>
      <c r="BJ145" s="24" t="s">
        <v>77</v>
      </c>
      <c r="BK145" s="186">
        <f t="shared" ref="BK145:BK152" si="59">ROUND(I145*H145,2)</f>
        <v>0</v>
      </c>
      <c r="BL145" s="24" t="s">
        <v>168</v>
      </c>
      <c r="BM145" s="24" t="s">
        <v>766</v>
      </c>
    </row>
    <row r="146" spans="2:65" s="1" customFormat="1" ht="16.5" customHeight="1">
      <c r="B146" s="174"/>
      <c r="C146" s="175" t="s">
        <v>434</v>
      </c>
      <c r="D146" s="175" t="s">
        <v>164</v>
      </c>
      <c r="E146" s="176" t="s">
        <v>3125</v>
      </c>
      <c r="F146" s="177" t="s">
        <v>3126</v>
      </c>
      <c r="G146" s="178" t="s">
        <v>3027</v>
      </c>
      <c r="H146" s="179">
        <v>1</v>
      </c>
      <c r="I146" s="180"/>
      <c r="J146" s="181">
        <f t="shared" si="50"/>
        <v>0</v>
      </c>
      <c r="K146" s="177" t="s">
        <v>5</v>
      </c>
      <c r="L146" s="41"/>
      <c r="M146" s="182" t="s">
        <v>5</v>
      </c>
      <c r="N146" s="183" t="s">
        <v>40</v>
      </c>
      <c r="O146" s="42"/>
      <c r="P146" s="184">
        <f t="shared" si="51"/>
        <v>0</v>
      </c>
      <c r="Q146" s="184">
        <v>0</v>
      </c>
      <c r="R146" s="184">
        <f t="shared" si="52"/>
        <v>0</v>
      </c>
      <c r="S146" s="184">
        <v>0</v>
      </c>
      <c r="T146" s="185">
        <f t="shared" si="53"/>
        <v>0</v>
      </c>
      <c r="AR146" s="24" t="s">
        <v>168</v>
      </c>
      <c r="AT146" s="24" t="s">
        <v>164</v>
      </c>
      <c r="AU146" s="24" t="s">
        <v>79</v>
      </c>
      <c r="AY146" s="24" t="s">
        <v>162</v>
      </c>
      <c r="BE146" s="186">
        <f t="shared" si="54"/>
        <v>0</v>
      </c>
      <c r="BF146" s="186">
        <f t="shared" si="55"/>
        <v>0</v>
      </c>
      <c r="BG146" s="186">
        <f t="shared" si="56"/>
        <v>0</v>
      </c>
      <c r="BH146" s="186">
        <f t="shared" si="57"/>
        <v>0</v>
      </c>
      <c r="BI146" s="186">
        <f t="shared" si="58"/>
        <v>0</v>
      </c>
      <c r="BJ146" s="24" t="s">
        <v>77</v>
      </c>
      <c r="BK146" s="186">
        <f t="shared" si="59"/>
        <v>0</v>
      </c>
      <c r="BL146" s="24" t="s">
        <v>168</v>
      </c>
      <c r="BM146" s="24" t="s">
        <v>783</v>
      </c>
    </row>
    <row r="147" spans="2:65" s="1" customFormat="1" ht="16.5" customHeight="1">
      <c r="B147" s="174"/>
      <c r="C147" s="175" t="s">
        <v>440</v>
      </c>
      <c r="D147" s="175" t="s">
        <v>164</v>
      </c>
      <c r="E147" s="176" t="s">
        <v>3127</v>
      </c>
      <c r="F147" s="177" t="s">
        <v>3088</v>
      </c>
      <c r="G147" s="178" t="s">
        <v>3027</v>
      </c>
      <c r="H147" s="179">
        <v>1</v>
      </c>
      <c r="I147" s="180"/>
      <c r="J147" s="181">
        <f t="shared" si="50"/>
        <v>0</v>
      </c>
      <c r="K147" s="177" t="s">
        <v>5</v>
      </c>
      <c r="L147" s="41"/>
      <c r="M147" s="182" t="s">
        <v>5</v>
      </c>
      <c r="N147" s="183" t="s">
        <v>40</v>
      </c>
      <c r="O147" s="42"/>
      <c r="P147" s="184">
        <f t="shared" si="51"/>
        <v>0</v>
      </c>
      <c r="Q147" s="184">
        <v>0</v>
      </c>
      <c r="R147" s="184">
        <f t="shared" si="52"/>
        <v>0</v>
      </c>
      <c r="S147" s="184">
        <v>0</v>
      </c>
      <c r="T147" s="185">
        <f t="shared" si="53"/>
        <v>0</v>
      </c>
      <c r="AR147" s="24" t="s">
        <v>168</v>
      </c>
      <c r="AT147" s="24" t="s">
        <v>164</v>
      </c>
      <c r="AU147" s="24" t="s">
        <v>79</v>
      </c>
      <c r="AY147" s="24" t="s">
        <v>162</v>
      </c>
      <c r="BE147" s="186">
        <f t="shared" si="54"/>
        <v>0</v>
      </c>
      <c r="BF147" s="186">
        <f t="shared" si="55"/>
        <v>0</v>
      </c>
      <c r="BG147" s="186">
        <f t="shared" si="56"/>
        <v>0</v>
      </c>
      <c r="BH147" s="186">
        <f t="shared" si="57"/>
        <v>0</v>
      </c>
      <c r="BI147" s="186">
        <f t="shared" si="58"/>
        <v>0</v>
      </c>
      <c r="BJ147" s="24" t="s">
        <v>77</v>
      </c>
      <c r="BK147" s="186">
        <f t="shared" si="59"/>
        <v>0</v>
      </c>
      <c r="BL147" s="24" t="s">
        <v>168</v>
      </c>
      <c r="BM147" s="24" t="s">
        <v>807</v>
      </c>
    </row>
    <row r="148" spans="2:65" s="1" customFormat="1" ht="16.5" customHeight="1">
      <c r="B148" s="174"/>
      <c r="C148" s="175" t="s">
        <v>448</v>
      </c>
      <c r="D148" s="175" t="s">
        <v>164</v>
      </c>
      <c r="E148" s="176" t="s">
        <v>3128</v>
      </c>
      <c r="F148" s="177" t="s">
        <v>3129</v>
      </c>
      <c r="G148" s="178" t="s">
        <v>3027</v>
      </c>
      <c r="H148" s="179">
        <v>1</v>
      </c>
      <c r="I148" s="180"/>
      <c r="J148" s="181">
        <f t="shared" si="50"/>
        <v>0</v>
      </c>
      <c r="K148" s="177" t="s">
        <v>5</v>
      </c>
      <c r="L148" s="41"/>
      <c r="M148" s="182" t="s">
        <v>5</v>
      </c>
      <c r="N148" s="183" t="s">
        <v>40</v>
      </c>
      <c r="O148" s="42"/>
      <c r="P148" s="184">
        <f t="shared" si="51"/>
        <v>0</v>
      </c>
      <c r="Q148" s="184">
        <v>0</v>
      </c>
      <c r="R148" s="184">
        <f t="shared" si="52"/>
        <v>0</v>
      </c>
      <c r="S148" s="184">
        <v>0</v>
      </c>
      <c r="T148" s="185">
        <f t="shared" si="53"/>
        <v>0</v>
      </c>
      <c r="AR148" s="24" t="s">
        <v>168</v>
      </c>
      <c r="AT148" s="24" t="s">
        <v>164</v>
      </c>
      <c r="AU148" s="24" t="s">
        <v>79</v>
      </c>
      <c r="AY148" s="24" t="s">
        <v>162</v>
      </c>
      <c r="BE148" s="186">
        <f t="shared" si="54"/>
        <v>0</v>
      </c>
      <c r="BF148" s="186">
        <f t="shared" si="55"/>
        <v>0</v>
      </c>
      <c r="BG148" s="186">
        <f t="shared" si="56"/>
        <v>0</v>
      </c>
      <c r="BH148" s="186">
        <f t="shared" si="57"/>
        <v>0</v>
      </c>
      <c r="BI148" s="186">
        <f t="shared" si="58"/>
        <v>0</v>
      </c>
      <c r="BJ148" s="24" t="s">
        <v>77</v>
      </c>
      <c r="BK148" s="186">
        <f t="shared" si="59"/>
        <v>0</v>
      </c>
      <c r="BL148" s="24" t="s">
        <v>168</v>
      </c>
      <c r="BM148" s="24" t="s">
        <v>828</v>
      </c>
    </row>
    <row r="149" spans="2:65" s="1" customFormat="1" ht="16.5" customHeight="1">
      <c r="B149" s="174"/>
      <c r="C149" s="175" t="s">
        <v>454</v>
      </c>
      <c r="D149" s="175" t="s">
        <v>164</v>
      </c>
      <c r="E149" s="176" t="s">
        <v>3130</v>
      </c>
      <c r="F149" s="177" t="s">
        <v>3090</v>
      </c>
      <c r="G149" s="178" t="s">
        <v>3027</v>
      </c>
      <c r="H149" s="179">
        <v>2</v>
      </c>
      <c r="I149" s="180"/>
      <c r="J149" s="181">
        <f t="shared" si="50"/>
        <v>0</v>
      </c>
      <c r="K149" s="177" t="s">
        <v>5</v>
      </c>
      <c r="L149" s="41"/>
      <c r="M149" s="182" t="s">
        <v>5</v>
      </c>
      <c r="N149" s="183" t="s">
        <v>40</v>
      </c>
      <c r="O149" s="42"/>
      <c r="P149" s="184">
        <f t="shared" si="51"/>
        <v>0</v>
      </c>
      <c r="Q149" s="184">
        <v>0</v>
      </c>
      <c r="R149" s="184">
        <f t="shared" si="52"/>
        <v>0</v>
      </c>
      <c r="S149" s="184">
        <v>0</v>
      </c>
      <c r="T149" s="185">
        <f t="shared" si="53"/>
        <v>0</v>
      </c>
      <c r="AR149" s="24" t="s">
        <v>168</v>
      </c>
      <c r="AT149" s="24" t="s">
        <v>164</v>
      </c>
      <c r="AU149" s="24" t="s">
        <v>79</v>
      </c>
      <c r="AY149" s="24" t="s">
        <v>162</v>
      </c>
      <c r="BE149" s="186">
        <f t="shared" si="54"/>
        <v>0</v>
      </c>
      <c r="BF149" s="186">
        <f t="shared" si="55"/>
        <v>0</v>
      </c>
      <c r="BG149" s="186">
        <f t="shared" si="56"/>
        <v>0</v>
      </c>
      <c r="BH149" s="186">
        <f t="shared" si="57"/>
        <v>0</v>
      </c>
      <c r="BI149" s="186">
        <f t="shared" si="58"/>
        <v>0</v>
      </c>
      <c r="BJ149" s="24" t="s">
        <v>77</v>
      </c>
      <c r="BK149" s="186">
        <f t="shared" si="59"/>
        <v>0</v>
      </c>
      <c r="BL149" s="24" t="s">
        <v>168</v>
      </c>
      <c r="BM149" s="24" t="s">
        <v>842</v>
      </c>
    </row>
    <row r="150" spans="2:65" s="1" customFormat="1" ht="25.5" customHeight="1">
      <c r="B150" s="174"/>
      <c r="C150" s="175" t="s">
        <v>458</v>
      </c>
      <c r="D150" s="175" t="s">
        <v>164</v>
      </c>
      <c r="E150" s="176" t="s">
        <v>3131</v>
      </c>
      <c r="F150" s="177" t="s">
        <v>3092</v>
      </c>
      <c r="G150" s="178" t="s">
        <v>3027</v>
      </c>
      <c r="H150" s="179">
        <v>1</v>
      </c>
      <c r="I150" s="180"/>
      <c r="J150" s="181">
        <f t="shared" si="50"/>
        <v>0</v>
      </c>
      <c r="K150" s="177" t="s">
        <v>5</v>
      </c>
      <c r="L150" s="41"/>
      <c r="M150" s="182" t="s">
        <v>5</v>
      </c>
      <c r="N150" s="183" t="s">
        <v>40</v>
      </c>
      <c r="O150" s="42"/>
      <c r="P150" s="184">
        <f t="shared" si="51"/>
        <v>0</v>
      </c>
      <c r="Q150" s="184">
        <v>0</v>
      </c>
      <c r="R150" s="184">
        <f t="shared" si="52"/>
        <v>0</v>
      </c>
      <c r="S150" s="184">
        <v>0</v>
      </c>
      <c r="T150" s="185">
        <f t="shared" si="53"/>
        <v>0</v>
      </c>
      <c r="AR150" s="24" t="s">
        <v>168</v>
      </c>
      <c r="AT150" s="24" t="s">
        <v>164</v>
      </c>
      <c r="AU150" s="24" t="s">
        <v>79</v>
      </c>
      <c r="AY150" s="24" t="s">
        <v>162</v>
      </c>
      <c r="BE150" s="186">
        <f t="shared" si="54"/>
        <v>0</v>
      </c>
      <c r="BF150" s="186">
        <f t="shared" si="55"/>
        <v>0</v>
      </c>
      <c r="BG150" s="186">
        <f t="shared" si="56"/>
        <v>0</v>
      </c>
      <c r="BH150" s="186">
        <f t="shared" si="57"/>
        <v>0</v>
      </c>
      <c r="BI150" s="186">
        <f t="shared" si="58"/>
        <v>0</v>
      </c>
      <c r="BJ150" s="24" t="s">
        <v>77</v>
      </c>
      <c r="BK150" s="186">
        <f t="shared" si="59"/>
        <v>0</v>
      </c>
      <c r="BL150" s="24" t="s">
        <v>168</v>
      </c>
      <c r="BM150" s="24" t="s">
        <v>850</v>
      </c>
    </row>
    <row r="151" spans="2:65" s="1" customFormat="1" ht="25.5" customHeight="1">
      <c r="B151" s="174"/>
      <c r="C151" s="175" t="s">
        <v>461</v>
      </c>
      <c r="D151" s="175" t="s">
        <v>164</v>
      </c>
      <c r="E151" s="176" t="s">
        <v>3132</v>
      </c>
      <c r="F151" s="177" t="s">
        <v>3133</v>
      </c>
      <c r="G151" s="178" t="s">
        <v>3027</v>
      </c>
      <c r="H151" s="179">
        <v>1</v>
      </c>
      <c r="I151" s="180"/>
      <c r="J151" s="181">
        <f t="shared" si="50"/>
        <v>0</v>
      </c>
      <c r="K151" s="177" t="s">
        <v>5</v>
      </c>
      <c r="L151" s="41"/>
      <c r="M151" s="182" t="s">
        <v>5</v>
      </c>
      <c r="N151" s="183" t="s">
        <v>40</v>
      </c>
      <c r="O151" s="42"/>
      <c r="P151" s="184">
        <f t="shared" si="51"/>
        <v>0</v>
      </c>
      <c r="Q151" s="184">
        <v>0</v>
      </c>
      <c r="R151" s="184">
        <f t="shared" si="52"/>
        <v>0</v>
      </c>
      <c r="S151" s="184">
        <v>0</v>
      </c>
      <c r="T151" s="185">
        <f t="shared" si="53"/>
        <v>0</v>
      </c>
      <c r="AR151" s="24" t="s">
        <v>168</v>
      </c>
      <c r="AT151" s="24" t="s">
        <v>164</v>
      </c>
      <c r="AU151" s="24" t="s">
        <v>79</v>
      </c>
      <c r="AY151" s="24" t="s">
        <v>162</v>
      </c>
      <c r="BE151" s="186">
        <f t="shared" si="54"/>
        <v>0</v>
      </c>
      <c r="BF151" s="186">
        <f t="shared" si="55"/>
        <v>0</v>
      </c>
      <c r="BG151" s="186">
        <f t="shared" si="56"/>
        <v>0</v>
      </c>
      <c r="BH151" s="186">
        <f t="shared" si="57"/>
        <v>0</v>
      </c>
      <c r="BI151" s="186">
        <f t="shared" si="58"/>
        <v>0</v>
      </c>
      <c r="BJ151" s="24" t="s">
        <v>77</v>
      </c>
      <c r="BK151" s="186">
        <f t="shared" si="59"/>
        <v>0</v>
      </c>
      <c r="BL151" s="24" t="s">
        <v>168</v>
      </c>
      <c r="BM151" s="24" t="s">
        <v>858</v>
      </c>
    </row>
    <row r="152" spans="2:65" s="1" customFormat="1" ht="16.5" customHeight="1">
      <c r="B152" s="174"/>
      <c r="C152" s="175" t="s">
        <v>470</v>
      </c>
      <c r="D152" s="175" t="s">
        <v>164</v>
      </c>
      <c r="E152" s="176" t="s">
        <v>3134</v>
      </c>
      <c r="F152" s="177" t="s">
        <v>3080</v>
      </c>
      <c r="G152" s="178" t="s">
        <v>3062</v>
      </c>
      <c r="H152" s="179">
        <v>1</v>
      </c>
      <c r="I152" s="180"/>
      <c r="J152" s="181">
        <f t="shared" si="50"/>
        <v>0</v>
      </c>
      <c r="K152" s="177" t="s">
        <v>5</v>
      </c>
      <c r="L152" s="41"/>
      <c r="M152" s="182" t="s">
        <v>5</v>
      </c>
      <c r="N152" s="183" t="s">
        <v>40</v>
      </c>
      <c r="O152" s="42"/>
      <c r="P152" s="184">
        <f t="shared" si="51"/>
        <v>0</v>
      </c>
      <c r="Q152" s="184">
        <v>0</v>
      </c>
      <c r="R152" s="184">
        <f t="shared" si="52"/>
        <v>0</v>
      </c>
      <c r="S152" s="184">
        <v>0</v>
      </c>
      <c r="T152" s="185">
        <f t="shared" si="53"/>
        <v>0</v>
      </c>
      <c r="AR152" s="24" t="s">
        <v>168</v>
      </c>
      <c r="AT152" s="24" t="s">
        <v>164</v>
      </c>
      <c r="AU152" s="24" t="s">
        <v>79</v>
      </c>
      <c r="AY152" s="24" t="s">
        <v>162</v>
      </c>
      <c r="BE152" s="186">
        <f t="shared" si="54"/>
        <v>0</v>
      </c>
      <c r="BF152" s="186">
        <f t="shared" si="55"/>
        <v>0</v>
      </c>
      <c r="BG152" s="186">
        <f t="shared" si="56"/>
        <v>0</v>
      </c>
      <c r="BH152" s="186">
        <f t="shared" si="57"/>
        <v>0</v>
      </c>
      <c r="BI152" s="186">
        <f t="shared" si="58"/>
        <v>0</v>
      </c>
      <c r="BJ152" s="24" t="s">
        <v>77</v>
      </c>
      <c r="BK152" s="186">
        <f t="shared" si="59"/>
        <v>0</v>
      </c>
      <c r="BL152" s="24" t="s">
        <v>168</v>
      </c>
      <c r="BM152" s="24" t="s">
        <v>866</v>
      </c>
    </row>
    <row r="153" spans="2:65" s="10" customFormat="1" ht="29.9" customHeight="1">
      <c r="B153" s="160"/>
      <c r="D153" s="171" t="s">
        <v>68</v>
      </c>
      <c r="E153" s="172" t="s">
        <v>3135</v>
      </c>
      <c r="F153" s="172" t="s">
        <v>3136</v>
      </c>
      <c r="I153" s="163"/>
      <c r="J153" s="173">
        <f>BK153</f>
        <v>0</v>
      </c>
      <c r="L153" s="160"/>
      <c r="M153" s="165"/>
      <c r="N153" s="166"/>
      <c r="O153" s="166"/>
      <c r="P153" s="167">
        <f>SUM(P154:P162)</f>
        <v>0</v>
      </c>
      <c r="Q153" s="166"/>
      <c r="R153" s="167">
        <f>SUM(R154:R162)</f>
        <v>0</v>
      </c>
      <c r="S153" s="166"/>
      <c r="T153" s="168">
        <f>SUM(T154:T162)</f>
        <v>0</v>
      </c>
      <c r="AR153" s="161" t="s">
        <v>77</v>
      </c>
      <c r="AT153" s="169" t="s">
        <v>68</v>
      </c>
      <c r="AU153" s="169" t="s">
        <v>77</v>
      </c>
      <c r="AY153" s="161" t="s">
        <v>162</v>
      </c>
      <c r="BK153" s="170">
        <f>SUM(BK154:BK162)</f>
        <v>0</v>
      </c>
    </row>
    <row r="154" spans="2:65" s="1" customFormat="1" ht="16.5" customHeight="1">
      <c r="B154" s="174"/>
      <c r="C154" s="175" t="s">
        <v>479</v>
      </c>
      <c r="D154" s="175" t="s">
        <v>164</v>
      </c>
      <c r="E154" s="176" t="s">
        <v>3137</v>
      </c>
      <c r="F154" s="177" t="s">
        <v>3099</v>
      </c>
      <c r="G154" s="178" t="s">
        <v>3027</v>
      </c>
      <c r="H154" s="179">
        <v>4</v>
      </c>
      <c r="I154" s="180"/>
      <c r="J154" s="181">
        <f t="shared" ref="J154:J162" si="60">ROUND(I154*H154,2)</f>
        <v>0</v>
      </c>
      <c r="K154" s="177" t="s">
        <v>5</v>
      </c>
      <c r="L154" s="41"/>
      <c r="M154" s="182" t="s">
        <v>5</v>
      </c>
      <c r="N154" s="183" t="s">
        <v>40</v>
      </c>
      <c r="O154" s="42"/>
      <c r="P154" s="184">
        <f t="shared" ref="P154:P162" si="61">O154*H154</f>
        <v>0</v>
      </c>
      <c r="Q154" s="184">
        <v>0</v>
      </c>
      <c r="R154" s="184">
        <f t="shared" ref="R154:R162" si="62">Q154*H154</f>
        <v>0</v>
      </c>
      <c r="S154" s="184">
        <v>0</v>
      </c>
      <c r="T154" s="185">
        <f t="shared" ref="T154:T162" si="63">S154*H154</f>
        <v>0</v>
      </c>
      <c r="AR154" s="24" t="s">
        <v>168</v>
      </c>
      <c r="AT154" s="24" t="s">
        <v>164</v>
      </c>
      <c r="AU154" s="24" t="s">
        <v>79</v>
      </c>
      <c r="AY154" s="24" t="s">
        <v>162</v>
      </c>
      <c r="BE154" s="186">
        <f t="shared" ref="BE154:BE162" si="64">IF(N154="základní",J154,0)</f>
        <v>0</v>
      </c>
      <c r="BF154" s="186">
        <f t="shared" ref="BF154:BF162" si="65">IF(N154="snížená",J154,0)</f>
        <v>0</v>
      </c>
      <c r="BG154" s="186">
        <f t="shared" ref="BG154:BG162" si="66">IF(N154="zákl. přenesená",J154,0)</f>
        <v>0</v>
      </c>
      <c r="BH154" s="186">
        <f t="shared" ref="BH154:BH162" si="67">IF(N154="sníž. přenesená",J154,0)</f>
        <v>0</v>
      </c>
      <c r="BI154" s="186">
        <f t="shared" ref="BI154:BI162" si="68">IF(N154="nulová",J154,0)</f>
        <v>0</v>
      </c>
      <c r="BJ154" s="24" t="s">
        <v>77</v>
      </c>
      <c r="BK154" s="186">
        <f t="shared" ref="BK154:BK162" si="69">ROUND(I154*H154,2)</f>
        <v>0</v>
      </c>
      <c r="BL154" s="24" t="s">
        <v>168</v>
      </c>
      <c r="BM154" s="24" t="s">
        <v>887</v>
      </c>
    </row>
    <row r="155" spans="2:65" s="1" customFormat="1" ht="16.5" customHeight="1">
      <c r="B155" s="174"/>
      <c r="C155" s="175" t="s">
        <v>486</v>
      </c>
      <c r="D155" s="175" t="s">
        <v>164</v>
      </c>
      <c r="E155" s="176" t="s">
        <v>3138</v>
      </c>
      <c r="F155" s="177" t="s">
        <v>3101</v>
      </c>
      <c r="G155" s="178" t="s">
        <v>3027</v>
      </c>
      <c r="H155" s="179">
        <v>1</v>
      </c>
      <c r="I155" s="180"/>
      <c r="J155" s="181">
        <f t="shared" si="60"/>
        <v>0</v>
      </c>
      <c r="K155" s="177" t="s">
        <v>5</v>
      </c>
      <c r="L155" s="41"/>
      <c r="M155" s="182" t="s">
        <v>5</v>
      </c>
      <c r="N155" s="183" t="s">
        <v>40</v>
      </c>
      <c r="O155" s="42"/>
      <c r="P155" s="184">
        <f t="shared" si="61"/>
        <v>0</v>
      </c>
      <c r="Q155" s="184">
        <v>0</v>
      </c>
      <c r="R155" s="184">
        <f t="shared" si="62"/>
        <v>0</v>
      </c>
      <c r="S155" s="184">
        <v>0</v>
      </c>
      <c r="T155" s="185">
        <f t="shared" si="63"/>
        <v>0</v>
      </c>
      <c r="AR155" s="24" t="s">
        <v>168</v>
      </c>
      <c r="AT155" s="24" t="s">
        <v>164</v>
      </c>
      <c r="AU155" s="24" t="s">
        <v>79</v>
      </c>
      <c r="AY155" s="24" t="s">
        <v>162</v>
      </c>
      <c r="BE155" s="186">
        <f t="shared" si="64"/>
        <v>0</v>
      </c>
      <c r="BF155" s="186">
        <f t="shared" si="65"/>
        <v>0</v>
      </c>
      <c r="BG155" s="186">
        <f t="shared" si="66"/>
        <v>0</v>
      </c>
      <c r="BH155" s="186">
        <f t="shared" si="67"/>
        <v>0</v>
      </c>
      <c r="BI155" s="186">
        <f t="shared" si="68"/>
        <v>0</v>
      </c>
      <c r="BJ155" s="24" t="s">
        <v>77</v>
      </c>
      <c r="BK155" s="186">
        <f t="shared" si="69"/>
        <v>0</v>
      </c>
      <c r="BL155" s="24" t="s">
        <v>168</v>
      </c>
      <c r="BM155" s="24" t="s">
        <v>905</v>
      </c>
    </row>
    <row r="156" spans="2:65" s="1" customFormat="1" ht="16.5" customHeight="1">
      <c r="B156" s="174"/>
      <c r="C156" s="175" t="s">
        <v>493</v>
      </c>
      <c r="D156" s="175" t="s">
        <v>164</v>
      </c>
      <c r="E156" s="176" t="s">
        <v>3139</v>
      </c>
      <c r="F156" s="177" t="s">
        <v>3088</v>
      </c>
      <c r="G156" s="178" t="s">
        <v>3027</v>
      </c>
      <c r="H156" s="179">
        <v>1</v>
      </c>
      <c r="I156" s="180"/>
      <c r="J156" s="181">
        <f t="shared" si="60"/>
        <v>0</v>
      </c>
      <c r="K156" s="177" t="s">
        <v>5</v>
      </c>
      <c r="L156" s="41"/>
      <c r="M156" s="182" t="s">
        <v>5</v>
      </c>
      <c r="N156" s="183" t="s">
        <v>40</v>
      </c>
      <c r="O156" s="42"/>
      <c r="P156" s="184">
        <f t="shared" si="61"/>
        <v>0</v>
      </c>
      <c r="Q156" s="184">
        <v>0</v>
      </c>
      <c r="R156" s="184">
        <f t="shared" si="62"/>
        <v>0</v>
      </c>
      <c r="S156" s="184">
        <v>0</v>
      </c>
      <c r="T156" s="185">
        <f t="shared" si="63"/>
        <v>0</v>
      </c>
      <c r="AR156" s="24" t="s">
        <v>168</v>
      </c>
      <c r="AT156" s="24" t="s">
        <v>164</v>
      </c>
      <c r="AU156" s="24" t="s">
        <v>79</v>
      </c>
      <c r="AY156" s="24" t="s">
        <v>162</v>
      </c>
      <c r="BE156" s="186">
        <f t="shared" si="64"/>
        <v>0</v>
      </c>
      <c r="BF156" s="186">
        <f t="shared" si="65"/>
        <v>0</v>
      </c>
      <c r="BG156" s="186">
        <f t="shared" si="66"/>
        <v>0</v>
      </c>
      <c r="BH156" s="186">
        <f t="shared" si="67"/>
        <v>0</v>
      </c>
      <c r="BI156" s="186">
        <f t="shared" si="68"/>
        <v>0</v>
      </c>
      <c r="BJ156" s="24" t="s">
        <v>77</v>
      </c>
      <c r="BK156" s="186">
        <f t="shared" si="69"/>
        <v>0</v>
      </c>
      <c r="BL156" s="24" t="s">
        <v>168</v>
      </c>
      <c r="BM156" s="24" t="s">
        <v>918</v>
      </c>
    </row>
    <row r="157" spans="2:65" s="1" customFormat="1" ht="16.5" customHeight="1">
      <c r="B157" s="174"/>
      <c r="C157" s="175" t="s">
        <v>498</v>
      </c>
      <c r="D157" s="175" t="s">
        <v>164</v>
      </c>
      <c r="E157" s="176" t="s">
        <v>3140</v>
      </c>
      <c r="F157" s="177" t="s">
        <v>3103</v>
      </c>
      <c r="G157" s="178" t="s">
        <v>3027</v>
      </c>
      <c r="H157" s="179">
        <v>1</v>
      </c>
      <c r="I157" s="180"/>
      <c r="J157" s="181">
        <f t="shared" si="60"/>
        <v>0</v>
      </c>
      <c r="K157" s="177" t="s">
        <v>5</v>
      </c>
      <c r="L157" s="41"/>
      <c r="M157" s="182" t="s">
        <v>5</v>
      </c>
      <c r="N157" s="183" t="s">
        <v>40</v>
      </c>
      <c r="O157" s="42"/>
      <c r="P157" s="184">
        <f t="shared" si="61"/>
        <v>0</v>
      </c>
      <c r="Q157" s="184">
        <v>0</v>
      </c>
      <c r="R157" s="184">
        <f t="shared" si="62"/>
        <v>0</v>
      </c>
      <c r="S157" s="184">
        <v>0</v>
      </c>
      <c r="T157" s="185">
        <f t="shared" si="63"/>
        <v>0</v>
      </c>
      <c r="AR157" s="24" t="s">
        <v>168</v>
      </c>
      <c r="AT157" s="24" t="s">
        <v>164</v>
      </c>
      <c r="AU157" s="24" t="s">
        <v>79</v>
      </c>
      <c r="AY157" s="24" t="s">
        <v>162</v>
      </c>
      <c r="BE157" s="186">
        <f t="shared" si="64"/>
        <v>0</v>
      </c>
      <c r="BF157" s="186">
        <f t="shared" si="65"/>
        <v>0</v>
      </c>
      <c r="BG157" s="186">
        <f t="shared" si="66"/>
        <v>0</v>
      </c>
      <c r="BH157" s="186">
        <f t="shared" si="67"/>
        <v>0</v>
      </c>
      <c r="BI157" s="186">
        <f t="shared" si="68"/>
        <v>0</v>
      </c>
      <c r="BJ157" s="24" t="s">
        <v>77</v>
      </c>
      <c r="BK157" s="186">
        <f t="shared" si="69"/>
        <v>0</v>
      </c>
      <c r="BL157" s="24" t="s">
        <v>168</v>
      </c>
      <c r="BM157" s="24" t="s">
        <v>930</v>
      </c>
    </row>
    <row r="158" spans="2:65" s="1" customFormat="1" ht="16.5" customHeight="1">
      <c r="B158" s="174"/>
      <c r="C158" s="175" t="s">
        <v>502</v>
      </c>
      <c r="D158" s="175" t="s">
        <v>164</v>
      </c>
      <c r="E158" s="176" t="s">
        <v>3141</v>
      </c>
      <c r="F158" s="177" t="s">
        <v>3090</v>
      </c>
      <c r="G158" s="178" t="s">
        <v>3027</v>
      </c>
      <c r="H158" s="179">
        <v>1</v>
      </c>
      <c r="I158" s="180"/>
      <c r="J158" s="181">
        <f t="shared" si="60"/>
        <v>0</v>
      </c>
      <c r="K158" s="177" t="s">
        <v>5</v>
      </c>
      <c r="L158" s="41"/>
      <c r="M158" s="182" t="s">
        <v>5</v>
      </c>
      <c r="N158" s="183" t="s">
        <v>40</v>
      </c>
      <c r="O158" s="42"/>
      <c r="P158" s="184">
        <f t="shared" si="61"/>
        <v>0</v>
      </c>
      <c r="Q158" s="184">
        <v>0</v>
      </c>
      <c r="R158" s="184">
        <f t="shared" si="62"/>
        <v>0</v>
      </c>
      <c r="S158" s="184">
        <v>0</v>
      </c>
      <c r="T158" s="185">
        <f t="shared" si="63"/>
        <v>0</v>
      </c>
      <c r="AR158" s="24" t="s">
        <v>168</v>
      </c>
      <c r="AT158" s="24" t="s">
        <v>164</v>
      </c>
      <c r="AU158" s="24" t="s">
        <v>79</v>
      </c>
      <c r="AY158" s="24" t="s">
        <v>162</v>
      </c>
      <c r="BE158" s="186">
        <f t="shared" si="64"/>
        <v>0</v>
      </c>
      <c r="BF158" s="186">
        <f t="shared" si="65"/>
        <v>0</v>
      </c>
      <c r="BG158" s="186">
        <f t="shared" si="66"/>
        <v>0</v>
      </c>
      <c r="BH158" s="186">
        <f t="shared" si="67"/>
        <v>0</v>
      </c>
      <c r="BI158" s="186">
        <f t="shared" si="68"/>
        <v>0</v>
      </c>
      <c r="BJ158" s="24" t="s">
        <v>77</v>
      </c>
      <c r="BK158" s="186">
        <f t="shared" si="69"/>
        <v>0</v>
      </c>
      <c r="BL158" s="24" t="s">
        <v>168</v>
      </c>
      <c r="BM158" s="24" t="s">
        <v>943</v>
      </c>
    </row>
    <row r="159" spans="2:65" s="1" customFormat="1" ht="16.5" customHeight="1">
      <c r="B159" s="174"/>
      <c r="C159" s="175" t="s">
        <v>507</v>
      </c>
      <c r="D159" s="175" t="s">
        <v>164</v>
      </c>
      <c r="E159" s="176" t="s">
        <v>3142</v>
      </c>
      <c r="F159" s="177" t="s">
        <v>3074</v>
      </c>
      <c r="G159" s="178" t="s">
        <v>3027</v>
      </c>
      <c r="H159" s="179">
        <v>1</v>
      </c>
      <c r="I159" s="180"/>
      <c r="J159" s="181">
        <f t="shared" si="60"/>
        <v>0</v>
      </c>
      <c r="K159" s="177" t="s">
        <v>5</v>
      </c>
      <c r="L159" s="41"/>
      <c r="M159" s="182" t="s">
        <v>5</v>
      </c>
      <c r="N159" s="183" t="s">
        <v>40</v>
      </c>
      <c r="O159" s="42"/>
      <c r="P159" s="184">
        <f t="shared" si="61"/>
        <v>0</v>
      </c>
      <c r="Q159" s="184">
        <v>0</v>
      </c>
      <c r="R159" s="184">
        <f t="shared" si="62"/>
        <v>0</v>
      </c>
      <c r="S159" s="184">
        <v>0</v>
      </c>
      <c r="T159" s="185">
        <f t="shared" si="63"/>
        <v>0</v>
      </c>
      <c r="AR159" s="24" t="s">
        <v>168</v>
      </c>
      <c r="AT159" s="24" t="s">
        <v>164</v>
      </c>
      <c r="AU159" s="24" t="s">
        <v>79</v>
      </c>
      <c r="AY159" s="24" t="s">
        <v>162</v>
      </c>
      <c r="BE159" s="186">
        <f t="shared" si="64"/>
        <v>0</v>
      </c>
      <c r="BF159" s="186">
        <f t="shared" si="65"/>
        <v>0</v>
      </c>
      <c r="BG159" s="186">
        <f t="shared" si="66"/>
        <v>0</v>
      </c>
      <c r="BH159" s="186">
        <f t="shared" si="67"/>
        <v>0</v>
      </c>
      <c r="BI159" s="186">
        <f t="shared" si="68"/>
        <v>0</v>
      </c>
      <c r="BJ159" s="24" t="s">
        <v>77</v>
      </c>
      <c r="BK159" s="186">
        <f t="shared" si="69"/>
        <v>0</v>
      </c>
      <c r="BL159" s="24" t="s">
        <v>168</v>
      </c>
      <c r="BM159" s="24" t="s">
        <v>960</v>
      </c>
    </row>
    <row r="160" spans="2:65" s="1" customFormat="1" ht="25.5" customHeight="1">
      <c r="B160" s="174"/>
      <c r="C160" s="175" t="s">
        <v>511</v>
      </c>
      <c r="D160" s="175" t="s">
        <v>164</v>
      </c>
      <c r="E160" s="176" t="s">
        <v>3143</v>
      </c>
      <c r="F160" s="177" t="s">
        <v>3107</v>
      </c>
      <c r="G160" s="178" t="s">
        <v>3027</v>
      </c>
      <c r="H160" s="179">
        <v>1</v>
      </c>
      <c r="I160" s="180"/>
      <c r="J160" s="181">
        <f t="shared" si="60"/>
        <v>0</v>
      </c>
      <c r="K160" s="177" t="s">
        <v>5</v>
      </c>
      <c r="L160" s="41"/>
      <c r="M160" s="182" t="s">
        <v>5</v>
      </c>
      <c r="N160" s="183" t="s">
        <v>40</v>
      </c>
      <c r="O160" s="42"/>
      <c r="P160" s="184">
        <f t="shared" si="61"/>
        <v>0</v>
      </c>
      <c r="Q160" s="184">
        <v>0</v>
      </c>
      <c r="R160" s="184">
        <f t="shared" si="62"/>
        <v>0</v>
      </c>
      <c r="S160" s="184">
        <v>0</v>
      </c>
      <c r="T160" s="185">
        <f t="shared" si="63"/>
        <v>0</v>
      </c>
      <c r="AR160" s="24" t="s">
        <v>168</v>
      </c>
      <c r="AT160" s="24" t="s">
        <v>164</v>
      </c>
      <c r="AU160" s="24" t="s">
        <v>79</v>
      </c>
      <c r="AY160" s="24" t="s">
        <v>162</v>
      </c>
      <c r="BE160" s="186">
        <f t="shared" si="64"/>
        <v>0</v>
      </c>
      <c r="BF160" s="186">
        <f t="shared" si="65"/>
        <v>0</v>
      </c>
      <c r="BG160" s="186">
        <f t="shared" si="66"/>
        <v>0</v>
      </c>
      <c r="BH160" s="186">
        <f t="shared" si="67"/>
        <v>0</v>
      </c>
      <c r="BI160" s="186">
        <f t="shared" si="68"/>
        <v>0</v>
      </c>
      <c r="BJ160" s="24" t="s">
        <v>77</v>
      </c>
      <c r="BK160" s="186">
        <f t="shared" si="69"/>
        <v>0</v>
      </c>
      <c r="BL160" s="24" t="s">
        <v>168</v>
      </c>
      <c r="BM160" s="24" t="s">
        <v>971</v>
      </c>
    </row>
    <row r="161" spans="2:65" s="1" customFormat="1" ht="25.5" customHeight="1">
      <c r="B161" s="174"/>
      <c r="C161" s="175" t="s">
        <v>515</v>
      </c>
      <c r="D161" s="175" t="s">
        <v>164</v>
      </c>
      <c r="E161" s="176" t="s">
        <v>3144</v>
      </c>
      <c r="F161" s="177" t="s">
        <v>3145</v>
      </c>
      <c r="G161" s="178" t="s">
        <v>3027</v>
      </c>
      <c r="H161" s="179">
        <v>1</v>
      </c>
      <c r="I161" s="180"/>
      <c r="J161" s="181">
        <f t="shared" si="60"/>
        <v>0</v>
      </c>
      <c r="K161" s="177" t="s">
        <v>5</v>
      </c>
      <c r="L161" s="41"/>
      <c r="M161" s="182" t="s">
        <v>5</v>
      </c>
      <c r="N161" s="183" t="s">
        <v>40</v>
      </c>
      <c r="O161" s="42"/>
      <c r="P161" s="184">
        <f t="shared" si="61"/>
        <v>0</v>
      </c>
      <c r="Q161" s="184">
        <v>0</v>
      </c>
      <c r="R161" s="184">
        <f t="shared" si="62"/>
        <v>0</v>
      </c>
      <c r="S161" s="184">
        <v>0</v>
      </c>
      <c r="T161" s="185">
        <f t="shared" si="63"/>
        <v>0</v>
      </c>
      <c r="AR161" s="24" t="s">
        <v>168</v>
      </c>
      <c r="AT161" s="24" t="s">
        <v>164</v>
      </c>
      <c r="AU161" s="24" t="s">
        <v>79</v>
      </c>
      <c r="AY161" s="24" t="s">
        <v>162</v>
      </c>
      <c r="BE161" s="186">
        <f t="shared" si="64"/>
        <v>0</v>
      </c>
      <c r="BF161" s="186">
        <f t="shared" si="65"/>
        <v>0</v>
      </c>
      <c r="BG161" s="186">
        <f t="shared" si="66"/>
        <v>0</v>
      </c>
      <c r="BH161" s="186">
        <f t="shared" si="67"/>
        <v>0</v>
      </c>
      <c r="BI161" s="186">
        <f t="shared" si="68"/>
        <v>0</v>
      </c>
      <c r="BJ161" s="24" t="s">
        <v>77</v>
      </c>
      <c r="BK161" s="186">
        <f t="shared" si="69"/>
        <v>0</v>
      </c>
      <c r="BL161" s="24" t="s">
        <v>168</v>
      </c>
      <c r="BM161" s="24" t="s">
        <v>982</v>
      </c>
    </row>
    <row r="162" spans="2:65" s="1" customFormat="1" ht="16.5" customHeight="1">
      <c r="B162" s="174"/>
      <c r="C162" s="175" t="s">
        <v>519</v>
      </c>
      <c r="D162" s="175" t="s">
        <v>164</v>
      </c>
      <c r="E162" s="176" t="s">
        <v>3146</v>
      </c>
      <c r="F162" s="177" t="s">
        <v>3080</v>
      </c>
      <c r="G162" s="178" t="s">
        <v>3062</v>
      </c>
      <c r="H162" s="179">
        <v>1</v>
      </c>
      <c r="I162" s="180"/>
      <c r="J162" s="181">
        <f t="shared" si="60"/>
        <v>0</v>
      </c>
      <c r="K162" s="177" t="s">
        <v>5</v>
      </c>
      <c r="L162" s="41"/>
      <c r="M162" s="182" t="s">
        <v>5</v>
      </c>
      <c r="N162" s="183" t="s">
        <v>40</v>
      </c>
      <c r="O162" s="42"/>
      <c r="P162" s="184">
        <f t="shared" si="61"/>
        <v>0</v>
      </c>
      <c r="Q162" s="184">
        <v>0</v>
      </c>
      <c r="R162" s="184">
        <f t="shared" si="62"/>
        <v>0</v>
      </c>
      <c r="S162" s="184">
        <v>0</v>
      </c>
      <c r="T162" s="185">
        <f t="shared" si="63"/>
        <v>0</v>
      </c>
      <c r="AR162" s="24" t="s">
        <v>168</v>
      </c>
      <c r="AT162" s="24" t="s">
        <v>164</v>
      </c>
      <c r="AU162" s="24" t="s">
        <v>79</v>
      </c>
      <c r="AY162" s="24" t="s">
        <v>162</v>
      </c>
      <c r="BE162" s="186">
        <f t="shared" si="64"/>
        <v>0</v>
      </c>
      <c r="BF162" s="186">
        <f t="shared" si="65"/>
        <v>0</v>
      </c>
      <c r="BG162" s="186">
        <f t="shared" si="66"/>
        <v>0</v>
      </c>
      <c r="BH162" s="186">
        <f t="shared" si="67"/>
        <v>0</v>
      </c>
      <c r="BI162" s="186">
        <f t="shared" si="68"/>
        <v>0</v>
      </c>
      <c r="BJ162" s="24" t="s">
        <v>77</v>
      </c>
      <c r="BK162" s="186">
        <f t="shared" si="69"/>
        <v>0</v>
      </c>
      <c r="BL162" s="24" t="s">
        <v>168</v>
      </c>
      <c r="BM162" s="24" t="s">
        <v>994</v>
      </c>
    </row>
    <row r="163" spans="2:65" s="10" customFormat="1" ht="37.4" customHeight="1">
      <c r="B163" s="160"/>
      <c r="D163" s="171" t="s">
        <v>68</v>
      </c>
      <c r="E163" s="238" t="s">
        <v>3147</v>
      </c>
      <c r="F163" s="238" t="s">
        <v>3148</v>
      </c>
      <c r="I163" s="163"/>
      <c r="J163" s="239">
        <f>BK163</f>
        <v>0</v>
      </c>
      <c r="L163" s="160"/>
      <c r="M163" s="165"/>
      <c r="N163" s="166"/>
      <c r="O163" s="166"/>
      <c r="P163" s="167">
        <f>SUM(P164:P166)</f>
        <v>0</v>
      </c>
      <c r="Q163" s="166"/>
      <c r="R163" s="167">
        <f>SUM(R164:R166)</f>
        <v>0</v>
      </c>
      <c r="S163" s="166"/>
      <c r="T163" s="168">
        <f>SUM(T164:T166)</f>
        <v>0</v>
      </c>
      <c r="AR163" s="161" t="s">
        <v>77</v>
      </c>
      <c r="AT163" s="169" t="s">
        <v>68</v>
      </c>
      <c r="AU163" s="169" t="s">
        <v>69</v>
      </c>
      <c r="AY163" s="161" t="s">
        <v>162</v>
      </c>
      <c r="BK163" s="170">
        <f>SUM(BK164:BK166)</f>
        <v>0</v>
      </c>
    </row>
    <row r="164" spans="2:65" s="1" customFormat="1" ht="25.5" customHeight="1">
      <c r="B164" s="174"/>
      <c r="C164" s="389" t="s">
        <v>525</v>
      </c>
      <c r="D164" s="389" t="s">
        <v>164</v>
      </c>
      <c r="E164" s="390" t="s">
        <v>3149</v>
      </c>
      <c r="F164" s="391" t="s">
        <v>3150</v>
      </c>
      <c r="G164" s="392" t="s">
        <v>3027</v>
      </c>
      <c r="H164" s="393">
        <v>24</v>
      </c>
      <c r="I164" s="180"/>
      <c r="J164" s="181">
        <f>ROUND(I164*H164,2)</f>
        <v>0</v>
      </c>
      <c r="K164" s="177" t="s">
        <v>5</v>
      </c>
      <c r="L164" s="41"/>
      <c r="M164" s="182" t="s">
        <v>5</v>
      </c>
      <c r="N164" s="183" t="s">
        <v>40</v>
      </c>
      <c r="O164" s="42"/>
      <c r="P164" s="184">
        <f>O164*H164</f>
        <v>0</v>
      </c>
      <c r="Q164" s="184">
        <v>0</v>
      </c>
      <c r="R164" s="184">
        <f>Q164*H164</f>
        <v>0</v>
      </c>
      <c r="S164" s="184">
        <v>0</v>
      </c>
      <c r="T164" s="185">
        <f>S164*H164</f>
        <v>0</v>
      </c>
      <c r="AR164" s="24" t="s">
        <v>168</v>
      </c>
      <c r="AT164" s="24" t="s">
        <v>164</v>
      </c>
      <c r="AU164" s="24" t="s">
        <v>77</v>
      </c>
      <c r="AY164" s="24" t="s">
        <v>162</v>
      </c>
      <c r="BE164" s="186">
        <f>IF(N164="základní",J164,0)</f>
        <v>0</v>
      </c>
      <c r="BF164" s="186">
        <f>IF(N164="snížená",J164,0)</f>
        <v>0</v>
      </c>
      <c r="BG164" s="186">
        <f>IF(N164="zákl. přenesená",J164,0)</f>
        <v>0</v>
      </c>
      <c r="BH164" s="186">
        <f>IF(N164="sníž. přenesená",J164,0)</f>
        <v>0</v>
      </c>
      <c r="BI164" s="186">
        <f>IF(N164="nulová",J164,0)</f>
        <v>0</v>
      </c>
      <c r="BJ164" s="24" t="s">
        <v>77</v>
      </c>
      <c r="BK164" s="186">
        <f>ROUND(I164*H164,2)</f>
        <v>0</v>
      </c>
      <c r="BL164" s="24" t="s">
        <v>168</v>
      </c>
      <c r="BM164" s="24" t="s">
        <v>1007</v>
      </c>
    </row>
    <row r="165" spans="2:65" s="1" customFormat="1" ht="25.5" customHeight="1">
      <c r="B165" s="174"/>
      <c r="C165" s="389" t="s">
        <v>531</v>
      </c>
      <c r="D165" s="389" t="s">
        <v>164</v>
      </c>
      <c r="E165" s="390" t="s">
        <v>3151</v>
      </c>
      <c r="F165" s="391" t="s">
        <v>3152</v>
      </c>
      <c r="G165" s="392" t="s">
        <v>3027</v>
      </c>
      <c r="H165" s="393">
        <v>10</v>
      </c>
      <c r="I165" s="180"/>
      <c r="J165" s="181">
        <f>ROUND(I165*H165,2)</f>
        <v>0</v>
      </c>
      <c r="K165" s="177" t="s">
        <v>5</v>
      </c>
      <c r="L165" s="41"/>
      <c r="M165" s="182" t="s">
        <v>5</v>
      </c>
      <c r="N165" s="183" t="s">
        <v>40</v>
      </c>
      <c r="O165" s="42"/>
      <c r="P165" s="184">
        <f>O165*H165</f>
        <v>0</v>
      </c>
      <c r="Q165" s="184">
        <v>0</v>
      </c>
      <c r="R165" s="184">
        <f>Q165*H165</f>
        <v>0</v>
      </c>
      <c r="S165" s="184">
        <v>0</v>
      </c>
      <c r="T165" s="185">
        <f>S165*H165</f>
        <v>0</v>
      </c>
      <c r="AR165" s="24" t="s">
        <v>168</v>
      </c>
      <c r="AT165" s="24" t="s">
        <v>164</v>
      </c>
      <c r="AU165" s="24" t="s">
        <v>77</v>
      </c>
      <c r="AY165" s="24" t="s">
        <v>162</v>
      </c>
      <c r="BE165" s="186">
        <f>IF(N165="základní",J165,0)</f>
        <v>0</v>
      </c>
      <c r="BF165" s="186">
        <f>IF(N165="snížená",J165,0)</f>
        <v>0</v>
      </c>
      <c r="BG165" s="186">
        <f>IF(N165="zákl. přenesená",J165,0)</f>
        <v>0</v>
      </c>
      <c r="BH165" s="186">
        <f>IF(N165="sníž. přenesená",J165,0)</f>
        <v>0</v>
      </c>
      <c r="BI165" s="186">
        <f>IF(N165="nulová",J165,0)</f>
        <v>0</v>
      </c>
      <c r="BJ165" s="24" t="s">
        <v>77</v>
      </c>
      <c r="BK165" s="186">
        <f>ROUND(I165*H165,2)</f>
        <v>0</v>
      </c>
      <c r="BL165" s="24" t="s">
        <v>168</v>
      </c>
      <c r="BM165" s="24" t="s">
        <v>1026</v>
      </c>
    </row>
    <row r="166" spans="2:65" s="1" customFormat="1" ht="16.5" customHeight="1">
      <c r="B166" s="174"/>
      <c r="C166" s="389" t="s">
        <v>535</v>
      </c>
      <c r="D166" s="389" t="s">
        <v>164</v>
      </c>
      <c r="E166" s="390" t="s">
        <v>3153</v>
      </c>
      <c r="F166" s="391" t="s">
        <v>3154</v>
      </c>
      <c r="G166" s="392" t="s">
        <v>3027</v>
      </c>
      <c r="H166" s="393">
        <v>6</v>
      </c>
      <c r="I166" s="180"/>
      <c r="J166" s="181">
        <f>ROUND(I166*H166,2)</f>
        <v>0</v>
      </c>
      <c r="K166" s="177" t="s">
        <v>5</v>
      </c>
      <c r="L166" s="41"/>
      <c r="M166" s="182" t="s">
        <v>5</v>
      </c>
      <c r="N166" s="183" t="s">
        <v>40</v>
      </c>
      <c r="O166" s="42"/>
      <c r="P166" s="184">
        <f>O166*H166</f>
        <v>0</v>
      </c>
      <c r="Q166" s="184">
        <v>0</v>
      </c>
      <c r="R166" s="184">
        <f>Q166*H166</f>
        <v>0</v>
      </c>
      <c r="S166" s="184">
        <v>0</v>
      </c>
      <c r="T166" s="185">
        <f>S166*H166</f>
        <v>0</v>
      </c>
      <c r="AR166" s="24" t="s">
        <v>168</v>
      </c>
      <c r="AT166" s="24" t="s">
        <v>164</v>
      </c>
      <c r="AU166" s="24" t="s">
        <v>77</v>
      </c>
      <c r="AY166" s="24" t="s">
        <v>162</v>
      </c>
      <c r="BE166" s="186">
        <f>IF(N166="základní",J166,0)</f>
        <v>0</v>
      </c>
      <c r="BF166" s="186">
        <f>IF(N166="snížená",J166,0)</f>
        <v>0</v>
      </c>
      <c r="BG166" s="186">
        <f>IF(N166="zákl. přenesená",J166,0)</f>
        <v>0</v>
      </c>
      <c r="BH166" s="186">
        <f>IF(N166="sníž. přenesená",J166,0)</f>
        <v>0</v>
      </c>
      <c r="BI166" s="186">
        <f>IF(N166="nulová",J166,0)</f>
        <v>0</v>
      </c>
      <c r="BJ166" s="24" t="s">
        <v>77</v>
      </c>
      <c r="BK166" s="186">
        <f>ROUND(I166*H166,2)</f>
        <v>0</v>
      </c>
      <c r="BL166" s="24" t="s">
        <v>168</v>
      </c>
      <c r="BM166" s="24" t="s">
        <v>1040</v>
      </c>
    </row>
    <row r="167" spans="2:65" s="10" customFormat="1" ht="37.4" customHeight="1">
      <c r="B167" s="160"/>
      <c r="D167" s="171" t="s">
        <v>68</v>
      </c>
      <c r="E167" s="238" t="s">
        <v>3155</v>
      </c>
      <c r="F167" s="238" t="s">
        <v>3156</v>
      </c>
      <c r="I167" s="163"/>
      <c r="J167" s="239">
        <f>BK167</f>
        <v>0</v>
      </c>
      <c r="L167" s="160"/>
      <c r="M167" s="165"/>
      <c r="N167" s="166"/>
      <c r="O167" s="166"/>
      <c r="P167" s="167">
        <f>SUM(P168:P179)</f>
        <v>0</v>
      </c>
      <c r="Q167" s="166"/>
      <c r="R167" s="167">
        <f>SUM(R168:R179)</f>
        <v>0</v>
      </c>
      <c r="S167" s="166"/>
      <c r="T167" s="168">
        <f>SUM(T168:T179)</f>
        <v>0</v>
      </c>
      <c r="AR167" s="161" t="s">
        <v>77</v>
      </c>
      <c r="AT167" s="169" t="s">
        <v>68</v>
      </c>
      <c r="AU167" s="169" t="s">
        <v>69</v>
      </c>
      <c r="AY167" s="161" t="s">
        <v>162</v>
      </c>
      <c r="BK167" s="170">
        <f>SUM(BK168:BK179)</f>
        <v>0</v>
      </c>
    </row>
    <row r="168" spans="2:65" s="1" customFormat="1" ht="63.75" customHeight="1">
      <c r="B168" s="174"/>
      <c r="C168" s="175" t="s">
        <v>539</v>
      </c>
      <c r="D168" s="175" t="s">
        <v>164</v>
      </c>
      <c r="E168" s="176" t="s">
        <v>3157</v>
      </c>
      <c r="F168" s="177" t="s">
        <v>3158</v>
      </c>
      <c r="G168" s="178" t="s">
        <v>3027</v>
      </c>
      <c r="H168" s="179">
        <v>1</v>
      </c>
      <c r="I168" s="180"/>
      <c r="J168" s="181">
        <f t="shared" ref="J168:J179" si="70">ROUND(I168*H168,2)</f>
        <v>0</v>
      </c>
      <c r="K168" s="177" t="s">
        <v>5</v>
      </c>
      <c r="L168" s="41"/>
      <c r="M168" s="182" t="s">
        <v>5</v>
      </c>
      <c r="N168" s="183" t="s">
        <v>40</v>
      </c>
      <c r="O168" s="42"/>
      <c r="P168" s="184">
        <f t="shared" ref="P168:P179" si="71">O168*H168</f>
        <v>0</v>
      </c>
      <c r="Q168" s="184">
        <v>0</v>
      </c>
      <c r="R168" s="184">
        <f t="shared" ref="R168:R179" si="72">Q168*H168</f>
        <v>0</v>
      </c>
      <c r="S168" s="184">
        <v>0</v>
      </c>
      <c r="T168" s="185">
        <f t="shared" ref="T168:T179" si="73">S168*H168</f>
        <v>0</v>
      </c>
      <c r="AR168" s="24" t="s">
        <v>168</v>
      </c>
      <c r="AT168" s="24" t="s">
        <v>164</v>
      </c>
      <c r="AU168" s="24" t="s">
        <v>77</v>
      </c>
      <c r="AY168" s="24" t="s">
        <v>162</v>
      </c>
      <c r="BE168" s="186">
        <f t="shared" ref="BE168:BE179" si="74">IF(N168="základní",J168,0)</f>
        <v>0</v>
      </c>
      <c r="BF168" s="186">
        <f t="shared" ref="BF168:BF179" si="75">IF(N168="snížená",J168,0)</f>
        <v>0</v>
      </c>
      <c r="BG168" s="186">
        <f t="shared" ref="BG168:BG179" si="76">IF(N168="zákl. přenesená",J168,0)</f>
        <v>0</v>
      </c>
      <c r="BH168" s="186">
        <f t="shared" ref="BH168:BH179" si="77">IF(N168="sníž. přenesená",J168,0)</f>
        <v>0</v>
      </c>
      <c r="BI168" s="186">
        <f t="shared" ref="BI168:BI179" si="78">IF(N168="nulová",J168,0)</f>
        <v>0</v>
      </c>
      <c r="BJ168" s="24" t="s">
        <v>77</v>
      </c>
      <c r="BK168" s="186">
        <f t="shared" ref="BK168:BK179" si="79">ROUND(I168*H168,2)</f>
        <v>0</v>
      </c>
      <c r="BL168" s="24" t="s">
        <v>168</v>
      </c>
      <c r="BM168" s="24" t="s">
        <v>1054</v>
      </c>
    </row>
    <row r="169" spans="2:65" s="1" customFormat="1" ht="63.75" customHeight="1">
      <c r="B169" s="174"/>
      <c r="C169" s="175" t="s">
        <v>543</v>
      </c>
      <c r="D169" s="175" t="s">
        <v>164</v>
      </c>
      <c r="E169" s="176" t="s">
        <v>3159</v>
      </c>
      <c r="F169" s="177" t="s">
        <v>3160</v>
      </c>
      <c r="G169" s="178" t="s">
        <v>3027</v>
      </c>
      <c r="H169" s="179">
        <v>2</v>
      </c>
      <c r="I169" s="180"/>
      <c r="J169" s="181">
        <f t="shared" si="70"/>
        <v>0</v>
      </c>
      <c r="K169" s="177" t="s">
        <v>5</v>
      </c>
      <c r="L169" s="41"/>
      <c r="M169" s="182" t="s">
        <v>5</v>
      </c>
      <c r="N169" s="183" t="s">
        <v>40</v>
      </c>
      <c r="O169" s="42"/>
      <c r="P169" s="184">
        <f t="shared" si="71"/>
        <v>0</v>
      </c>
      <c r="Q169" s="184">
        <v>0</v>
      </c>
      <c r="R169" s="184">
        <f t="shared" si="72"/>
        <v>0</v>
      </c>
      <c r="S169" s="184">
        <v>0</v>
      </c>
      <c r="T169" s="185">
        <f t="shared" si="73"/>
        <v>0</v>
      </c>
      <c r="AR169" s="24" t="s">
        <v>168</v>
      </c>
      <c r="AT169" s="24" t="s">
        <v>164</v>
      </c>
      <c r="AU169" s="24" t="s">
        <v>77</v>
      </c>
      <c r="AY169" s="24" t="s">
        <v>162</v>
      </c>
      <c r="BE169" s="186">
        <f t="shared" si="74"/>
        <v>0</v>
      </c>
      <c r="BF169" s="186">
        <f t="shared" si="75"/>
        <v>0</v>
      </c>
      <c r="BG169" s="186">
        <f t="shared" si="76"/>
        <v>0</v>
      </c>
      <c r="BH169" s="186">
        <f t="shared" si="77"/>
        <v>0</v>
      </c>
      <c r="BI169" s="186">
        <f t="shared" si="78"/>
        <v>0</v>
      </c>
      <c r="BJ169" s="24" t="s">
        <v>77</v>
      </c>
      <c r="BK169" s="186">
        <f t="shared" si="79"/>
        <v>0</v>
      </c>
      <c r="BL169" s="24" t="s">
        <v>168</v>
      </c>
      <c r="BM169" s="24" t="s">
        <v>1064</v>
      </c>
    </row>
    <row r="170" spans="2:65" s="1" customFormat="1" ht="63.75" customHeight="1">
      <c r="B170" s="174"/>
      <c r="C170" s="175" t="s">
        <v>548</v>
      </c>
      <c r="D170" s="175" t="s">
        <v>164</v>
      </c>
      <c r="E170" s="176" t="s">
        <v>3161</v>
      </c>
      <c r="F170" s="177" t="s">
        <v>3162</v>
      </c>
      <c r="G170" s="178" t="s">
        <v>3027</v>
      </c>
      <c r="H170" s="179">
        <v>3</v>
      </c>
      <c r="I170" s="180"/>
      <c r="J170" s="181">
        <f t="shared" si="70"/>
        <v>0</v>
      </c>
      <c r="K170" s="177" t="s">
        <v>5</v>
      </c>
      <c r="L170" s="41"/>
      <c r="M170" s="182" t="s">
        <v>5</v>
      </c>
      <c r="N170" s="183" t="s">
        <v>40</v>
      </c>
      <c r="O170" s="42"/>
      <c r="P170" s="184">
        <f t="shared" si="71"/>
        <v>0</v>
      </c>
      <c r="Q170" s="184">
        <v>0</v>
      </c>
      <c r="R170" s="184">
        <f t="shared" si="72"/>
        <v>0</v>
      </c>
      <c r="S170" s="184">
        <v>0</v>
      </c>
      <c r="T170" s="185">
        <f t="shared" si="73"/>
        <v>0</v>
      </c>
      <c r="AR170" s="24" t="s">
        <v>168</v>
      </c>
      <c r="AT170" s="24" t="s">
        <v>164</v>
      </c>
      <c r="AU170" s="24" t="s">
        <v>77</v>
      </c>
      <c r="AY170" s="24" t="s">
        <v>162</v>
      </c>
      <c r="BE170" s="186">
        <f t="shared" si="74"/>
        <v>0</v>
      </c>
      <c r="BF170" s="186">
        <f t="shared" si="75"/>
        <v>0</v>
      </c>
      <c r="BG170" s="186">
        <f t="shared" si="76"/>
        <v>0</v>
      </c>
      <c r="BH170" s="186">
        <f t="shared" si="77"/>
        <v>0</v>
      </c>
      <c r="BI170" s="186">
        <f t="shared" si="78"/>
        <v>0</v>
      </c>
      <c r="BJ170" s="24" t="s">
        <v>77</v>
      </c>
      <c r="BK170" s="186">
        <f t="shared" si="79"/>
        <v>0</v>
      </c>
      <c r="BL170" s="24" t="s">
        <v>168</v>
      </c>
      <c r="BM170" s="24" t="s">
        <v>1136</v>
      </c>
    </row>
    <row r="171" spans="2:65" s="1" customFormat="1" ht="63.75" customHeight="1">
      <c r="B171" s="174"/>
      <c r="C171" s="175" t="s">
        <v>567</v>
      </c>
      <c r="D171" s="175" t="s">
        <v>164</v>
      </c>
      <c r="E171" s="176" t="s">
        <v>3163</v>
      </c>
      <c r="F171" s="177" t="s">
        <v>3164</v>
      </c>
      <c r="G171" s="178" t="s">
        <v>3027</v>
      </c>
      <c r="H171" s="179">
        <v>1</v>
      </c>
      <c r="I171" s="180"/>
      <c r="J171" s="181">
        <f t="shared" si="70"/>
        <v>0</v>
      </c>
      <c r="K171" s="177" t="s">
        <v>5</v>
      </c>
      <c r="L171" s="41"/>
      <c r="M171" s="182" t="s">
        <v>5</v>
      </c>
      <c r="N171" s="183" t="s">
        <v>40</v>
      </c>
      <c r="O171" s="42"/>
      <c r="P171" s="184">
        <f t="shared" si="71"/>
        <v>0</v>
      </c>
      <c r="Q171" s="184">
        <v>0</v>
      </c>
      <c r="R171" s="184">
        <f t="shared" si="72"/>
        <v>0</v>
      </c>
      <c r="S171" s="184">
        <v>0</v>
      </c>
      <c r="T171" s="185">
        <f t="shared" si="73"/>
        <v>0</v>
      </c>
      <c r="AR171" s="24" t="s">
        <v>168</v>
      </c>
      <c r="AT171" s="24" t="s">
        <v>164</v>
      </c>
      <c r="AU171" s="24" t="s">
        <v>77</v>
      </c>
      <c r="AY171" s="24" t="s">
        <v>162</v>
      </c>
      <c r="BE171" s="186">
        <f t="shared" si="74"/>
        <v>0</v>
      </c>
      <c r="BF171" s="186">
        <f t="shared" si="75"/>
        <v>0</v>
      </c>
      <c r="BG171" s="186">
        <f t="shared" si="76"/>
        <v>0</v>
      </c>
      <c r="BH171" s="186">
        <f t="shared" si="77"/>
        <v>0</v>
      </c>
      <c r="BI171" s="186">
        <f t="shared" si="78"/>
        <v>0</v>
      </c>
      <c r="BJ171" s="24" t="s">
        <v>77</v>
      </c>
      <c r="BK171" s="186">
        <f t="shared" si="79"/>
        <v>0</v>
      </c>
      <c r="BL171" s="24" t="s">
        <v>168</v>
      </c>
      <c r="BM171" s="24" t="s">
        <v>1224</v>
      </c>
    </row>
    <row r="172" spans="2:65" s="1" customFormat="1" ht="63.75" customHeight="1">
      <c r="B172" s="174"/>
      <c r="C172" s="378" t="s">
        <v>573</v>
      </c>
      <c r="D172" s="378" t="s">
        <v>164</v>
      </c>
      <c r="E172" s="379" t="s">
        <v>3165</v>
      </c>
      <c r="F172" s="380" t="s">
        <v>3166</v>
      </c>
      <c r="G172" s="381" t="s">
        <v>3027</v>
      </c>
      <c r="H172" s="382">
        <v>0</v>
      </c>
      <c r="I172" s="180"/>
      <c r="J172" s="181">
        <f t="shared" si="70"/>
        <v>0</v>
      </c>
      <c r="K172" s="177" t="s">
        <v>5</v>
      </c>
      <c r="L172" s="41"/>
      <c r="M172" s="182" t="s">
        <v>5</v>
      </c>
      <c r="N172" s="183" t="s">
        <v>40</v>
      </c>
      <c r="O172" s="42"/>
      <c r="P172" s="184">
        <f t="shared" si="71"/>
        <v>0</v>
      </c>
      <c r="Q172" s="184">
        <v>0</v>
      </c>
      <c r="R172" s="184">
        <f t="shared" si="72"/>
        <v>0</v>
      </c>
      <c r="S172" s="184">
        <v>0</v>
      </c>
      <c r="T172" s="185">
        <f t="shared" si="73"/>
        <v>0</v>
      </c>
      <c r="AR172" s="24" t="s">
        <v>168</v>
      </c>
      <c r="AT172" s="24" t="s">
        <v>164</v>
      </c>
      <c r="AU172" s="24" t="s">
        <v>77</v>
      </c>
      <c r="AY172" s="24" t="s">
        <v>162</v>
      </c>
      <c r="BE172" s="186">
        <f t="shared" si="74"/>
        <v>0</v>
      </c>
      <c r="BF172" s="186">
        <f t="shared" si="75"/>
        <v>0</v>
      </c>
      <c r="BG172" s="186">
        <f t="shared" si="76"/>
        <v>0</v>
      </c>
      <c r="BH172" s="186">
        <f t="shared" si="77"/>
        <v>0</v>
      </c>
      <c r="BI172" s="186">
        <f t="shared" si="78"/>
        <v>0</v>
      </c>
      <c r="BJ172" s="24" t="s">
        <v>77</v>
      </c>
      <c r="BK172" s="186">
        <f t="shared" si="79"/>
        <v>0</v>
      </c>
      <c r="BL172" s="24" t="s">
        <v>168</v>
      </c>
      <c r="BM172" s="24" t="s">
        <v>1233</v>
      </c>
    </row>
    <row r="173" spans="2:65" s="1" customFormat="1" ht="63.75" customHeight="1">
      <c r="B173" s="174"/>
      <c r="C173" s="175" t="s">
        <v>579</v>
      </c>
      <c r="D173" s="175" t="s">
        <v>164</v>
      </c>
      <c r="E173" s="176" t="s">
        <v>3167</v>
      </c>
      <c r="F173" s="177" t="s">
        <v>3168</v>
      </c>
      <c r="G173" s="178" t="s">
        <v>3027</v>
      </c>
      <c r="H173" s="179">
        <v>1</v>
      </c>
      <c r="I173" s="180"/>
      <c r="J173" s="181">
        <f t="shared" si="70"/>
        <v>0</v>
      </c>
      <c r="K173" s="177" t="s">
        <v>5</v>
      </c>
      <c r="L173" s="41"/>
      <c r="M173" s="182" t="s">
        <v>5</v>
      </c>
      <c r="N173" s="183" t="s">
        <v>40</v>
      </c>
      <c r="O173" s="42"/>
      <c r="P173" s="184">
        <f t="shared" si="71"/>
        <v>0</v>
      </c>
      <c r="Q173" s="184">
        <v>0</v>
      </c>
      <c r="R173" s="184">
        <f t="shared" si="72"/>
        <v>0</v>
      </c>
      <c r="S173" s="184">
        <v>0</v>
      </c>
      <c r="T173" s="185">
        <f t="shared" si="73"/>
        <v>0</v>
      </c>
      <c r="AR173" s="24" t="s">
        <v>168</v>
      </c>
      <c r="AT173" s="24" t="s">
        <v>164</v>
      </c>
      <c r="AU173" s="24" t="s">
        <v>77</v>
      </c>
      <c r="AY173" s="24" t="s">
        <v>162</v>
      </c>
      <c r="BE173" s="186">
        <f t="shared" si="74"/>
        <v>0</v>
      </c>
      <c r="BF173" s="186">
        <f t="shared" si="75"/>
        <v>0</v>
      </c>
      <c r="BG173" s="186">
        <f t="shared" si="76"/>
        <v>0</v>
      </c>
      <c r="BH173" s="186">
        <f t="shared" si="77"/>
        <v>0</v>
      </c>
      <c r="BI173" s="186">
        <f t="shared" si="78"/>
        <v>0</v>
      </c>
      <c r="BJ173" s="24" t="s">
        <v>77</v>
      </c>
      <c r="BK173" s="186">
        <f t="shared" si="79"/>
        <v>0</v>
      </c>
      <c r="BL173" s="24" t="s">
        <v>168</v>
      </c>
      <c r="BM173" s="24" t="s">
        <v>1262</v>
      </c>
    </row>
    <row r="174" spans="2:65" s="1" customFormat="1" ht="63.75" customHeight="1">
      <c r="B174" s="174"/>
      <c r="C174" s="175" t="s">
        <v>585</v>
      </c>
      <c r="D174" s="175" t="s">
        <v>164</v>
      </c>
      <c r="E174" s="176" t="s">
        <v>3169</v>
      </c>
      <c r="F174" s="177" t="s">
        <v>3170</v>
      </c>
      <c r="G174" s="178" t="s">
        <v>3027</v>
      </c>
      <c r="H174" s="179">
        <v>1</v>
      </c>
      <c r="I174" s="180"/>
      <c r="J174" s="181">
        <f t="shared" si="70"/>
        <v>0</v>
      </c>
      <c r="K174" s="177" t="s">
        <v>5</v>
      </c>
      <c r="L174" s="41"/>
      <c r="M174" s="182" t="s">
        <v>5</v>
      </c>
      <c r="N174" s="183" t="s">
        <v>40</v>
      </c>
      <c r="O174" s="42"/>
      <c r="P174" s="184">
        <f t="shared" si="71"/>
        <v>0</v>
      </c>
      <c r="Q174" s="184">
        <v>0</v>
      </c>
      <c r="R174" s="184">
        <f t="shared" si="72"/>
        <v>0</v>
      </c>
      <c r="S174" s="184">
        <v>0</v>
      </c>
      <c r="T174" s="185">
        <f t="shared" si="73"/>
        <v>0</v>
      </c>
      <c r="AR174" s="24" t="s">
        <v>168</v>
      </c>
      <c r="AT174" s="24" t="s">
        <v>164</v>
      </c>
      <c r="AU174" s="24" t="s">
        <v>77</v>
      </c>
      <c r="AY174" s="24" t="s">
        <v>162</v>
      </c>
      <c r="BE174" s="186">
        <f t="shared" si="74"/>
        <v>0</v>
      </c>
      <c r="BF174" s="186">
        <f t="shared" si="75"/>
        <v>0</v>
      </c>
      <c r="BG174" s="186">
        <f t="shared" si="76"/>
        <v>0</v>
      </c>
      <c r="BH174" s="186">
        <f t="shared" si="77"/>
        <v>0</v>
      </c>
      <c r="BI174" s="186">
        <f t="shared" si="78"/>
        <v>0</v>
      </c>
      <c r="BJ174" s="24" t="s">
        <v>77</v>
      </c>
      <c r="BK174" s="186">
        <f t="shared" si="79"/>
        <v>0</v>
      </c>
      <c r="BL174" s="24" t="s">
        <v>168</v>
      </c>
      <c r="BM174" s="24" t="s">
        <v>1315</v>
      </c>
    </row>
    <row r="175" spans="2:65" s="1" customFormat="1" ht="63.75" customHeight="1">
      <c r="B175" s="174"/>
      <c r="C175" s="378" t="s">
        <v>589</v>
      </c>
      <c r="D175" s="378" t="s">
        <v>164</v>
      </c>
      <c r="E175" s="379" t="s">
        <v>3171</v>
      </c>
      <c r="F175" s="380" t="s">
        <v>3172</v>
      </c>
      <c r="G175" s="381" t="s">
        <v>3027</v>
      </c>
      <c r="H175" s="382">
        <v>0</v>
      </c>
      <c r="I175" s="180"/>
      <c r="J175" s="181">
        <f t="shared" si="70"/>
        <v>0</v>
      </c>
      <c r="K175" s="177" t="s">
        <v>5</v>
      </c>
      <c r="L175" s="41"/>
      <c r="M175" s="182" t="s">
        <v>5</v>
      </c>
      <c r="N175" s="183" t="s">
        <v>40</v>
      </c>
      <c r="O175" s="42"/>
      <c r="P175" s="184">
        <f t="shared" si="71"/>
        <v>0</v>
      </c>
      <c r="Q175" s="184">
        <v>0</v>
      </c>
      <c r="R175" s="184">
        <f t="shared" si="72"/>
        <v>0</v>
      </c>
      <c r="S175" s="184">
        <v>0</v>
      </c>
      <c r="T175" s="185">
        <f t="shared" si="73"/>
        <v>0</v>
      </c>
      <c r="AR175" s="24" t="s">
        <v>168</v>
      </c>
      <c r="AT175" s="24" t="s">
        <v>164</v>
      </c>
      <c r="AU175" s="24" t="s">
        <v>77</v>
      </c>
      <c r="AY175" s="24" t="s">
        <v>162</v>
      </c>
      <c r="BE175" s="186">
        <f t="shared" si="74"/>
        <v>0</v>
      </c>
      <c r="BF175" s="186">
        <f t="shared" si="75"/>
        <v>0</v>
      </c>
      <c r="BG175" s="186">
        <f t="shared" si="76"/>
        <v>0</v>
      </c>
      <c r="BH175" s="186">
        <f t="shared" si="77"/>
        <v>0</v>
      </c>
      <c r="BI175" s="186">
        <f t="shared" si="78"/>
        <v>0</v>
      </c>
      <c r="BJ175" s="24" t="s">
        <v>77</v>
      </c>
      <c r="BK175" s="186">
        <f t="shared" si="79"/>
        <v>0</v>
      </c>
      <c r="BL175" s="24" t="s">
        <v>168</v>
      </c>
      <c r="BM175" s="24" t="s">
        <v>1335</v>
      </c>
    </row>
    <row r="176" spans="2:65" s="1" customFormat="1" ht="63.75" customHeight="1">
      <c r="B176" s="174"/>
      <c r="C176" s="175" t="s">
        <v>595</v>
      </c>
      <c r="D176" s="175" t="s">
        <v>164</v>
      </c>
      <c r="E176" s="176" t="s">
        <v>3173</v>
      </c>
      <c r="F176" s="177" t="s">
        <v>3174</v>
      </c>
      <c r="G176" s="178" t="s">
        <v>3027</v>
      </c>
      <c r="H176" s="179">
        <v>11</v>
      </c>
      <c r="I176" s="180"/>
      <c r="J176" s="181">
        <f t="shared" si="70"/>
        <v>0</v>
      </c>
      <c r="K176" s="177" t="s">
        <v>5</v>
      </c>
      <c r="L176" s="41"/>
      <c r="M176" s="182" t="s">
        <v>5</v>
      </c>
      <c r="N176" s="183" t="s">
        <v>40</v>
      </c>
      <c r="O176" s="42"/>
      <c r="P176" s="184">
        <f t="shared" si="71"/>
        <v>0</v>
      </c>
      <c r="Q176" s="184">
        <v>0</v>
      </c>
      <c r="R176" s="184">
        <f t="shared" si="72"/>
        <v>0</v>
      </c>
      <c r="S176" s="184">
        <v>0</v>
      </c>
      <c r="T176" s="185">
        <f t="shared" si="73"/>
        <v>0</v>
      </c>
      <c r="AR176" s="24" t="s">
        <v>168</v>
      </c>
      <c r="AT176" s="24" t="s">
        <v>164</v>
      </c>
      <c r="AU176" s="24" t="s">
        <v>77</v>
      </c>
      <c r="AY176" s="24" t="s">
        <v>162</v>
      </c>
      <c r="BE176" s="186">
        <f t="shared" si="74"/>
        <v>0</v>
      </c>
      <c r="BF176" s="186">
        <f t="shared" si="75"/>
        <v>0</v>
      </c>
      <c r="BG176" s="186">
        <f t="shared" si="76"/>
        <v>0</v>
      </c>
      <c r="BH176" s="186">
        <f t="shared" si="77"/>
        <v>0</v>
      </c>
      <c r="BI176" s="186">
        <f t="shared" si="78"/>
        <v>0</v>
      </c>
      <c r="BJ176" s="24" t="s">
        <v>77</v>
      </c>
      <c r="BK176" s="186">
        <f t="shared" si="79"/>
        <v>0</v>
      </c>
      <c r="BL176" s="24" t="s">
        <v>168</v>
      </c>
      <c r="BM176" s="24" t="s">
        <v>1346</v>
      </c>
    </row>
    <row r="177" spans="1:65" s="1" customFormat="1" ht="63.75" customHeight="1">
      <c r="B177" s="174"/>
      <c r="C177" s="175" t="s">
        <v>600</v>
      </c>
      <c r="D177" s="175" t="s">
        <v>164</v>
      </c>
      <c r="E177" s="176" t="s">
        <v>3175</v>
      </c>
      <c r="F177" s="177" t="s">
        <v>3176</v>
      </c>
      <c r="G177" s="178" t="s">
        <v>3027</v>
      </c>
      <c r="H177" s="179">
        <v>1</v>
      </c>
      <c r="I177" s="180"/>
      <c r="J177" s="181">
        <f t="shared" si="70"/>
        <v>0</v>
      </c>
      <c r="K177" s="177" t="s">
        <v>5</v>
      </c>
      <c r="L177" s="41"/>
      <c r="M177" s="182" t="s">
        <v>5</v>
      </c>
      <c r="N177" s="183" t="s">
        <v>40</v>
      </c>
      <c r="O177" s="42"/>
      <c r="P177" s="184">
        <f t="shared" si="71"/>
        <v>0</v>
      </c>
      <c r="Q177" s="184">
        <v>0</v>
      </c>
      <c r="R177" s="184">
        <f t="shared" si="72"/>
        <v>0</v>
      </c>
      <c r="S177" s="184">
        <v>0</v>
      </c>
      <c r="T177" s="185">
        <f t="shared" si="73"/>
        <v>0</v>
      </c>
      <c r="AR177" s="24" t="s">
        <v>168</v>
      </c>
      <c r="AT177" s="24" t="s">
        <v>164</v>
      </c>
      <c r="AU177" s="24" t="s">
        <v>77</v>
      </c>
      <c r="AY177" s="24" t="s">
        <v>162</v>
      </c>
      <c r="BE177" s="186">
        <f t="shared" si="74"/>
        <v>0</v>
      </c>
      <c r="BF177" s="186">
        <f t="shared" si="75"/>
        <v>0</v>
      </c>
      <c r="BG177" s="186">
        <f t="shared" si="76"/>
        <v>0</v>
      </c>
      <c r="BH177" s="186">
        <f t="shared" si="77"/>
        <v>0</v>
      </c>
      <c r="BI177" s="186">
        <f t="shared" si="78"/>
        <v>0</v>
      </c>
      <c r="BJ177" s="24" t="s">
        <v>77</v>
      </c>
      <c r="BK177" s="186">
        <f t="shared" si="79"/>
        <v>0</v>
      </c>
      <c r="BL177" s="24" t="s">
        <v>168</v>
      </c>
      <c r="BM177" s="24" t="s">
        <v>1361</v>
      </c>
    </row>
    <row r="178" spans="1:65" s="1" customFormat="1" ht="63.75" customHeight="1">
      <c r="B178" s="174"/>
      <c r="C178" s="175" t="s">
        <v>610</v>
      </c>
      <c r="D178" s="175" t="s">
        <v>164</v>
      </c>
      <c r="E178" s="176" t="s">
        <v>3177</v>
      </c>
      <c r="F178" s="177" t="s">
        <v>3178</v>
      </c>
      <c r="G178" s="178" t="s">
        <v>3027</v>
      </c>
      <c r="H178" s="179">
        <v>2</v>
      </c>
      <c r="I178" s="180"/>
      <c r="J178" s="181">
        <f t="shared" si="70"/>
        <v>0</v>
      </c>
      <c r="K178" s="177" t="s">
        <v>5</v>
      </c>
      <c r="L178" s="41"/>
      <c r="M178" s="182" t="s">
        <v>5</v>
      </c>
      <c r="N178" s="183" t="s">
        <v>40</v>
      </c>
      <c r="O178" s="42"/>
      <c r="P178" s="184">
        <f t="shared" si="71"/>
        <v>0</v>
      </c>
      <c r="Q178" s="184">
        <v>0</v>
      </c>
      <c r="R178" s="184">
        <f t="shared" si="72"/>
        <v>0</v>
      </c>
      <c r="S178" s="184">
        <v>0</v>
      </c>
      <c r="T178" s="185">
        <f t="shared" si="73"/>
        <v>0</v>
      </c>
      <c r="AR178" s="24" t="s">
        <v>168</v>
      </c>
      <c r="AT178" s="24" t="s">
        <v>164</v>
      </c>
      <c r="AU178" s="24" t="s">
        <v>77</v>
      </c>
      <c r="AY178" s="24" t="s">
        <v>162</v>
      </c>
      <c r="BE178" s="186">
        <f t="shared" si="74"/>
        <v>0</v>
      </c>
      <c r="BF178" s="186">
        <f t="shared" si="75"/>
        <v>0</v>
      </c>
      <c r="BG178" s="186">
        <f t="shared" si="76"/>
        <v>0</v>
      </c>
      <c r="BH178" s="186">
        <f t="shared" si="77"/>
        <v>0</v>
      </c>
      <c r="BI178" s="186">
        <f t="shared" si="78"/>
        <v>0</v>
      </c>
      <c r="BJ178" s="24" t="s">
        <v>77</v>
      </c>
      <c r="BK178" s="186">
        <f t="shared" si="79"/>
        <v>0</v>
      </c>
      <c r="BL178" s="24" t="s">
        <v>168</v>
      </c>
      <c r="BM178" s="24" t="s">
        <v>1371</v>
      </c>
    </row>
    <row r="179" spans="1:65" s="1" customFormat="1" ht="51" customHeight="1">
      <c r="B179" s="174"/>
      <c r="C179" s="175" t="s">
        <v>614</v>
      </c>
      <c r="D179" s="175" t="s">
        <v>164</v>
      </c>
      <c r="E179" s="176" t="s">
        <v>3179</v>
      </c>
      <c r="F179" s="177" t="s">
        <v>3180</v>
      </c>
      <c r="G179" s="178" t="s">
        <v>3027</v>
      </c>
      <c r="H179" s="179">
        <v>1</v>
      </c>
      <c r="I179" s="180"/>
      <c r="J179" s="181">
        <f t="shared" si="70"/>
        <v>0</v>
      </c>
      <c r="K179" s="177" t="s">
        <v>5</v>
      </c>
      <c r="L179" s="41"/>
      <c r="M179" s="182" t="s">
        <v>5</v>
      </c>
      <c r="N179" s="183" t="s">
        <v>40</v>
      </c>
      <c r="O179" s="42"/>
      <c r="P179" s="184">
        <f t="shared" si="71"/>
        <v>0</v>
      </c>
      <c r="Q179" s="184">
        <v>0</v>
      </c>
      <c r="R179" s="184">
        <f t="shared" si="72"/>
        <v>0</v>
      </c>
      <c r="S179" s="184">
        <v>0</v>
      </c>
      <c r="T179" s="185">
        <f t="shared" si="73"/>
        <v>0</v>
      </c>
      <c r="AR179" s="24" t="s">
        <v>168</v>
      </c>
      <c r="AT179" s="24" t="s">
        <v>164</v>
      </c>
      <c r="AU179" s="24" t="s">
        <v>77</v>
      </c>
      <c r="AY179" s="24" t="s">
        <v>162</v>
      </c>
      <c r="BE179" s="186">
        <f t="shared" si="74"/>
        <v>0</v>
      </c>
      <c r="BF179" s="186">
        <f t="shared" si="75"/>
        <v>0</v>
      </c>
      <c r="BG179" s="186">
        <f t="shared" si="76"/>
        <v>0</v>
      </c>
      <c r="BH179" s="186">
        <f t="shared" si="77"/>
        <v>0</v>
      </c>
      <c r="BI179" s="186">
        <f t="shared" si="78"/>
        <v>0</v>
      </c>
      <c r="BJ179" s="24" t="s">
        <v>77</v>
      </c>
      <c r="BK179" s="186">
        <f t="shared" si="79"/>
        <v>0</v>
      </c>
      <c r="BL179" s="24" t="s">
        <v>168</v>
      </c>
      <c r="BM179" s="24" t="s">
        <v>1386</v>
      </c>
    </row>
    <row r="180" spans="1:65" s="10" customFormat="1" ht="37.4" customHeight="1">
      <c r="B180" s="160"/>
      <c r="D180" s="171" t="s">
        <v>68</v>
      </c>
      <c r="E180" s="238" t="s">
        <v>3181</v>
      </c>
      <c r="F180" s="238" t="s">
        <v>3182</v>
      </c>
      <c r="I180" s="163"/>
      <c r="J180" s="239">
        <f>BK180</f>
        <v>0</v>
      </c>
      <c r="L180" s="160"/>
      <c r="M180" s="165"/>
      <c r="N180" s="166"/>
      <c r="O180" s="166"/>
      <c r="P180" s="167">
        <f>SUM(P181:P194)</f>
        <v>0</v>
      </c>
      <c r="Q180" s="166"/>
      <c r="R180" s="167">
        <f>SUM(R181:R194)</f>
        <v>0</v>
      </c>
      <c r="S180" s="166"/>
      <c r="T180" s="168">
        <f>SUM(T181:T194)</f>
        <v>0</v>
      </c>
      <c r="AR180" s="161" t="s">
        <v>77</v>
      </c>
      <c r="AT180" s="169" t="s">
        <v>68</v>
      </c>
      <c r="AU180" s="169" t="s">
        <v>69</v>
      </c>
      <c r="AY180" s="161" t="s">
        <v>162</v>
      </c>
      <c r="BK180" s="170">
        <f>SUM(BK181:BK194)</f>
        <v>0</v>
      </c>
    </row>
    <row r="181" spans="1:65" s="1" customFormat="1" ht="16.5" customHeight="1">
      <c r="B181" s="174"/>
      <c r="C181" s="175" t="s">
        <v>634</v>
      </c>
      <c r="D181" s="175" t="s">
        <v>164</v>
      </c>
      <c r="E181" s="176" t="s">
        <v>3183</v>
      </c>
      <c r="F181" s="177" t="s">
        <v>3184</v>
      </c>
      <c r="G181" s="178" t="s">
        <v>3185</v>
      </c>
      <c r="H181" s="179">
        <v>8</v>
      </c>
      <c r="I181" s="180"/>
      <c r="J181" s="181">
        <f t="shared" ref="J181:J194" si="80">ROUND(I181*H181,2)</f>
        <v>0</v>
      </c>
      <c r="K181" s="177" t="s">
        <v>5</v>
      </c>
      <c r="L181" s="41"/>
      <c r="M181" s="182" t="s">
        <v>5</v>
      </c>
      <c r="N181" s="183" t="s">
        <v>40</v>
      </c>
      <c r="O181" s="42"/>
      <c r="P181" s="184">
        <f t="shared" ref="P181:P194" si="81">O181*H181</f>
        <v>0</v>
      </c>
      <c r="Q181" s="184">
        <v>0</v>
      </c>
      <c r="R181" s="184">
        <f t="shared" ref="R181:R194" si="82">Q181*H181</f>
        <v>0</v>
      </c>
      <c r="S181" s="184">
        <v>0</v>
      </c>
      <c r="T181" s="185">
        <f t="shared" ref="T181:T194" si="83">S181*H181</f>
        <v>0</v>
      </c>
      <c r="AR181" s="24" t="s">
        <v>168</v>
      </c>
      <c r="AT181" s="24" t="s">
        <v>164</v>
      </c>
      <c r="AU181" s="24" t="s">
        <v>77</v>
      </c>
      <c r="AY181" s="24" t="s">
        <v>162</v>
      </c>
      <c r="BE181" s="186">
        <f t="shared" ref="BE181:BE194" si="84">IF(N181="základní",J181,0)</f>
        <v>0</v>
      </c>
      <c r="BF181" s="186">
        <f t="shared" ref="BF181:BF194" si="85">IF(N181="snížená",J181,0)</f>
        <v>0</v>
      </c>
      <c r="BG181" s="186">
        <f t="shared" ref="BG181:BG194" si="86">IF(N181="zákl. přenesená",J181,0)</f>
        <v>0</v>
      </c>
      <c r="BH181" s="186">
        <f t="shared" ref="BH181:BH194" si="87">IF(N181="sníž. přenesená",J181,0)</f>
        <v>0</v>
      </c>
      <c r="BI181" s="186">
        <f t="shared" ref="BI181:BI194" si="88">IF(N181="nulová",J181,0)</f>
        <v>0</v>
      </c>
      <c r="BJ181" s="24" t="s">
        <v>77</v>
      </c>
      <c r="BK181" s="186">
        <f t="shared" ref="BK181:BK194" si="89">ROUND(I181*H181,2)</f>
        <v>0</v>
      </c>
      <c r="BL181" s="24" t="s">
        <v>168</v>
      </c>
      <c r="BM181" s="24" t="s">
        <v>1396</v>
      </c>
    </row>
    <row r="182" spans="1:65" s="1" customFormat="1" ht="16.5" customHeight="1">
      <c r="B182" s="174"/>
      <c r="C182" s="175" t="s">
        <v>662</v>
      </c>
      <c r="D182" s="175" t="s">
        <v>164</v>
      </c>
      <c r="E182" s="176" t="s">
        <v>3186</v>
      </c>
      <c r="F182" s="177" t="s">
        <v>3187</v>
      </c>
      <c r="G182" s="178" t="s">
        <v>3185</v>
      </c>
      <c r="H182" s="179">
        <v>150</v>
      </c>
      <c r="I182" s="180"/>
      <c r="J182" s="181">
        <f t="shared" si="80"/>
        <v>0</v>
      </c>
      <c r="K182" s="177" t="s">
        <v>5</v>
      </c>
      <c r="L182" s="41"/>
      <c r="M182" s="182" t="s">
        <v>5</v>
      </c>
      <c r="N182" s="183" t="s">
        <v>40</v>
      </c>
      <c r="O182" s="42"/>
      <c r="P182" s="184">
        <f t="shared" si="81"/>
        <v>0</v>
      </c>
      <c r="Q182" s="184">
        <v>0</v>
      </c>
      <c r="R182" s="184">
        <f t="shared" si="82"/>
        <v>0</v>
      </c>
      <c r="S182" s="184">
        <v>0</v>
      </c>
      <c r="T182" s="185">
        <f t="shared" si="83"/>
        <v>0</v>
      </c>
      <c r="AR182" s="24" t="s">
        <v>168</v>
      </c>
      <c r="AT182" s="24" t="s">
        <v>164</v>
      </c>
      <c r="AU182" s="24" t="s">
        <v>77</v>
      </c>
      <c r="AY182" s="24" t="s">
        <v>162</v>
      </c>
      <c r="BE182" s="186">
        <f t="shared" si="84"/>
        <v>0</v>
      </c>
      <c r="BF182" s="186">
        <f t="shared" si="85"/>
        <v>0</v>
      </c>
      <c r="BG182" s="186">
        <f t="shared" si="86"/>
        <v>0</v>
      </c>
      <c r="BH182" s="186">
        <f t="shared" si="87"/>
        <v>0</v>
      </c>
      <c r="BI182" s="186">
        <f t="shared" si="88"/>
        <v>0</v>
      </c>
      <c r="BJ182" s="24" t="s">
        <v>77</v>
      </c>
      <c r="BK182" s="186">
        <f t="shared" si="89"/>
        <v>0</v>
      </c>
      <c r="BL182" s="24" t="s">
        <v>168</v>
      </c>
      <c r="BM182" s="24" t="s">
        <v>1407</v>
      </c>
    </row>
    <row r="183" spans="1:65" s="1" customFormat="1" ht="16.5" customHeight="1">
      <c r="B183" s="174"/>
      <c r="C183" s="175" t="s">
        <v>666</v>
      </c>
      <c r="D183" s="175" t="s">
        <v>164</v>
      </c>
      <c r="E183" s="176" t="s">
        <v>3188</v>
      </c>
      <c r="F183" s="177" t="s">
        <v>3189</v>
      </c>
      <c r="G183" s="178" t="s">
        <v>3185</v>
      </c>
      <c r="H183" s="179">
        <v>35</v>
      </c>
      <c r="I183" s="180"/>
      <c r="J183" s="181">
        <f t="shared" si="80"/>
        <v>0</v>
      </c>
      <c r="K183" s="177" t="s">
        <v>5</v>
      </c>
      <c r="L183" s="41"/>
      <c r="M183" s="182" t="s">
        <v>5</v>
      </c>
      <c r="N183" s="183" t="s">
        <v>40</v>
      </c>
      <c r="O183" s="42"/>
      <c r="P183" s="184">
        <f t="shared" si="81"/>
        <v>0</v>
      </c>
      <c r="Q183" s="184">
        <v>0</v>
      </c>
      <c r="R183" s="184">
        <f t="shared" si="82"/>
        <v>0</v>
      </c>
      <c r="S183" s="184">
        <v>0</v>
      </c>
      <c r="T183" s="185">
        <f t="shared" si="83"/>
        <v>0</v>
      </c>
      <c r="AR183" s="24" t="s">
        <v>168</v>
      </c>
      <c r="AT183" s="24" t="s">
        <v>164</v>
      </c>
      <c r="AU183" s="24" t="s">
        <v>77</v>
      </c>
      <c r="AY183" s="24" t="s">
        <v>162</v>
      </c>
      <c r="BE183" s="186">
        <f t="shared" si="84"/>
        <v>0</v>
      </c>
      <c r="BF183" s="186">
        <f t="shared" si="85"/>
        <v>0</v>
      </c>
      <c r="BG183" s="186">
        <f t="shared" si="86"/>
        <v>0</v>
      </c>
      <c r="BH183" s="186">
        <f t="shared" si="87"/>
        <v>0</v>
      </c>
      <c r="BI183" s="186">
        <f t="shared" si="88"/>
        <v>0</v>
      </c>
      <c r="BJ183" s="24" t="s">
        <v>77</v>
      </c>
      <c r="BK183" s="186">
        <f t="shared" si="89"/>
        <v>0</v>
      </c>
      <c r="BL183" s="24" t="s">
        <v>168</v>
      </c>
      <c r="BM183" s="24" t="s">
        <v>1421</v>
      </c>
    </row>
    <row r="184" spans="1:65" s="1" customFormat="1" ht="16.5" customHeight="1">
      <c r="B184" s="174"/>
      <c r="C184" s="175" t="s">
        <v>670</v>
      </c>
      <c r="D184" s="175" t="s">
        <v>164</v>
      </c>
      <c r="E184" s="176" t="s">
        <v>3190</v>
      </c>
      <c r="F184" s="177" t="s">
        <v>3191</v>
      </c>
      <c r="G184" s="178" t="s">
        <v>3185</v>
      </c>
      <c r="H184" s="179">
        <v>30</v>
      </c>
      <c r="I184" s="180"/>
      <c r="J184" s="181">
        <f t="shared" si="80"/>
        <v>0</v>
      </c>
      <c r="K184" s="177" t="s">
        <v>5</v>
      </c>
      <c r="L184" s="41"/>
      <c r="M184" s="182" t="s">
        <v>5</v>
      </c>
      <c r="N184" s="183" t="s">
        <v>40</v>
      </c>
      <c r="O184" s="42"/>
      <c r="P184" s="184">
        <f t="shared" si="81"/>
        <v>0</v>
      </c>
      <c r="Q184" s="184">
        <v>0</v>
      </c>
      <c r="R184" s="184">
        <f t="shared" si="82"/>
        <v>0</v>
      </c>
      <c r="S184" s="184">
        <v>0</v>
      </c>
      <c r="T184" s="185">
        <f t="shared" si="83"/>
        <v>0</v>
      </c>
      <c r="AR184" s="24" t="s">
        <v>168</v>
      </c>
      <c r="AT184" s="24" t="s">
        <v>164</v>
      </c>
      <c r="AU184" s="24" t="s">
        <v>77</v>
      </c>
      <c r="AY184" s="24" t="s">
        <v>162</v>
      </c>
      <c r="BE184" s="186">
        <f t="shared" si="84"/>
        <v>0</v>
      </c>
      <c r="BF184" s="186">
        <f t="shared" si="85"/>
        <v>0</v>
      </c>
      <c r="BG184" s="186">
        <f t="shared" si="86"/>
        <v>0</v>
      </c>
      <c r="BH184" s="186">
        <f t="shared" si="87"/>
        <v>0</v>
      </c>
      <c r="BI184" s="186">
        <f t="shared" si="88"/>
        <v>0</v>
      </c>
      <c r="BJ184" s="24" t="s">
        <v>77</v>
      </c>
      <c r="BK184" s="186">
        <f t="shared" si="89"/>
        <v>0</v>
      </c>
      <c r="BL184" s="24" t="s">
        <v>168</v>
      </c>
      <c r="BM184" s="24" t="s">
        <v>1431</v>
      </c>
    </row>
    <row r="185" spans="1:65" s="1" customFormat="1" ht="16.5" customHeight="1">
      <c r="B185" s="174"/>
      <c r="C185" s="175" t="s">
        <v>674</v>
      </c>
      <c r="D185" s="175" t="s">
        <v>164</v>
      </c>
      <c r="E185" s="176" t="s">
        <v>3192</v>
      </c>
      <c r="F185" s="177" t="s">
        <v>3193</v>
      </c>
      <c r="G185" s="178" t="s">
        <v>3185</v>
      </c>
      <c r="H185" s="179">
        <v>10</v>
      </c>
      <c r="I185" s="180"/>
      <c r="J185" s="181">
        <f t="shared" si="80"/>
        <v>0</v>
      </c>
      <c r="K185" s="177" t="s">
        <v>5</v>
      </c>
      <c r="L185" s="41"/>
      <c r="M185" s="182" t="s">
        <v>5</v>
      </c>
      <c r="N185" s="183" t="s">
        <v>40</v>
      </c>
      <c r="O185" s="42"/>
      <c r="P185" s="184">
        <f t="shared" si="81"/>
        <v>0</v>
      </c>
      <c r="Q185" s="184">
        <v>0</v>
      </c>
      <c r="R185" s="184">
        <f t="shared" si="82"/>
        <v>0</v>
      </c>
      <c r="S185" s="184">
        <v>0</v>
      </c>
      <c r="T185" s="185">
        <f t="shared" si="83"/>
        <v>0</v>
      </c>
      <c r="AR185" s="24" t="s">
        <v>168</v>
      </c>
      <c r="AT185" s="24" t="s">
        <v>164</v>
      </c>
      <c r="AU185" s="24" t="s">
        <v>77</v>
      </c>
      <c r="AY185" s="24" t="s">
        <v>162</v>
      </c>
      <c r="BE185" s="186">
        <f t="shared" si="84"/>
        <v>0</v>
      </c>
      <c r="BF185" s="186">
        <f t="shared" si="85"/>
        <v>0</v>
      </c>
      <c r="BG185" s="186">
        <f t="shared" si="86"/>
        <v>0</v>
      </c>
      <c r="BH185" s="186">
        <f t="shared" si="87"/>
        <v>0</v>
      </c>
      <c r="BI185" s="186">
        <f t="shared" si="88"/>
        <v>0</v>
      </c>
      <c r="BJ185" s="24" t="s">
        <v>77</v>
      </c>
      <c r="BK185" s="186">
        <f t="shared" si="89"/>
        <v>0</v>
      </c>
      <c r="BL185" s="24" t="s">
        <v>168</v>
      </c>
      <c r="BM185" s="24" t="s">
        <v>1440</v>
      </c>
    </row>
    <row r="186" spans="1:65" s="1" customFormat="1" ht="16.5" customHeight="1">
      <c r="B186" s="174"/>
      <c r="C186" s="378" t="s">
        <v>679</v>
      </c>
      <c r="D186" s="378" t="s">
        <v>164</v>
      </c>
      <c r="E186" s="379" t="s">
        <v>3194</v>
      </c>
      <c r="F186" s="380" t="s">
        <v>3195</v>
      </c>
      <c r="G186" s="381" t="s">
        <v>3185</v>
      </c>
      <c r="H186" s="382">
        <v>0</v>
      </c>
      <c r="I186" s="180"/>
      <c r="J186" s="181">
        <f t="shared" si="80"/>
        <v>0</v>
      </c>
      <c r="K186" s="177" t="s">
        <v>5</v>
      </c>
      <c r="L186" s="41"/>
      <c r="M186" s="182" t="s">
        <v>5</v>
      </c>
      <c r="N186" s="183" t="s">
        <v>40</v>
      </c>
      <c r="O186" s="42"/>
      <c r="P186" s="184">
        <f t="shared" si="81"/>
        <v>0</v>
      </c>
      <c r="Q186" s="184">
        <v>0</v>
      </c>
      <c r="R186" s="184">
        <f t="shared" si="82"/>
        <v>0</v>
      </c>
      <c r="S186" s="184">
        <v>0</v>
      </c>
      <c r="T186" s="185">
        <f t="shared" si="83"/>
        <v>0</v>
      </c>
      <c r="AR186" s="24" t="s">
        <v>168</v>
      </c>
      <c r="AT186" s="24" t="s">
        <v>164</v>
      </c>
      <c r="AU186" s="24" t="s">
        <v>77</v>
      </c>
      <c r="AY186" s="24" t="s">
        <v>162</v>
      </c>
      <c r="BE186" s="186">
        <f t="shared" si="84"/>
        <v>0</v>
      </c>
      <c r="BF186" s="186">
        <f t="shared" si="85"/>
        <v>0</v>
      </c>
      <c r="BG186" s="186">
        <f t="shared" si="86"/>
        <v>0</v>
      </c>
      <c r="BH186" s="186">
        <f t="shared" si="87"/>
        <v>0</v>
      </c>
      <c r="BI186" s="186">
        <f t="shared" si="88"/>
        <v>0</v>
      </c>
      <c r="BJ186" s="24" t="s">
        <v>77</v>
      </c>
      <c r="BK186" s="186">
        <f t="shared" si="89"/>
        <v>0</v>
      </c>
      <c r="BL186" s="24" t="s">
        <v>168</v>
      </c>
      <c r="BM186" s="24" t="s">
        <v>1456</v>
      </c>
    </row>
    <row r="187" spans="1:65" s="1" customFormat="1" ht="16.5" customHeight="1">
      <c r="B187" s="174"/>
      <c r="C187" s="378" t="s">
        <v>693</v>
      </c>
      <c r="D187" s="378" t="s">
        <v>164</v>
      </c>
      <c r="E187" s="379" t="s">
        <v>3196</v>
      </c>
      <c r="F187" s="380" t="s">
        <v>3197</v>
      </c>
      <c r="G187" s="381" t="s">
        <v>3185</v>
      </c>
      <c r="H187" s="382">
        <v>0</v>
      </c>
      <c r="I187" s="180"/>
      <c r="J187" s="181">
        <f t="shared" si="80"/>
        <v>0</v>
      </c>
      <c r="K187" s="177" t="s">
        <v>5</v>
      </c>
      <c r="L187" s="41"/>
      <c r="M187" s="182" t="s">
        <v>5</v>
      </c>
      <c r="N187" s="183" t="s">
        <v>40</v>
      </c>
      <c r="O187" s="42"/>
      <c r="P187" s="184">
        <f t="shared" si="81"/>
        <v>0</v>
      </c>
      <c r="Q187" s="184">
        <v>0</v>
      </c>
      <c r="R187" s="184">
        <f t="shared" si="82"/>
        <v>0</v>
      </c>
      <c r="S187" s="184">
        <v>0</v>
      </c>
      <c r="T187" s="185">
        <f t="shared" si="83"/>
        <v>0</v>
      </c>
      <c r="AR187" s="24" t="s">
        <v>168</v>
      </c>
      <c r="AT187" s="24" t="s">
        <v>164</v>
      </c>
      <c r="AU187" s="24" t="s">
        <v>77</v>
      </c>
      <c r="AY187" s="24" t="s">
        <v>162</v>
      </c>
      <c r="BE187" s="186">
        <f t="shared" si="84"/>
        <v>0</v>
      </c>
      <c r="BF187" s="186">
        <f t="shared" si="85"/>
        <v>0</v>
      </c>
      <c r="BG187" s="186">
        <f t="shared" si="86"/>
        <v>0</v>
      </c>
      <c r="BH187" s="186">
        <f t="shared" si="87"/>
        <v>0</v>
      </c>
      <c r="BI187" s="186">
        <f t="shared" si="88"/>
        <v>0</v>
      </c>
      <c r="BJ187" s="24" t="s">
        <v>77</v>
      </c>
      <c r="BK187" s="186">
        <f t="shared" si="89"/>
        <v>0</v>
      </c>
      <c r="BL187" s="24" t="s">
        <v>168</v>
      </c>
      <c r="BM187" s="24" t="s">
        <v>1466</v>
      </c>
    </row>
    <row r="188" spans="1:65" s="1" customFormat="1" ht="16.5" customHeight="1">
      <c r="B188" s="394"/>
      <c r="C188" s="389" t="s">
        <v>698</v>
      </c>
      <c r="D188" s="389" t="s">
        <v>164</v>
      </c>
      <c r="E188" s="390" t="s">
        <v>3198</v>
      </c>
      <c r="F188" s="391" t="s">
        <v>3199</v>
      </c>
      <c r="G188" s="392" t="s">
        <v>3185</v>
      </c>
      <c r="H188" s="393">
        <v>10</v>
      </c>
      <c r="I188" s="180"/>
      <c r="J188" s="181">
        <f t="shared" si="80"/>
        <v>0</v>
      </c>
      <c r="K188" s="177" t="s">
        <v>5</v>
      </c>
      <c r="L188" s="41"/>
      <c r="M188" s="182" t="s">
        <v>5</v>
      </c>
      <c r="N188" s="183" t="s">
        <v>40</v>
      </c>
      <c r="O188" s="42"/>
      <c r="P188" s="184">
        <f t="shared" si="81"/>
        <v>0</v>
      </c>
      <c r="Q188" s="184">
        <v>0</v>
      </c>
      <c r="R188" s="184">
        <f t="shared" si="82"/>
        <v>0</v>
      </c>
      <c r="S188" s="184">
        <v>0</v>
      </c>
      <c r="T188" s="185">
        <f t="shared" si="83"/>
        <v>0</v>
      </c>
      <c r="AR188" s="24" t="s">
        <v>168</v>
      </c>
      <c r="AT188" s="24" t="s">
        <v>164</v>
      </c>
      <c r="AU188" s="24" t="s">
        <v>77</v>
      </c>
      <c r="AY188" s="24" t="s">
        <v>162</v>
      </c>
      <c r="BE188" s="186">
        <f t="shared" si="84"/>
        <v>0</v>
      </c>
      <c r="BF188" s="186">
        <f t="shared" si="85"/>
        <v>0</v>
      </c>
      <c r="BG188" s="186">
        <f t="shared" si="86"/>
        <v>0</v>
      </c>
      <c r="BH188" s="186">
        <f t="shared" si="87"/>
        <v>0</v>
      </c>
      <c r="BI188" s="186">
        <f t="shared" si="88"/>
        <v>0</v>
      </c>
      <c r="BJ188" s="24" t="s">
        <v>77</v>
      </c>
      <c r="BK188" s="186">
        <f t="shared" si="89"/>
        <v>0</v>
      </c>
      <c r="BL188" s="24" t="s">
        <v>168</v>
      </c>
      <c r="BM188" s="24" t="s">
        <v>1474</v>
      </c>
    </row>
    <row r="189" spans="1:65" s="1" customFormat="1" ht="16.5" customHeight="1">
      <c r="B189" s="394"/>
      <c r="C189" s="389" t="s">
        <v>710</v>
      </c>
      <c r="D189" s="389" t="s">
        <v>164</v>
      </c>
      <c r="E189" s="390" t="s">
        <v>3200</v>
      </c>
      <c r="F189" s="391" t="s">
        <v>3201</v>
      </c>
      <c r="G189" s="392" t="s">
        <v>3185</v>
      </c>
      <c r="H189" s="393">
        <v>27</v>
      </c>
      <c r="I189" s="180"/>
      <c r="J189" s="181">
        <f t="shared" si="80"/>
        <v>0</v>
      </c>
      <c r="K189" s="177" t="s">
        <v>5</v>
      </c>
      <c r="L189" s="41"/>
      <c r="M189" s="182" t="s">
        <v>5</v>
      </c>
      <c r="N189" s="183" t="s">
        <v>40</v>
      </c>
      <c r="O189" s="42"/>
      <c r="P189" s="184">
        <f t="shared" si="81"/>
        <v>0</v>
      </c>
      <c r="Q189" s="184">
        <v>0</v>
      </c>
      <c r="R189" s="184">
        <f t="shared" si="82"/>
        <v>0</v>
      </c>
      <c r="S189" s="184">
        <v>0</v>
      </c>
      <c r="T189" s="185">
        <f t="shared" si="83"/>
        <v>0</v>
      </c>
      <c r="AR189" s="24" t="s">
        <v>168</v>
      </c>
      <c r="AT189" s="24" t="s">
        <v>164</v>
      </c>
      <c r="AU189" s="24" t="s">
        <v>77</v>
      </c>
      <c r="AY189" s="24" t="s">
        <v>162</v>
      </c>
      <c r="BE189" s="186">
        <f t="shared" si="84"/>
        <v>0</v>
      </c>
      <c r="BF189" s="186">
        <f t="shared" si="85"/>
        <v>0</v>
      </c>
      <c r="BG189" s="186">
        <f t="shared" si="86"/>
        <v>0</v>
      </c>
      <c r="BH189" s="186">
        <f t="shared" si="87"/>
        <v>0</v>
      </c>
      <c r="BI189" s="186">
        <f t="shared" si="88"/>
        <v>0</v>
      </c>
      <c r="BJ189" s="24" t="s">
        <v>77</v>
      </c>
      <c r="BK189" s="186">
        <f t="shared" si="89"/>
        <v>0</v>
      </c>
      <c r="BL189" s="24" t="s">
        <v>168</v>
      </c>
      <c r="BM189" s="24" t="s">
        <v>1485</v>
      </c>
    </row>
    <row r="190" spans="1:65" s="1" customFormat="1" ht="16.5" customHeight="1">
      <c r="B190" s="394"/>
      <c r="C190" s="389" t="s">
        <v>724</v>
      </c>
      <c r="D190" s="389" t="s">
        <v>164</v>
      </c>
      <c r="E190" s="390" t="s">
        <v>3202</v>
      </c>
      <c r="F190" s="391" t="s">
        <v>3203</v>
      </c>
      <c r="G190" s="392" t="s">
        <v>3185</v>
      </c>
      <c r="H190" s="393">
        <v>10</v>
      </c>
      <c r="I190" s="180"/>
      <c r="J190" s="181">
        <f t="shared" si="80"/>
        <v>0</v>
      </c>
      <c r="K190" s="177" t="s">
        <v>5</v>
      </c>
      <c r="L190" s="41"/>
      <c r="M190" s="182" t="s">
        <v>5</v>
      </c>
      <c r="N190" s="183" t="s">
        <v>40</v>
      </c>
      <c r="O190" s="42"/>
      <c r="P190" s="184">
        <f t="shared" si="81"/>
        <v>0</v>
      </c>
      <c r="Q190" s="184">
        <v>0</v>
      </c>
      <c r="R190" s="184">
        <f t="shared" si="82"/>
        <v>0</v>
      </c>
      <c r="S190" s="184">
        <v>0</v>
      </c>
      <c r="T190" s="185">
        <f t="shared" si="83"/>
        <v>0</v>
      </c>
      <c r="AR190" s="24" t="s">
        <v>168</v>
      </c>
      <c r="AT190" s="24" t="s">
        <v>164</v>
      </c>
      <c r="AU190" s="24" t="s">
        <v>77</v>
      </c>
      <c r="AY190" s="24" t="s">
        <v>162</v>
      </c>
      <c r="BE190" s="186">
        <f t="shared" si="84"/>
        <v>0</v>
      </c>
      <c r="BF190" s="186">
        <f t="shared" si="85"/>
        <v>0</v>
      </c>
      <c r="BG190" s="186">
        <f t="shared" si="86"/>
        <v>0</v>
      </c>
      <c r="BH190" s="186">
        <f t="shared" si="87"/>
        <v>0</v>
      </c>
      <c r="BI190" s="186">
        <f t="shared" si="88"/>
        <v>0</v>
      </c>
      <c r="BJ190" s="24" t="s">
        <v>77</v>
      </c>
      <c r="BK190" s="186">
        <f t="shared" si="89"/>
        <v>0</v>
      </c>
      <c r="BL190" s="24" t="s">
        <v>168</v>
      </c>
      <c r="BM190" s="24" t="s">
        <v>1500</v>
      </c>
    </row>
    <row r="191" spans="1:65" s="1" customFormat="1" ht="16.5" customHeight="1">
      <c r="B191" s="174"/>
      <c r="C191" s="378" t="s">
        <v>730</v>
      </c>
      <c r="D191" s="378" t="s">
        <v>164</v>
      </c>
      <c r="E191" s="379" t="s">
        <v>3204</v>
      </c>
      <c r="F191" s="380" t="s">
        <v>3205</v>
      </c>
      <c r="G191" s="381" t="s">
        <v>3185</v>
      </c>
      <c r="H191" s="382">
        <v>0</v>
      </c>
      <c r="I191" s="180"/>
      <c r="J191" s="181">
        <f t="shared" si="80"/>
        <v>0</v>
      </c>
      <c r="K191" s="177" t="s">
        <v>5</v>
      </c>
      <c r="L191" s="41"/>
      <c r="M191" s="182" t="s">
        <v>5</v>
      </c>
      <c r="N191" s="183" t="s">
        <v>40</v>
      </c>
      <c r="O191" s="42"/>
      <c r="P191" s="184">
        <f t="shared" si="81"/>
        <v>0</v>
      </c>
      <c r="Q191" s="184">
        <v>0</v>
      </c>
      <c r="R191" s="184">
        <f t="shared" si="82"/>
        <v>0</v>
      </c>
      <c r="S191" s="184">
        <v>0</v>
      </c>
      <c r="T191" s="185">
        <f t="shared" si="83"/>
        <v>0</v>
      </c>
      <c r="AR191" s="24" t="s">
        <v>168</v>
      </c>
      <c r="AT191" s="24" t="s">
        <v>164</v>
      </c>
      <c r="AU191" s="24" t="s">
        <v>77</v>
      </c>
      <c r="AY191" s="24" t="s">
        <v>162</v>
      </c>
      <c r="BE191" s="186">
        <f t="shared" si="84"/>
        <v>0</v>
      </c>
      <c r="BF191" s="186">
        <f t="shared" si="85"/>
        <v>0</v>
      </c>
      <c r="BG191" s="186">
        <f t="shared" si="86"/>
        <v>0</v>
      </c>
      <c r="BH191" s="186">
        <f t="shared" si="87"/>
        <v>0</v>
      </c>
      <c r="BI191" s="186">
        <f t="shared" si="88"/>
        <v>0</v>
      </c>
      <c r="BJ191" s="24" t="s">
        <v>77</v>
      </c>
      <c r="BK191" s="186">
        <f t="shared" si="89"/>
        <v>0</v>
      </c>
      <c r="BL191" s="24" t="s">
        <v>168</v>
      </c>
      <c r="BM191" s="24" t="s">
        <v>1514</v>
      </c>
    </row>
    <row r="192" spans="1:65" s="1" customFormat="1" ht="16.5" customHeight="1">
      <c r="A192" s="405"/>
      <c r="B192" s="394"/>
      <c r="C192" s="389" t="s">
        <v>734</v>
      </c>
      <c r="D192" s="389" t="s">
        <v>164</v>
      </c>
      <c r="E192" s="390" t="s">
        <v>3206</v>
      </c>
      <c r="F192" s="391" t="s">
        <v>3207</v>
      </c>
      <c r="G192" s="392" t="s">
        <v>3185</v>
      </c>
      <c r="H192" s="393">
        <v>50</v>
      </c>
      <c r="I192" s="180"/>
      <c r="J192" s="181">
        <f t="shared" si="80"/>
        <v>0</v>
      </c>
      <c r="K192" s="177" t="s">
        <v>5</v>
      </c>
      <c r="L192" s="41"/>
      <c r="M192" s="182" t="s">
        <v>5</v>
      </c>
      <c r="N192" s="183" t="s">
        <v>40</v>
      </c>
      <c r="O192" s="42"/>
      <c r="P192" s="184">
        <f t="shared" si="81"/>
        <v>0</v>
      </c>
      <c r="Q192" s="184">
        <v>0</v>
      </c>
      <c r="R192" s="184">
        <f t="shared" si="82"/>
        <v>0</v>
      </c>
      <c r="S192" s="184">
        <v>0</v>
      </c>
      <c r="T192" s="185">
        <f t="shared" si="83"/>
        <v>0</v>
      </c>
      <c r="AR192" s="24" t="s">
        <v>168</v>
      </c>
      <c r="AT192" s="24" t="s">
        <v>164</v>
      </c>
      <c r="AU192" s="24" t="s">
        <v>77</v>
      </c>
      <c r="AY192" s="24" t="s">
        <v>162</v>
      </c>
      <c r="BE192" s="186">
        <f t="shared" si="84"/>
        <v>0</v>
      </c>
      <c r="BF192" s="186">
        <f t="shared" si="85"/>
        <v>0</v>
      </c>
      <c r="BG192" s="186">
        <f t="shared" si="86"/>
        <v>0</v>
      </c>
      <c r="BH192" s="186">
        <f t="shared" si="87"/>
        <v>0</v>
      </c>
      <c r="BI192" s="186">
        <f t="shared" si="88"/>
        <v>0</v>
      </c>
      <c r="BJ192" s="24" t="s">
        <v>77</v>
      </c>
      <c r="BK192" s="186">
        <f t="shared" si="89"/>
        <v>0</v>
      </c>
      <c r="BL192" s="24" t="s">
        <v>168</v>
      </c>
      <c r="BM192" s="24" t="s">
        <v>1594</v>
      </c>
    </row>
    <row r="193" spans="1:65" s="1" customFormat="1" ht="16.5" customHeight="1">
      <c r="A193" s="405"/>
      <c r="B193" s="394"/>
      <c r="C193" s="389" t="s">
        <v>739</v>
      </c>
      <c r="D193" s="389" t="s">
        <v>164</v>
      </c>
      <c r="E193" s="390" t="s">
        <v>3208</v>
      </c>
      <c r="F193" s="391" t="s">
        <v>3209</v>
      </c>
      <c r="G193" s="392" t="s">
        <v>3185</v>
      </c>
      <c r="H193" s="393">
        <v>25</v>
      </c>
      <c r="I193" s="180"/>
      <c r="J193" s="181">
        <f t="shared" si="80"/>
        <v>0</v>
      </c>
      <c r="K193" s="177" t="s">
        <v>5</v>
      </c>
      <c r="L193" s="41"/>
      <c r="M193" s="182" t="s">
        <v>5</v>
      </c>
      <c r="N193" s="183" t="s">
        <v>40</v>
      </c>
      <c r="O193" s="42"/>
      <c r="P193" s="184">
        <f t="shared" si="81"/>
        <v>0</v>
      </c>
      <c r="Q193" s="184">
        <v>0</v>
      </c>
      <c r="R193" s="184">
        <f t="shared" si="82"/>
        <v>0</v>
      </c>
      <c r="S193" s="184">
        <v>0</v>
      </c>
      <c r="T193" s="185">
        <f t="shared" si="83"/>
        <v>0</v>
      </c>
      <c r="AR193" s="24" t="s">
        <v>168</v>
      </c>
      <c r="AT193" s="24" t="s">
        <v>164</v>
      </c>
      <c r="AU193" s="24" t="s">
        <v>77</v>
      </c>
      <c r="AY193" s="24" t="s">
        <v>162</v>
      </c>
      <c r="BE193" s="186">
        <f t="shared" si="84"/>
        <v>0</v>
      </c>
      <c r="BF193" s="186">
        <f t="shared" si="85"/>
        <v>0</v>
      </c>
      <c r="BG193" s="186">
        <f t="shared" si="86"/>
        <v>0</v>
      </c>
      <c r="BH193" s="186">
        <f t="shared" si="87"/>
        <v>0</v>
      </c>
      <c r="BI193" s="186">
        <f t="shared" si="88"/>
        <v>0</v>
      </c>
      <c r="BJ193" s="24" t="s">
        <v>77</v>
      </c>
      <c r="BK193" s="186">
        <f t="shared" si="89"/>
        <v>0</v>
      </c>
      <c r="BL193" s="24" t="s">
        <v>168</v>
      </c>
      <c r="BM193" s="24" t="s">
        <v>1602</v>
      </c>
    </row>
    <row r="194" spans="1:65" s="1" customFormat="1" ht="16.5" customHeight="1">
      <c r="A194" s="405"/>
      <c r="B194" s="394"/>
      <c r="C194" s="389" t="s">
        <v>743</v>
      </c>
      <c r="D194" s="389" t="s">
        <v>164</v>
      </c>
      <c r="E194" s="390" t="s">
        <v>3210</v>
      </c>
      <c r="F194" s="391" t="s">
        <v>3211</v>
      </c>
      <c r="G194" s="392" t="s">
        <v>3185</v>
      </c>
      <c r="H194" s="393">
        <v>95</v>
      </c>
      <c r="I194" s="180"/>
      <c r="J194" s="181">
        <f t="shared" si="80"/>
        <v>0</v>
      </c>
      <c r="K194" s="177" t="s">
        <v>5</v>
      </c>
      <c r="L194" s="41"/>
      <c r="M194" s="182" t="s">
        <v>5</v>
      </c>
      <c r="N194" s="183" t="s">
        <v>40</v>
      </c>
      <c r="O194" s="42"/>
      <c r="P194" s="184">
        <f t="shared" si="81"/>
        <v>0</v>
      </c>
      <c r="Q194" s="184">
        <v>0</v>
      </c>
      <c r="R194" s="184">
        <f t="shared" si="82"/>
        <v>0</v>
      </c>
      <c r="S194" s="184">
        <v>0</v>
      </c>
      <c r="T194" s="185">
        <f t="shared" si="83"/>
        <v>0</v>
      </c>
      <c r="AR194" s="24" t="s">
        <v>168</v>
      </c>
      <c r="AT194" s="24" t="s">
        <v>164</v>
      </c>
      <c r="AU194" s="24" t="s">
        <v>77</v>
      </c>
      <c r="AY194" s="24" t="s">
        <v>162</v>
      </c>
      <c r="BE194" s="186">
        <f t="shared" si="84"/>
        <v>0</v>
      </c>
      <c r="BF194" s="186">
        <f t="shared" si="85"/>
        <v>0</v>
      </c>
      <c r="BG194" s="186">
        <f t="shared" si="86"/>
        <v>0</v>
      </c>
      <c r="BH194" s="186">
        <f t="shared" si="87"/>
        <v>0</v>
      </c>
      <c r="BI194" s="186">
        <f t="shared" si="88"/>
        <v>0</v>
      </c>
      <c r="BJ194" s="24" t="s">
        <v>77</v>
      </c>
      <c r="BK194" s="186">
        <f t="shared" si="89"/>
        <v>0</v>
      </c>
      <c r="BL194" s="24" t="s">
        <v>168</v>
      </c>
      <c r="BM194" s="24" t="s">
        <v>1609</v>
      </c>
    </row>
    <row r="195" spans="1:65" s="10" customFormat="1" ht="37.4" customHeight="1">
      <c r="B195" s="160"/>
      <c r="D195" s="161" t="s">
        <v>68</v>
      </c>
      <c r="E195" s="162" t="s">
        <v>3212</v>
      </c>
      <c r="F195" s="162" t="s">
        <v>3213</v>
      </c>
      <c r="I195" s="163"/>
      <c r="J195" s="164">
        <f>BK195</f>
        <v>0</v>
      </c>
      <c r="L195" s="160"/>
      <c r="M195" s="165"/>
      <c r="N195" s="166"/>
      <c r="O195" s="166"/>
      <c r="P195" s="167">
        <f>P196+P211</f>
        <v>0</v>
      </c>
      <c r="Q195" s="166"/>
      <c r="R195" s="167">
        <f>R196+R211</f>
        <v>0</v>
      </c>
      <c r="S195" s="166"/>
      <c r="T195" s="168">
        <f>T196+T211</f>
        <v>0</v>
      </c>
      <c r="AR195" s="161" t="s">
        <v>77</v>
      </c>
      <c r="AT195" s="169" t="s">
        <v>68</v>
      </c>
      <c r="AU195" s="169" t="s">
        <v>69</v>
      </c>
      <c r="AY195" s="161" t="s">
        <v>162</v>
      </c>
      <c r="BK195" s="170">
        <f>BK196+BK211</f>
        <v>0</v>
      </c>
    </row>
    <row r="196" spans="1:65" s="10" customFormat="1" ht="20" customHeight="1">
      <c r="B196" s="160"/>
      <c r="D196" s="171" t="s">
        <v>68</v>
      </c>
      <c r="E196" s="172" t="s">
        <v>3214</v>
      </c>
      <c r="F196" s="172" t="s">
        <v>3215</v>
      </c>
      <c r="I196" s="163"/>
      <c r="J196" s="173">
        <f>BK196</f>
        <v>0</v>
      </c>
      <c r="L196" s="160"/>
      <c r="M196" s="165"/>
      <c r="N196" s="166"/>
      <c r="O196" s="166"/>
      <c r="P196" s="167">
        <f>SUM(P197:P210)</f>
        <v>0</v>
      </c>
      <c r="Q196" s="166"/>
      <c r="R196" s="167">
        <f>SUM(R197:R210)</f>
        <v>0</v>
      </c>
      <c r="S196" s="166"/>
      <c r="T196" s="168">
        <f>SUM(T197:T210)</f>
        <v>0</v>
      </c>
      <c r="AR196" s="161" t="s">
        <v>77</v>
      </c>
      <c r="AT196" s="169" t="s">
        <v>68</v>
      </c>
      <c r="AU196" s="169" t="s">
        <v>77</v>
      </c>
      <c r="AY196" s="161" t="s">
        <v>162</v>
      </c>
      <c r="BK196" s="170">
        <f>SUM(BK197:BK210)</f>
        <v>0</v>
      </c>
    </row>
    <row r="197" spans="1:65" s="1" customFormat="1" ht="25.5" customHeight="1">
      <c r="B197" s="174"/>
      <c r="C197" s="175" t="s">
        <v>756</v>
      </c>
      <c r="D197" s="175" t="s">
        <v>164</v>
      </c>
      <c r="E197" s="176" t="s">
        <v>3216</v>
      </c>
      <c r="F197" s="177" t="s">
        <v>3217</v>
      </c>
      <c r="G197" s="178" t="s">
        <v>3185</v>
      </c>
      <c r="H197" s="179">
        <v>8</v>
      </c>
      <c r="I197" s="180"/>
      <c r="J197" s="181">
        <f t="shared" ref="J197:J210" si="90">ROUND(I197*H197,2)</f>
        <v>0</v>
      </c>
      <c r="K197" s="177" t="s">
        <v>5</v>
      </c>
      <c r="L197" s="41"/>
      <c r="M197" s="182" t="s">
        <v>5</v>
      </c>
      <c r="N197" s="183" t="s">
        <v>40</v>
      </c>
      <c r="O197" s="42"/>
      <c r="P197" s="184">
        <f t="shared" ref="P197:P210" si="91">O197*H197</f>
        <v>0</v>
      </c>
      <c r="Q197" s="184">
        <v>0</v>
      </c>
      <c r="R197" s="184">
        <f t="shared" ref="R197:R210" si="92">Q197*H197</f>
        <v>0</v>
      </c>
      <c r="S197" s="184">
        <v>0</v>
      </c>
      <c r="T197" s="185">
        <f t="shared" ref="T197:T210" si="93">S197*H197</f>
        <v>0</v>
      </c>
      <c r="AR197" s="24" t="s">
        <v>168</v>
      </c>
      <c r="AT197" s="24" t="s">
        <v>164</v>
      </c>
      <c r="AU197" s="24" t="s">
        <v>79</v>
      </c>
      <c r="AY197" s="24" t="s">
        <v>162</v>
      </c>
      <c r="BE197" s="186">
        <f t="shared" ref="BE197:BE210" si="94">IF(N197="základní",J197,0)</f>
        <v>0</v>
      </c>
      <c r="BF197" s="186">
        <f t="shared" ref="BF197:BF210" si="95">IF(N197="snížená",J197,0)</f>
        <v>0</v>
      </c>
      <c r="BG197" s="186">
        <f t="shared" ref="BG197:BG210" si="96">IF(N197="zákl. přenesená",J197,0)</f>
        <v>0</v>
      </c>
      <c r="BH197" s="186">
        <f t="shared" ref="BH197:BH210" si="97">IF(N197="sníž. přenesená",J197,0)</f>
        <v>0</v>
      </c>
      <c r="BI197" s="186">
        <f t="shared" ref="BI197:BI210" si="98">IF(N197="nulová",J197,0)</f>
        <v>0</v>
      </c>
      <c r="BJ197" s="24" t="s">
        <v>77</v>
      </c>
      <c r="BK197" s="186">
        <f t="shared" ref="BK197:BK210" si="99">ROUND(I197*H197,2)</f>
        <v>0</v>
      </c>
      <c r="BL197" s="24" t="s">
        <v>168</v>
      </c>
      <c r="BM197" s="24" t="s">
        <v>1625</v>
      </c>
    </row>
    <row r="198" spans="1:65" s="1" customFormat="1" ht="25.5" customHeight="1">
      <c r="B198" s="174"/>
      <c r="C198" s="175" t="s">
        <v>766</v>
      </c>
      <c r="D198" s="175" t="s">
        <v>164</v>
      </c>
      <c r="E198" s="176" t="s">
        <v>3218</v>
      </c>
      <c r="F198" s="177" t="s">
        <v>3219</v>
      </c>
      <c r="G198" s="178" t="s">
        <v>3185</v>
      </c>
      <c r="H198" s="179">
        <v>150</v>
      </c>
      <c r="I198" s="180"/>
      <c r="J198" s="181">
        <f t="shared" si="90"/>
        <v>0</v>
      </c>
      <c r="K198" s="177" t="s">
        <v>5</v>
      </c>
      <c r="L198" s="41"/>
      <c r="M198" s="182" t="s">
        <v>5</v>
      </c>
      <c r="N198" s="183" t="s">
        <v>40</v>
      </c>
      <c r="O198" s="42"/>
      <c r="P198" s="184">
        <f t="shared" si="91"/>
        <v>0</v>
      </c>
      <c r="Q198" s="184">
        <v>0</v>
      </c>
      <c r="R198" s="184">
        <f t="shared" si="92"/>
        <v>0</v>
      </c>
      <c r="S198" s="184">
        <v>0</v>
      </c>
      <c r="T198" s="185">
        <f t="shared" si="93"/>
        <v>0</v>
      </c>
      <c r="AR198" s="24" t="s">
        <v>168</v>
      </c>
      <c r="AT198" s="24" t="s">
        <v>164</v>
      </c>
      <c r="AU198" s="24" t="s">
        <v>79</v>
      </c>
      <c r="AY198" s="24" t="s">
        <v>162</v>
      </c>
      <c r="BE198" s="186">
        <f t="shared" si="94"/>
        <v>0</v>
      </c>
      <c r="BF198" s="186">
        <f t="shared" si="95"/>
        <v>0</v>
      </c>
      <c r="BG198" s="186">
        <f t="shared" si="96"/>
        <v>0</v>
      </c>
      <c r="BH198" s="186">
        <f t="shared" si="97"/>
        <v>0</v>
      </c>
      <c r="BI198" s="186">
        <f t="shared" si="98"/>
        <v>0</v>
      </c>
      <c r="BJ198" s="24" t="s">
        <v>77</v>
      </c>
      <c r="BK198" s="186">
        <f t="shared" si="99"/>
        <v>0</v>
      </c>
      <c r="BL198" s="24" t="s">
        <v>168</v>
      </c>
      <c r="BM198" s="24" t="s">
        <v>1636</v>
      </c>
    </row>
    <row r="199" spans="1:65" s="1" customFormat="1" ht="25.5" customHeight="1">
      <c r="B199" s="174"/>
      <c r="C199" s="175" t="s">
        <v>774</v>
      </c>
      <c r="D199" s="175" t="s">
        <v>164</v>
      </c>
      <c r="E199" s="176" t="s">
        <v>3220</v>
      </c>
      <c r="F199" s="177" t="s">
        <v>3221</v>
      </c>
      <c r="G199" s="178" t="s">
        <v>3185</v>
      </c>
      <c r="H199" s="179">
        <v>35</v>
      </c>
      <c r="I199" s="180"/>
      <c r="J199" s="181">
        <f t="shared" si="90"/>
        <v>0</v>
      </c>
      <c r="K199" s="177" t="s">
        <v>5</v>
      </c>
      <c r="L199" s="41"/>
      <c r="M199" s="182" t="s">
        <v>5</v>
      </c>
      <c r="N199" s="183" t="s">
        <v>40</v>
      </c>
      <c r="O199" s="42"/>
      <c r="P199" s="184">
        <f t="shared" si="91"/>
        <v>0</v>
      </c>
      <c r="Q199" s="184">
        <v>0</v>
      </c>
      <c r="R199" s="184">
        <f t="shared" si="92"/>
        <v>0</v>
      </c>
      <c r="S199" s="184">
        <v>0</v>
      </c>
      <c r="T199" s="185">
        <f t="shared" si="93"/>
        <v>0</v>
      </c>
      <c r="AR199" s="24" t="s">
        <v>168</v>
      </c>
      <c r="AT199" s="24" t="s">
        <v>164</v>
      </c>
      <c r="AU199" s="24" t="s">
        <v>79</v>
      </c>
      <c r="AY199" s="24" t="s">
        <v>162</v>
      </c>
      <c r="BE199" s="186">
        <f t="shared" si="94"/>
        <v>0</v>
      </c>
      <c r="BF199" s="186">
        <f t="shared" si="95"/>
        <v>0</v>
      </c>
      <c r="BG199" s="186">
        <f t="shared" si="96"/>
        <v>0</v>
      </c>
      <c r="BH199" s="186">
        <f t="shared" si="97"/>
        <v>0</v>
      </c>
      <c r="BI199" s="186">
        <f t="shared" si="98"/>
        <v>0</v>
      </c>
      <c r="BJ199" s="24" t="s">
        <v>77</v>
      </c>
      <c r="BK199" s="186">
        <f t="shared" si="99"/>
        <v>0</v>
      </c>
      <c r="BL199" s="24" t="s">
        <v>168</v>
      </c>
      <c r="BM199" s="24" t="s">
        <v>1646</v>
      </c>
    </row>
    <row r="200" spans="1:65" s="1" customFormat="1" ht="25.5" customHeight="1">
      <c r="B200" s="174"/>
      <c r="C200" s="175" t="s">
        <v>783</v>
      </c>
      <c r="D200" s="175" t="s">
        <v>164</v>
      </c>
      <c r="E200" s="176" t="s">
        <v>3222</v>
      </c>
      <c r="F200" s="177" t="s">
        <v>3223</v>
      </c>
      <c r="G200" s="178" t="s">
        <v>3185</v>
      </c>
      <c r="H200" s="179">
        <v>30</v>
      </c>
      <c r="I200" s="180"/>
      <c r="J200" s="181">
        <f t="shared" si="90"/>
        <v>0</v>
      </c>
      <c r="K200" s="177" t="s">
        <v>5</v>
      </c>
      <c r="L200" s="41"/>
      <c r="M200" s="182" t="s">
        <v>5</v>
      </c>
      <c r="N200" s="183" t="s">
        <v>40</v>
      </c>
      <c r="O200" s="42"/>
      <c r="P200" s="184">
        <f t="shared" si="91"/>
        <v>0</v>
      </c>
      <c r="Q200" s="184">
        <v>0</v>
      </c>
      <c r="R200" s="184">
        <f t="shared" si="92"/>
        <v>0</v>
      </c>
      <c r="S200" s="184">
        <v>0</v>
      </c>
      <c r="T200" s="185">
        <f t="shared" si="93"/>
        <v>0</v>
      </c>
      <c r="AR200" s="24" t="s">
        <v>168</v>
      </c>
      <c r="AT200" s="24" t="s">
        <v>164</v>
      </c>
      <c r="AU200" s="24" t="s">
        <v>79</v>
      </c>
      <c r="AY200" s="24" t="s">
        <v>162</v>
      </c>
      <c r="BE200" s="186">
        <f t="shared" si="94"/>
        <v>0</v>
      </c>
      <c r="BF200" s="186">
        <f t="shared" si="95"/>
        <v>0</v>
      </c>
      <c r="BG200" s="186">
        <f t="shared" si="96"/>
        <v>0</v>
      </c>
      <c r="BH200" s="186">
        <f t="shared" si="97"/>
        <v>0</v>
      </c>
      <c r="BI200" s="186">
        <f t="shared" si="98"/>
        <v>0</v>
      </c>
      <c r="BJ200" s="24" t="s">
        <v>77</v>
      </c>
      <c r="BK200" s="186">
        <f t="shared" si="99"/>
        <v>0</v>
      </c>
      <c r="BL200" s="24" t="s">
        <v>168</v>
      </c>
      <c r="BM200" s="24" t="s">
        <v>1656</v>
      </c>
    </row>
    <row r="201" spans="1:65" s="1" customFormat="1" ht="25.5" customHeight="1">
      <c r="B201" s="174"/>
      <c r="C201" s="175" t="s">
        <v>798</v>
      </c>
      <c r="D201" s="175" t="s">
        <v>164</v>
      </c>
      <c r="E201" s="176" t="s">
        <v>3224</v>
      </c>
      <c r="F201" s="177" t="s">
        <v>3225</v>
      </c>
      <c r="G201" s="178" t="s">
        <v>3185</v>
      </c>
      <c r="H201" s="179">
        <v>10</v>
      </c>
      <c r="I201" s="180"/>
      <c r="J201" s="181">
        <f t="shared" si="90"/>
        <v>0</v>
      </c>
      <c r="K201" s="177" t="s">
        <v>5</v>
      </c>
      <c r="L201" s="41"/>
      <c r="M201" s="182" t="s">
        <v>5</v>
      </c>
      <c r="N201" s="183" t="s">
        <v>40</v>
      </c>
      <c r="O201" s="42"/>
      <c r="P201" s="184">
        <f t="shared" si="91"/>
        <v>0</v>
      </c>
      <c r="Q201" s="184">
        <v>0</v>
      </c>
      <c r="R201" s="184">
        <f t="shared" si="92"/>
        <v>0</v>
      </c>
      <c r="S201" s="184">
        <v>0</v>
      </c>
      <c r="T201" s="185">
        <f t="shared" si="93"/>
        <v>0</v>
      </c>
      <c r="AR201" s="24" t="s">
        <v>168</v>
      </c>
      <c r="AT201" s="24" t="s">
        <v>164</v>
      </c>
      <c r="AU201" s="24" t="s">
        <v>79</v>
      </c>
      <c r="AY201" s="24" t="s">
        <v>162</v>
      </c>
      <c r="BE201" s="186">
        <f t="shared" si="94"/>
        <v>0</v>
      </c>
      <c r="BF201" s="186">
        <f t="shared" si="95"/>
        <v>0</v>
      </c>
      <c r="BG201" s="186">
        <f t="shared" si="96"/>
        <v>0</v>
      </c>
      <c r="BH201" s="186">
        <f t="shared" si="97"/>
        <v>0</v>
      </c>
      <c r="BI201" s="186">
        <f t="shared" si="98"/>
        <v>0</v>
      </c>
      <c r="BJ201" s="24" t="s">
        <v>77</v>
      </c>
      <c r="BK201" s="186">
        <f t="shared" si="99"/>
        <v>0</v>
      </c>
      <c r="BL201" s="24" t="s">
        <v>168</v>
      </c>
      <c r="BM201" s="24" t="s">
        <v>1663</v>
      </c>
    </row>
    <row r="202" spans="1:65" s="1" customFormat="1" ht="25.5" customHeight="1">
      <c r="B202" s="174"/>
      <c r="C202" s="378" t="s">
        <v>807</v>
      </c>
      <c r="D202" s="378" t="s">
        <v>164</v>
      </c>
      <c r="E202" s="379" t="s">
        <v>3226</v>
      </c>
      <c r="F202" s="380" t="s">
        <v>3227</v>
      </c>
      <c r="G202" s="381" t="s">
        <v>3185</v>
      </c>
      <c r="H202" s="382">
        <v>0</v>
      </c>
      <c r="I202" s="180"/>
      <c r="J202" s="181">
        <f t="shared" si="90"/>
        <v>0</v>
      </c>
      <c r="K202" s="177" t="s">
        <v>5</v>
      </c>
      <c r="L202" s="41"/>
      <c r="M202" s="182" t="s">
        <v>5</v>
      </c>
      <c r="N202" s="183" t="s">
        <v>40</v>
      </c>
      <c r="O202" s="42"/>
      <c r="P202" s="184">
        <f t="shared" si="91"/>
        <v>0</v>
      </c>
      <c r="Q202" s="184">
        <v>0</v>
      </c>
      <c r="R202" s="184">
        <f t="shared" si="92"/>
        <v>0</v>
      </c>
      <c r="S202" s="184">
        <v>0</v>
      </c>
      <c r="T202" s="185">
        <f t="shared" si="93"/>
        <v>0</v>
      </c>
      <c r="AR202" s="24" t="s">
        <v>168</v>
      </c>
      <c r="AT202" s="24" t="s">
        <v>164</v>
      </c>
      <c r="AU202" s="24" t="s">
        <v>79</v>
      </c>
      <c r="AY202" s="24" t="s">
        <v>162</v>
      </c>
      <c r="BE202" s="186">
        <f t="shared" si="94"/>
        <v>0</v>
      </c>
      <c r="BF202" s="186">
        <f t="shared" si="95"/>
        <v>0</v>
      </c>
      <c r="BG202" s="186">
        <f t="shared" si="96"/>
        <v>0</v>
      </c>
      <c r="BH202" s="186">
        <f t="shared" si="97"/>
        <v>0</v>
      </c>
      <c r="BI202" s="186">
        <f t="shared" si="98"/>
        <v>0</v>
      </c>
      <c r="BJ202" s="24" t="s">
        <v>77</v>
      </c>
      <c r="BK202" s="186">
        <f t="shared" si="99"/>
        <v>0</v>
      </c>
      <c r="BL202" s="24" t="s">
        <v>168</v>
      </c>
      <c r="BM202" s="24" t="s">
        <v>1680</v>
      </c>
    </row>
    <row r="203" spans="1:65" s="1" customFormat="1" ht="25.5" customHeight="1">
      <c r="B203" s="174"/>
      <c r="C203" s="378" t="s">
        <v>815</v>
      </c>
      <c r="D203" s="378" t="s">
        <v>164</v>
      </c>
      <c r="E203" s="379" t="s">
        <v>3228</v>
      </c>
      <c r="F203" s="380" t="s">
        <v>3229</v>
      </c>
      <c r="G203" s="381" t="s">
        <v>3185</v>
      </c>
      <c r="H203" s="382">
        <v>0</v>
      </c>
      <c r="I203" s="180"/>
      <c r="J203" s="181">
        <f t="shared" si="90"/>
        <v>0</v>
      </c>
      <c r="K203" s="177" t="s">
        <v>5</v>
      </c>
      <c r="L203" s="41"/>
      <c r="M203" s="182" t="s">
        <v>5</v>
      </c>
      <c r="N203" s="183" t="s">
        <v>40</v>
      </c>
      <c r="O203" s="42"/>
      <c r="P203" s="184">
        <f t="shared" si="91"/>
        <v>0</v>
      </c>
      <c r="Q203" s="184">
        <v>0</v>
      </c>
      <c r="R203" s="184">
        <f t="shared" si="92"/>
        <v>0</v>
      </c>
      <c r="S203" s="184">
        <v>0</v>
      </c>
      <c r="T203" s="185">
        <f t="shared" si="93"/>
        <v>0</v>
      </c>
      <c r="AR203" s="24" t="s">
        <v>168</v>
      </c>
      <c r="AT203" s="24" t="s">
        <v>164</v>
      </c>
      <c r="AU203" s="24" t="s">
        <v>79</v>
      </c>
      <c r="AY203" s="24" t="s">
        <v>162</v>
      </c>
      <c r="BE203" s="186">
        <f t="shared" si="94"/>
        <v>0</v>
      </c>
      <c r="BF203" s="186">
        <f t="shared" si="95"/>
        <v>0</v>
      </c>
      <c r="BG203" s="186">
        <f t="shared" si="96"/>
        <v>0</v>
      </c>
      <c r="BH203" s="186">
        <f t="shared" si="97"/>
        <v>0</v>
      </c>
      <c r="BI203" s="186">
        <f t="shared" si="98"/>
        <v>0</v>
      </c>
      <c r="BJ203" s="24" t="s">
        <v>77</v>
      </c>
      <c r="BK203" s="186">
        <f t="shared" si="99"/>
        <v>0</v>
      </c>
      <c r="BL203" s="24" t="s">
        <v>168</v>
      </c>
      <c r="BM203" s="24" t="s">
        <v>1690</v>
      </c>
    </row>
    <row r="204" spans="1:65" s="1" customFormat="1" ht="25.5" customHeight="1">
      <c r="B204" s="174"/>
      <c r="C204" s="389" t="s">
        <v>828</v>
      </c>
      <c r="D204" s="389" t="s">
        <v>164</v>
      </c>
      <c r="E204" s="390" t="s">
        <v>3230</v>
      </c>
      <c r="F204" s="391" t="s">
        <v>3231</v>
      </c>
      <c r="G204" s="392" t="s">
        <v>3185</v>
      </c>
      <c r="H204" s="393">
        <v>20</v>
      </c>
      <c r="I204" s="180"/>
      <c r="J204" s="181">
        <f t="shared" si="90"/>
        <v>0</v>
      </c>
      <c r="K204" s="177" t="s">
        <v>5</v>
      </c>
      <c r="L204" s="41"/>
      <c r="M204" s="182" t="s">
        <v>5</v>
      </c>
      <c r="N204" s="183" t="s">
        <v>40</v>
      </c>
      <c r="O204" s="42"/>
      <c r="P204" s="184">
        <f t="shared" si="91"/>
        <v>0</v>
      </c>
      <c r="Q204" s="184">
        <v>0</v>
      </c>
      <c r="R204" s="184">
        <f t="shared" si="92"/>
        <v>0</v>
      </c>
      <c r="S204" s="184">
        <v>0</v>
      </c>
      <c r="T204" s="185">
        <f t="shared" si="93"/>
        <v>0</v>
      </c>
      <c r="AR204" s="24" t="s">
        <v>168</v>
      </c>
      <c r="AT204" s="24" t="s">
        <v>164</v>
      </c>
      <c r="AU204" s="24" t="s">
        <v>79</v>
      </c>
      <c r="AY204" s="24" t="s">
        <v>162</v>
      </c>
      <c r="BE204" s="186">
        <f t="shared" si="94"/>
        <v>0</v>
      </c>
      <c r="BF204" s="186">
        <f t="shared" si="95"/>
        <v>0</v>
      </c>
      <c r="BG204" s="186">
        <f t="shared" si="96"/>
        <v>0</v>
      </c>
      <c r="BH204" s="186">
        <f t="shared" si="97"/>
        <v>0</v>
      </c>
      <c r="BI204" s="186">
        <f t="shared" si="98"/>
        <v>0</v>
      </c>
      <c r="BJ204" s="24" t="s">
        <v>77</v>
      </c>
      <c r="BK204" s="186">
        <f t="shared" si="99"/>
        <v>0</v>
      </c>
      <c r="BL204" s="24" t="s">
        <v>168</v>
      </c>
      <c r="BM204" s="24" t="s">
        <v>1699</v>
      </c>
    </row>
    <row r="205" spans="1:65" s="1" customFormat="1" ht="25.5" customHeight="1">
      <c r="B205" s="174"/>
      <c r="C205" s="389" t="s">
        <v>833</v>
      </c>
      <c r="D205" s="389" t="s">
        <v>164</v>
      </c>
      <c r="E205" s="390" t="s">
        <v>3232</v>
      </c>
      <c r="F205" s="391" t="s">
        <v>3233</v>
      </c>
      <c r="G205" s="392" t="s">
        <v>3185</v>
      </c>
      <c r="H205" s="393">
        <v>32</v>
      </c>
      <c r="I205" s="180"/>
      <c r="J205" s="181">
        <f t="shared" si="90"/>
        <v>0</v>
      </c>
      <c r="K205" s="177" t="s">
        <v>5</v>
      </c>
      <c r="L205" s="41"/>
      <c r="M205" s="182" t="s">
        <v>5</v>
      </c>
      <c r="N205" s="183" t="s">
        <v>40</v>
      </c>
      <c r="O205" s="42"/>
      <c r="P205" s="184">
        <f t="shared" si="91"/>
        <v>0</v>
      </c>
      <c r="Q205" s="184">
        <v>0</v>
      </c>
      <c r="R205" s="184">
        <f t="shared" si="92"/>
        <v>0</v>
      </c>
      <c r="S205" s="184">
        <v>0</v>
      </c>
      <c r="T205" s="185">
        <f t="shared" si="93"/>
        <v>0</v>
      </c>
      <c r="AR205" s="24" t="s">
        <v>168</v>
      </c>
      <c r="AT205" s="24" t="s">
        <v>164</v>
      </c>
      <c r="AU205" s="24" t="s">
        <v>79</v>
      </c>
      <c r="AY205" s="24" t="s">
        <v>162</v>
      </c>
      <c r="BE205" s="186">
        <f t="shared" si="94"/>
        <v>0</v>
      </c>
      <c r="BF205" s="186">
        <f t="shared" si="95"/>
        <v>0</v>
      </c>
      <c r="BG205" s="186">
        <f t="shared" si="96"/>
        <v>0</v>
      </c>
      <c r="BH205" s="186">
        <f t="shared" si="97"/>
        <v>0</v>
      </c>
      <c r="BI205" s="186">
        <f t="shared" si="98"/>
        <v>0</v>
      </c>
      <c r="BJ205" s="24" t="s">
        <v>77</v>
      </c>
      <c r="BK205" s="186">
        <f t="shared" si="99"/>
        <v>0</v>
      </c>
      <c r="BL205" s="24" t="s">
        <v>168</v>
      </c>
      <c r="BM205" s="24" t="s">
        <v>1708</v>
      </c>
    </row>
    <row r="206" spans="1:65" s="1" customFormat="1" ht="25.5" customHeight="1">
      <c r="B206" s="174"/>
      <c r="C206" s="389" t="s">
        <v>842</v>
      </c>
      <c r="D206" s="389" t="s">
        <v>164</v>
      </c>
      <c r="E206" s="390" t="s">
        <v>3234</v>
      </c>
      <c r="F206" s="391" t="s">
        <v>3235</v>
      </c>
      <c r="G206" s="392" t="s">
        <v>3185</v>
      </c>
      <c r="H206" s="393">
        <v>23</v>
      </c>
      <c r="I206" s="180"/>
      <c r="J206" s="181">
        <f t="shared" si="90"/>
        <v>0</v>
      </c>
      <c r="K206" s="177" t="s">
        <v>5</v>
      </c>
      <c r="L206" s="41"/>
      <c r="M206" s="182" t="s">
        <v>5</v>
      </c>
      <c r="N206" s="183" t="s">
        <v>40</v>
      </c>
      <c r="O206" s="42"/>
      <c r="P206" s="184">
        <f t="shared" si="91"/>
        <v>0</v>
      </c>
      <c r="Q206" s="184">
        <v>0</v>
      </c>
      <c r="R206" s="184">
        <f t="shared" si="92"/>
        <v>0</v>
      </c>
      <c r="S206" s="184">
        <v>0</v>
      </c>
      <c r="T206" s="185">
        <f t="shared" si="93"/>
        <v>0</v>
      </c>
      <c r="AR206" s="24" t="s">
        <v>168</v>
      </c>
      <c r="AT206" s="24" t="s">
        <v>164</v>
      </c>
      <c r="AU206" s="24" t="s">
        <v>79</v>
      </c>
      <c r="AY206" s="24" t="s">
        <v>162</v>
      </c>
      <c r="BE206" s="186">
        <f t="shared" si="94"/>
        <v>0</v>
      </c>
      <c r="BF206" s="186">
        <f t="shared" si="95"/>
        <v>0</v>
      </c>
      <c r="BG206" s="186">
        <f t="shared" si="96"/>
        <v>0</v>
      </c>
      <c r="BH206" s="186">
        <f t="shared" si="97"/>
        <v>0</v>
      </c>
      <c r="BI206" s="186">
        <f t="shared" si="98"/>
        <v>0</v>
      </c>
      <c r="BJ206" s="24" t="s">
        <v>77</v>
      </c>
      <c r="BK206" s="186">
        <f t="shared" si="99"/>
        <v>0</v>
      </c>
      <c r="BL206" s="24" t="s">
        <v>168</v>
      </c>
      <c r="BM206" s="24" t="s">
        <v>1717</v>
      </c>
    </row>
    <row r="207" spans="1:65" s="1" customFormat="1" ht="25.5" customHeight="1">
      <c r="B207" s="174"/>
      <c r="C207" s="378" t="s">
        <v>846</v>
      </c>
      <c r="D207" s="378" t="s">
        <v>164</v>
      </c>
      <c r="E207" s="379" t="s">
        <v>3236</v>
      </c>
      <c r="F207" s="380" t="s">
        <v>3237</v>
      </c>
      <c r="G207" s="381" t="s">
        <v>3185</v>
      </c>
      <c r="H207" s="382">
        <v>0</v>
      </c>
      <c r="I207" s="180"/>
      <c r="J207" s="181">
        <f t="shared" si="90"/>
        <v>0</v>
      </c>
      <c r="K207" s="177" t="s">
        <v>5</v>
      </c>
      <c r="L207" s="41"/>
      <c r="M207" s="182" t="s">
        <v>5</v>
      </c>
      <c r="N207" s="183" t="s">
        <v>40</v>
      </c>
      <c r="O207" s="42"/>
      <c r="P207" s="184">
        <f t="shared" si="91"/>
        <v>0</v>
      </c>
      <c r="Q207" s="184">
        <v>0</v>
      </c>
      <c r="R207" s="184">
        <f t="shared" si="92"/>
        <v>0</v>
      </c>
      <c r="S207" s="184">
        <v>0</v>
      </c>
      <c r="T207" s="185">
        <f t="shared" si="93"/>
        <v>0</v>
      </c>
      <c r="AR207" s="24" t="s">
        <v>168</v>
      </c>
      <c r="AT207" s="24" t="s">
        <v>164</v>
      </c>
      <c r="AU207" s="24" t="s">
        <v>79</v>
      </c>
      <c r="AY207" s="24" t="s">
        <v>162</v>
      </c>
      <c r="BE207" s="186">
        <f t="shared" si="94"/>
        <v>0</v>
      </c>
      <c r="BF207" s="186">
        <f t="shared" si="95"/>
        <v>0</v>
      </c>
      <c r="BG207" s="186">
        <f t="shared" si="96"/>
        <v>0</v>
      </c>
      <c r="BH207" s="186">
        <f t="shared" si="97"/>
        <v>0</v>
      </c>
      <c r="BI207" s="186">
        <f t="shared" si="98"/>
        <v>0</v>
      </c>
      <c r="BJ207" s="24" t="s">
        <v>77</v>
      </c>
      <c r="BK207" s="186">
        <f t="shared" si="99"/>
        <v>0</v>
      </c>
      <c r="BL207" s="24" t="s">
        <v>168</v>
      </c>
      <c r="BM207" s="24" t="s">
        <v>1724</v>
      </c>
    </row>
    <row r="208" spans="1:65" s="1" customFormat="1" ht="25.5" customHeight="1">
      <c r="B208" s="174"/>
      <c r="C208" s="389" t="s">
        <v>850</v>
      </c>
      <c r="D208" s="389" t="s">
        <v>164</v>
      </c>
      <c r="E208" s="390" t="s">
        <v>3238</v>
      </c>
      <c r="F208" s="391" t="s">
        <v>3239</v>
      </c>
      <c r="G208" s="392" t="s">
        <v>3185</v>
      </c>
      <c r="H208" s="393">
        <v>56</v>
      </c>
      <c r="I208" s="180"/>
      <c r="J208" s="181">
        <f t="shared" si="90"/>
        <v>0</v>
      </c>
      <c r="K208" s="177" t="s">
        <v>5</v>
      </c>
      <c r="L208" s="41"/>
      <c r="M208" s="182" t="s">
        <v>5</v>
      </c>
      <c r="N208" s="183" t="s">
        <v>40</v>
      </c>
      <c r="O208" s="42"/>
      <c r="P208" s="184">
        <f t="shared" si="91"/>
        <v>0</v>
      </c>
      <c r="Q208" s="184">
        <v>0</v>
      </c>
      <c r="R208" s="184">
        <f t="shared" si="92"/>
        <v>0</v>
      </c>
      <c r="S208" s="184">
        <v>0</v>
      </c>
      <c r="T208" s="185">
        <f t="shared" si="93"/>
        <v>0</v>
      </c>
      <c r="AR208" s="24" t="s">
        <v>168</v>
      </c>
      <c r="AT208" s="24" t="s">
        <v>164</v>
      </c>
      <c r="AU208" s="24" t="s">
        <v>79</v>
      </c>
      <c r="AY208" s="24" t="s">
        <v>162</v>
      </c>
      <c r="BE208" s="186">
        <f t="shared" si="94"/>
        <v>0</v>
      </c>
      <c r="BF208" s="186">
        <f t="shared" si="95"/>
        <v>0</v>
      </c>
      <c r="BG208" s="186">
        <f t="shared" si="96"/>
        <v>0</v>
      </c>
      <c r="BH208" s="186">
        <f t="shared" si="97"/>
        <v>0</v>
      </c>
      <c r="BI208" s="186">
        <f t="shared" si="98"/>
        <v>0</v>
      </c>
      <c r="BJ208" s="24" t="s">
        <v>77</v>
      </c>
      <c r="BK208" s="186">
        <f t="shared" si="99"/>
        <v>0</v>
      </c>
      <c r="BL208" s="24" t="s">
        <v>168</v>
      </c>
      <c r="BM208" s="24" t="s">
        <v>1735</v>
      </c>
    </row>
    <row r="209" spans="2:65" s="1" customFormat="1" ht="25.5" customHeight="1">
      <c r="B209" s="174"/>
      <c r="C209" s="389" t="s">
        <v>854</v>
      </c>
      <c r="D209" s="389" t="s">
        <v>164</v>
      </c>
      <c r="E209" s="390" t="s">
        <v>3240</v>
      </c>
      <c r="F209" s="391" t="s">
        <v>3241</v>
      </c>
      <c r="G209" s="392" t="s">
        <v>3185</v>
      </c>
      <c r="H209" s="393">
        <v>25</v>
      </c>
      <c r="I209" s="180"/>
      <c r="J209" s="181">
        <f t="shared" si="90"/>
        <v>0</v>
      </c>
      <c r="K209" s="177" t="s">
        <v>5</v>
      </c>
      <c r="L209" s="41"/>
      <c r="M209" s="182" t="s">
        <v>5</v>
      </c>
      <c r="N209" s="183" t="s">
        <v>40</v>
      </c>
      <c r="O209" s="42"/>
      <c r="P209" s="184">
        <f t="shared" si="91"/>
        <v>0</v>
      </c>
      <c r="Q209" s="184">
        <v>0</v>
      </c>
      <c r="R209" s="184">
        <f t="shared" si="92"/>
        <v>0</v>
      </c>
      <c r="S209" s="184">
        <v>0</v>
      </c>
      <c r="T209" s="185">
        <f t="shared" si="93"/>
        <v>0</v>
      </c>
      <c r="AR209" s="24" t="s">
        <v>168</v>
      </c>
      <c r="AT209" s="24" t="s">
        <v>164</v>
      </c>
      <c r="AU209" s="24" t="s">
        <v>79</v>
      </c>
      <c r="AY209" s="24" t="s">
        <v>162</v>
      </c>
      <c r="BE209" s="186">
        <f t="shared" si="94"/>
        <v>0</v>
      </c>
      <c r="BF209" s="186">
        <f t="shared" si="95"/>
        <v>0</v>
      </c>
      <c r="BG209" s="186">
        <f t="shared" si="96"/>
        <v>0</v>
      </c>
      <c r="BH209" s="186">
        <f t="shared" si="97"/>
        <v>0</v>
      </c>
      <c r="BI209" s="186">
        <f t="shared" si="98"/>
        <v>0</v>
      </c>
      <c r="BJ209" s="24" t="s">
        <v>77</v>
      </c>
      <c r="BK209" s="186">
        <f t="shared" si="99"/>
        <v>0</v>
      </c>
      <c r="BL209" s="24" t="s">
        <v>168</v>
      </c>
      <c r="BM209" s="24" t="s">
        <v>1744</v>
      </c>
    </row>
    <row r="210" spans="2:65" s="1" customFormat="1" ht="25.5" customHeight="1">
      <c r="B210" s="174"/>
      <c r="C210" s="389" t="s">
        <v>858</v>
      </c>
      <c r="D210" s="389" t="s">
        <v>164</v>
      </c>
      <c r="E210" s="390" t="s">
        <v>3242</v>
      </c>
      <c r="F210" s="391" t="s">
        <v>3243</v>
      </c>
      <c r="G210" s="392" t="s">
        <v>3185</v>
      </c>
      <c r="H210" s="393">
        <v>76</v>
      </c>
      <c r="I210" s="180"/>
      <c r="J210" s="181">
        <f t="shared" si="90"/>
        <v>0</v>
      </c>
      <c r="K210" s="177" t="s">
        <v>5</v>
      </c>
      <c r="L210" s="41"/>
      <c r="M210" s="182" t="s">
        <v>5</v>
      </c>
      <c r="N210" s="183" t="s">
        <v>40</v>
      </c>
      <c r="O210" s="42"/>
      <c r="P210" s="184">
        <f t="shared" si="91"/>
        <v>0</v>
      </c>
      <c r="Q210" s="184">
        <v>0</v>
      </c>
      <c r="R210" s="184">
        <f t="shared" si="92"/>
        <v>0</v>
      </c>
      <c r="S210" s="184">
        <v>0</v>
      </c>
      <c r="T210" s="185">
        <f t="shared" si="93"/>
        <v>0</v>
      </c>
      <c r="AR210" s="24" t="s">
        <v>168</v>
      </c>
      <c r="AT210" s="24" t="s">
        <v>164</v>
      </c>
      <c r="AU210" s="24" t="s">
        <v>79</v>
      </c>
      <c r="AY210" s="24" t="s">
        <v>162</v>
      </c>
      <c r="BE210" s="186">
        <f t="shared" si="94"/>
        <v>0</v>
      </c>
      <c r="BF210" s="186">
        <f t="shared" si="95"/>
        <v>0</v>
      </c>
      <c r="BG210" s="186">
        <f t="shared" si="96"/>
        <v>0</v>
      </c>
      <c r="BH210" s="186">
        <f t="shared" si="97"/>
        <v>0</v>
      </c>
      <c r="BI210" s="186">
        <f t="shared" si="98"/>
        <v>0</v>
      </c>
      <c r="BJ210" s="24" t="s">
        <v>77</v>
      </c>
      <c r="BK210" s="186">
        <f t="shared" si="99"/>
        <v>0</v>
      </c>
      <c r="BL210" s="24" t="s">
        <v>168</v>
      </c>
      <c r="BM210" s="24" t="s">
        <v>1753</v>
      </c>
    </row>
    <row r="211" spans="2:65" s="10" customFormat="1" ht="29.9" customHeight="1">
      <c r="B211" s="160"/>
      <c r="D211" s="171" t="s">
        <v>68</v>
      </c>
      <c r="E211" s="172" t="s">
        <v>3244</v>
      </c>
      <c r="F211" s="172" t="s">
        <v>3245</v>
      </c>
      <c r="I211" s="163"/>
      <c r="J211" s="173">
        <f>BK211</f>
        <v>0</v>
      </c>
      <c r="L211" s="160"/>
      <c r="M211" s="165"/>
      <c r="N211" s="166"/>
      <c r="O211" s="166"/>
      <c r="P211" s="167">
        <f>SUM(P212:P213)</f>
        <v>0</v>
      </c>
      <c r="Q211" s="166"/>
      <c r="R211" s="167">
        <f>SUM(R212:R213)</f>
        <v>0</v>
      </c>
      <c r="S211" s="166"/>
      <c r="T211" s="168">
        <f>SUM(T212:T213)</f>
        <v>0</v>
      </c>
      <c r="AR211" s="161" t="s">
        <v>77</v>
      </c>
      <c r="AT211" s="169" t="s">
        <v>68</v>
      </c>
      <c r="AU211" s="169" t="s">
        <v>77</v>
      </c>
      <c r="AY211" s="161" t="s">
        <v>162</v>
      </c>
      <c r="BK211" s="170">
        <f>SUM(BK212:BK213)</f>
        <v>0</v>
      </c>
    </row>
    <row r="212" spans="2:65" s="1" customFormat="1" ht="25.5" customHeight="1">
      <c r="B212" s="174"/>
      <c r="C212" s="378" t="s">
        <v>862</v>
      </c>
      <c r="D212" s="378" t="s">
        <v>164</v>
      </c>
      <c r="E212" s="379" t="s">
        <v>3246</v>
      </c>
      <c r="F212" s="380" t="s">
        <v>3247</v>
      </c>
      <c r="G212" s="381" t="s">
        <v>3185</v>
      </c>
      <c r="H212" s="382">
        <v>0</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79</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1762</v>
      </c>
    </row>
    <row r="213" spans="2:65" s="1" customFormat="1" ht="25.5" customHeight="1">
      <c r="B213" s="174"/>
      <c r="C213" s="389" t="s">
        <v>866</v>
      </c>
      <c r="D213" s="389" t="s">
        <v>164</v>
      </c>
      <c r="E213" s="390" t="s">
        <v>3248</v>
      </c>
      <c r="F213" s="391" t="s">
        <v>3249</v>
      </c>
      <c r="G213" s="392" t="s">
        <v>3185</v>
      </c>
      <c r="H213" s="393">
        <v>10</v>
      </c>
      <c r="I213" s="180"/>
      <c r="J213" s="181">
        <f>ROUND(I213*H213,2)</f>
        <v>0</v>
      </c>
      <c r="K213" s="177" t="s">
        <v>5</v>
      </c>
      <c r="L213" s="41"/>
      <c r="M213" s="182" t="s">
        <v>5</v>
      </c>
      <c r="N213" s="183" t="s">
        <v>40</v>
      </c>
      <c r="O213" s="42"/>
      <c r="P213" s="184">
        <f>O213*H213</f>
        <v>0</v>
      </c>
      <c r="Q213" s="184">
        <v>0</v>
      </c>
      <c r="R213" s="184">
        <f>Q213*H213</f>
        <v>0</v>
      </c>
      <c r="S213" s="184">
        <v>0</v>
      </c>
      <c r="T213" s="185">
        <f>S213*H213</f>
        <v>0</v>
      </c>
      <c r="AR213" s="24" t="s">
        <v>168</v>
      </c>
      <c r="AT213" s="24" t="s">
        <v>164</v>
      </c>
      <c r="AU213" s="24" t="s">
        <v>79</v>
      </c>
      <c r="AY213" s="24" t="s">
        <v>162</v>
      </c>
      <c r="BE213" s="186">
        <f>IF(N213="základní",J213,0)</f>
        <v>0</v>
      </c>
      <c r="BF213" s="186">
        <f>IF(N213="snížená",J213,0)</f>
        <v>0</v>
      </c>
      <c r="BG213" s="186">
        <f>IF(N213="zákl. přenesená",J213,0)</f>
        <v>0</v>
      </c>
      <c r="BH213" s="186">
        <f>IF(N213="sníž. přenesená",J213,0)</f>
        <v>0</v>
      </c>
      <c r="BI213" s="186">
        <f>IF(N213="nulová",J213,0)</f>
        <v>0</v>
      </c>
      <c r="BJ213" s="24" t="s">
        <v>77</v>
      </c>
      <c r="BK213" s="186">
        <f>ROUND(I213*H213,2)</f>
        <v>0</v>
      </c>
      <c r="BL213" s="24" t="s">
        <v>168</v>
      </c>
      <c r="BM213" s="24" t="s">
        <v>1771</v>
      </c>
    </row>
    <row r="214" spans="2:65" s="10" customFormat="1" ht="37.4" customHeight="1">
      <c r="B214" s="160"/>
      <c r="D214" s="171" t="s">
        <v>68</v>
      </c>
      <c r="E214" s="238" t="s">
        <v>3250</v>
      </c>
      <c r="F214" s="238" t="s">
        <v>3251</v>
      </c>
      <c r="I214" s="163"/>
      <c r="J214" s="239">
        <f>BK214</f>
        <v>0</v>
      </c>
      <c r="L214" s="160"/>
      <c r="M214" s="165"/>
      <c r="N214" s="166"/>
      <c r="O214" s="166"/>
      <c r="P214" s="167">
        <f>SUM(P215:P228)</f>
        <v>0</v>
      </c>
      <c r="Q214" s="166"/>
      <c r="R214" s="167">
        <f>SUM(R215:R228)</f>
        <v>0</v>
      </c>
      <c r="S214" s="166"/>
      <c r="T214" s="168">
        <f>SUM(T215:T228)</f>
        <v>0</v>
      </c>
      <c r="AR214" s="161" t="s">
        <v>77</v>
      </c>
      <c r="AT214" s="169" t="s">
        <v>68</v>
      </c>
      <c r="AU214" s="169" t="s">
        <v>69</v>
      </c>
      <c r="AY214" s="161" t="s">
        <v>162</v>
      </c>
      <c r="BK214" s="170">
        <f>SUM(BK215:BK228)</f>
        <v>0</v>
      </c>
    </row>
    <row r="215" spans="2:65" s="1" customFormat="1" ht="16.5" customHeight="1">
      <c r="B215" s="394"/>
      <c r="C215" s="389" t="s">
        <v>882</v>
      </c>
      <c r="D215" s="389" t="s">
        <v>164</v>
      </c>
      <c r="E215" s="390" t="s">
        <v>3252</v>
      </c>
      <c r="F215" s="391" t="s">
        <v>3253</v>
      </c>
      <c r="G215" s="392" t="s">
        <v>3062</v>
      </c>
      <c r="H215" s="393">
        <v>1</v>
      </c>
      <c r="I215" s="180"/>
      <c r="J215" s="181">
        <f t="shared" ref="J215:J228" si="100">ROUND(I215*H215,2)</f>
        <v>0</v>
      </c>
      <c r="K215" s="177" t="s">
        <v>5</v>
      </c>
      <c r="L215" s="41"/>
      <c r="M215" s="182" t="s">
        <v>5</v>
      </c>
      <c r="N215" s="183" t="s">
        <v>40</v>
      </c>
      <c r="O215" s="42"/>
      <c r="P215" s="184">
        <f t="shared" ref="P215:P228" si="101">O215*H215</f>
        <v>0</v>
      </c>
      <c r="Q215" s="184">
        <v>0</v>
      </c>
      <c r="R215" s="184">
        <f t="shared" ref="R215:R228" si="102">Q215*H215</f>
        <v>0</v>
      </c>
      <c r="S215" s="184">
        <v>0</v>
      </c>
      <c r="T215" s="185">
        <f t="shared" ref="T215:T228" si="103">S215*H215</f>
        <v>0</v>
      </c>
      <c r="AR215" s="24" t="s">
        <v>168</v>
      </c>
      <c r="AT215" s="24" t="s">
        <v>164</v>
      </c>
      <c r="AU215" s="24" t="s">
        <v>77</v>
      </c>
      <c r="AY215" s="24" t="s">
        <v>162</v>
      </c>
      <c r="BE215" s="186">
        <f t="shared" ref="BE215:BE228" si="104">IF(N215="základní",J215,0)</f>
        <v>0</v>
      </c>
      <c r="BF215" s="186">
        <f t="shared" ref="BF215:BF228" si="105">IF(N215="snížená",J215,0)</f>
        <v>0</v>
      </c>
      <c r="BG215" s="186">
        <f t="shared" ref="BG215:BG228" si="106">IF(N215="zákl. přenesená",J215,0)</f>
        <v>0</v>
      </c>
      <c r="BH215" s="186">
        <f t="shared" ref="BH215:BH228" si="107">IF(N215="sníž. přenesená",J215,0)</f>
        <v>0</v>
      </c>
      <c r="BI215" s="186">
        <f t="shared" ref="BI215:BI228" si="108">IF(N215="nulová",J215,0)</f>
        <v>0</v>
      </c>
      <c r="BJ215" s="24" t="s">
        <v>77</v>
      </c>
      <c r="BK215" s="186">
        <f t="shared" ref="BK215:BK228" si="109">ROUND(I215*H215,2)</f>
        <v>0</v>
      </c>
      <c r="BL215" s="24" t="s">
        <v>168</v>
      </c>
      <c r="BM215" s="24" t="s">
        <v>1783</v>
      </c>
    </row>
    <row r="216" spans="2:65" s="1" customFormat="1" ht="16.5" customHeight="1">
      <c r="B216" s="394"/>
      <c r="C216" s="389" t="s">
        <v>887</v>
      </c>
      <c r="D216" s="389" t="s">
        <v>164</v>
      </c>
      <c r="E216" s="390" t="s">
        <v>3254</v>
      </c>
      <c r="F216" s="391" t="s">
        <v>3255</v>
      </c>
      <c r="G216" s="392" t="s">
        <v>3062</v>
      </c>
      <c r="H216" s="393">
        <v>1</v>
      </c>
      <c r="I216" s="180"/>
      <c r="J216" s="181">
        <f t="shared" si="100"/>
        <v>0</v>
      </c>
      <c r="K216" s="177" t="s">
        <v>5</v>
      </c>
      <c r="L216" s="41"/>
      <c r="M216" s="182" t="s">
        <v>5</v>
      </c>
      <c r="N216" s="183" t="s">
        <v>40</v>
      </c>
      <c r="O216" s="42"/>
      <c r="P216" s="184">
        <f t="shared" si="101"/>
        <v>0</v>
      </c>
      <c r="Q216" s="184">
        <v>0</v>
      </c>
      <c r="R216" s="184">
        <f t="shared" si="102"/>
        <v>0</v>
      </c>
      <c r="S216" s="184">
        <v>0</v>
      </c>
      <c r="T216" s="185">
        <f t="shared" si="103"/>
        <v>0</v>
      </c>
      <c r="AR216" s="24" t="s">
        <v>168</v>
      </c>
      <c r="AT216" s="24" t="s">
        <v>164</v>
      </c>
      <c r="AU216" s="24" t="s">
        <v>77</v>
      </c>
      <c r="AY216" s="24" t="s">
        <v>162</v>
      </c>
      <c r="BE216" s="186">
        <f t="shared" si="104"/>
        <v>0</v>
      </c>
      <c r="BF216" s="186">
        <f t="shared" si="105"/>
        <v>0</v>
      </c>
      <c r="BG216" s="186">
        <f t="shared" si="106"/>
        <v>0</v>
      </c>
      <c r="BH216" s="186">
        <f t="shared" si="107"/>
        <v>0</v>
      </c>
      <c r="BI216" s="186">
        <f t="shared" si="108"/>
        <v>0</v>
      </c>
      <c r="BJ216" s="24" t="s">
        <v>77</v>
      </c>
      <c r="BK216" s="186">
        <f t="shared" si="109"/>
        <v>0</v>
      </c>
      <c r="BL216" s="24" t="s">
        <v>168</v>
      </c>
      <c r="BM216" s="24" t="s">
        <v>1796</v>
      </c>
    </row>
    <row r="217" spans="2:65" s="1" customFormat="1" ht="16.5" customHeight="1">
      <c r="B217" s="394"/>
      <c r="C217" s="389" t="s">
        <v>893</v>
      </c>
      <c r="D217" s="389" t="s">
        <v>164</v>
      </c>
      <c r="E217" s="390" t="s">
        <v>3256</v>
      </c>
      <c r="F217" s="391" t="s">
        <v>3257</v>
      </c>
      <c r="G217" s="392" t="s">
        <v>3062</v>
      </c>
      <c r="H217" s="393">
        <v>1</v>
      </c>
      <c r="I217" s="180"/>
      <c r="J217" s="181">
        <f t="shared" si="100"/>
        <v>0</v>
      </c>
      <c r="K217" s="177" t="s">
        <v>5</v>
      </c>
      <c r="L217" s="41"/>
      <c r="M217" s="182" t="s">
        <v>5</v>
      </c>
      <c r="N217" s="183" t="s">
        <v>40</v>
      </c>
      <c r="O217" s="42"/>
      <c r="P217" s="184">
        <f t="shared" si="101"/>
        <v>0</v>
      </c>
      <c r="Q217" s="184">
        <v>0</v>
      </c>
      <c r="R217" s="184">
        <f t="shared" si="102"/>
        <v>0</v>
      </c>
      <c r="S217" s="184">
        <v>0</v>
      </c>
      <c r="T217" s="185">
        <f t="shared" si="103"/>
        <v>0</v>
      </c>
      <c r="AR217" s="24" t="s">
        <v>168</v>
      </c>
      <c r="AT217" s="24" t="s">
        <v>164</v>
      </c>
      <c r="AU217" s="24" t="s">
        <v>77</v>
      </c>
      <c r="AY217" s="24" t="s">
        <v>162</v>
      </c>
      <c r="BE217" s="186">
        <f t="shared" si="104"/>
        <v>0</v>
      </c>
      <c r="BF217" s="186">
        <f t="shared" si="105"/>
        <v>0</v>
      </c>
      <c r="BG217" s="186">
        <f t="shared" si="106"/>
        <v>0</v>
      </c>
      <c r="BH217" s="186">
        <f t="shared" si="107"/>
        <v>0</v>
      </c>
      <c r="BI217" s="186">
        <f t="shared" si="108"/>
        <v>0</v>
      </c>
      <c r="BJ217" s="24" t="s">
        <v>77</v>
      </c>
      <c r="BK217" s="186">
        <f t="shared" si="109"/>
        <v>0</v>
      </c>
      <c r="BL217" s="24" t="s">
        <v>168</v>
      </c>
      <c r="BM217" s="24" t="s">
        <v>1830</v>
      </c>
    </row>
    <row r="218" spans="2:65" s="1" customFormat="1" ht="16.5" customHeight="1">
      <c r="B218" s="394"/>
      <c r="C218" s="389" t="s">
        <v>905</v>
      </c>
      <c r="D218" s="389" t="s">
        <v>164</v>
      </c>
      <c r="E218" s="390" t="s">
        <v>3258</v>
      </c>
      <c r="F218" s="391" t="s">
        <v>3259</v>
      </c>
      <c r="G218" s="392" t="s">
        <v>3062</v>
      </c>
      <c r="H218" s="393">
        <v>1</v>
      </c>
      <c r="I218" s="180"/>
      <c r="J218" s="181">
        <f t="shared" si="100"/>
        <v>0</v>
      </c>
      <c r="K218" s="177" t="s">
        <v>5</v>
      </c>
      <c r="L218" s="41"/>
      <c r="M218" s="182" t="s">
        <v>5</v>
      </c>
      <c r="N218" s="183" t="s">
        <v>40</v>
      </c>
      <c r="O218" s="42"/>
      <c r="P218" s="184">
        <f t="shared" si="101"/>
        <v>0</v>
      </c>
      <c r="Q218" s="184">
        <v>0</v>
      </c>
      <c r="R218" s="184">
        <f t="shared" si="102"/>
        <v>0</v>
      </c>
      <c r="S218" s="184">
        <v>0</v>
      </c>
      <c r="T218" s="185">
        <f t="shared" si="103"/>
        <v>0</v>
      </c>
      <c r="AR218" s="24" t="s">
        <v>168</v>
      </c>
      <c r="AT218" s="24" t="s">
        <v>164</v>
      </c>
      <c r="AU218" s="24" t="s">
        <v>77</v>
      </c>
      <c r="AY218" s="24" t="s">
        <v>162</v>
      </c>
      <c r="BE218" s="186">
        <f t="shared" si="104"/>
        <v>0</v>
      </c>
      <c r="BF218" s="186">
        <f t="shared" si="105"/>
        <v>0</v>
      </c>
      <c r="BG218" s="186">
        <f t="shared" si="106"/>
        <v>0</v>
      </c>
      <c r="BH218" s="186">
        <f t="shared" si="107"/>
        <v>0</v>
      </c>
      <c r="BI218" s="186">
        <f t="shared" si="108"/>
        <v>0</v>
      </c>
      <c r="BJ218" s="24" t="s">
        <v>77</v>
      </c>
      <c r="BK218" s="186">
        <f t="shared" si="109"/>
        <v>0</v>
      </c>
      <c r="BL218" s="24" t="s">
        <v>168</v>
      </c>
      <c r="BM218" s="24" t="s">
        <v>1851</v>
      </c>
    </row>
    <row r="219" spans="2:65" s="1" customFormat="1" ht="16.5" customHeight="1">
      <c r="B219" s="394"/>
      <c r="C219" s="389" t="s">
        <v>912</v>
      </c>
      <c r="D219" s="389" t="s">
        <v>164</v>
      </c>
      <c r="E219" s="390" t="s">
        <v>3260</v>
      </c>
      <c r="F219" s="391" t="s">
        <v>3261</v>
      </c>
      <c r="G219" s="392" t="s">
        <v>3062</v>
      </c>
      <c r="H219" s="393">
        <v>1</v>
      </c>
      <c r="I219" s="180"/>
      <c r="J219" s="181">
        <f t="shared" si="100"/>
        <v>0</v>
      </c>
      <c r="K219" s="177" t="s">
        <v>5</v>
      </c>
      <c r="L219" s="41"/>
      <c r="M219" s="182" t="s">
        <v>5</v>
      </c>
      <c r="N219" s="183" t="s">
        <v>40</v>
      </c>
      <c r="O219" s="42"/>
      <c r="P219" s="184">
        <f t="shared" si="101"/>
        <v>0</v>
      </c>
      <c r="Q219" s="184">
        <v>0</v>
      </c>
      <c r="R219" s="184">
        <f t="shared" si="102"/>
        <v>0</v>
      </c>
      <c r="S219" s="184">
        <v>0</v>
      </c>
      <c r="T219" s="185">
        <f t="shared" si="103"/>
        <v>0</v>
      </c>
      <c r="AR219" s="24" t="s">
        <v>168</v>
      </c>
      <c r="AT219" s="24" t="s">
        <v>164</v>
      </c>
      <c r="AU219" s="24" t="s">
        <v>77</v>
      </c>
      <c r="AY219" s="24" t="s">
        <v>162</v>
      </c>
      <c r="BE219" s="186">
        <f t="shared" si="104"/>
        <v>0</v>
      </c>
      <c r="BF219" s="186">
        <f t="shared" si="105"/>
        <v>0</v>
      </c>
      <c r="BG219" s="186">
        <f t="shared" si="106"/>
        <v>0</v>
      </c>
      <c r="BH219" s="186">
        <f t="shared" si="107"/>
        <v>0</v>
      </c>
      <c r="BI219" s="186">
        <f t="shared" si="108"/>
        <v>0</v>
      </c>
      <c r="BJ219" s="24" t="s">
        <v>77</v>
      </c>
      <c r="BK219" s="186">
        <f t="shared" si="109"/>
        <v>0</v>
      </c>
      <c r="BL219" s="24" t="s">
        <v>168</v>
      </c>
      <c r="BM219" s="24" t="s">
        <v>1860</v>
      </c>
    </row>
    <row r="220" spans="2:65" s="1" customFormat="1" ht="16.5" customHeight="1">
      <c r="B220" s="394"/>
      <c r="C220" s="389" t="s">
        <v>918</v>
      </c>
      <c r="D220" s="389" t="s">
        <v>164</v>
      </c>
      <c r="E220" s="390" t="s">
        <v>3262</v>
      </c>
      <c r="F220" s="391" t="s">
        <v>3263</v>
      </c>
      <c r="G220" s="392" t="s">
        <v>3062</v>
      </c>
      <c r="H220" s="393">
        <v>1</v>
      </c>
      <c r="I220" s="180"/>
      <c r="J220" s="181">
        <f t="shared" si="100"/>
        <v>0</v>
      </c>
      <c r="K220" s="177" t="s">
        <v>5</v>
      </c>
      <c r="L220" s="41"/>
      <c r="M220" s="182" t="s">
        <v>5</v>
      </c>
      <c r="N220" s="183" t="s">
        <v>40</v>
      </c>
      <c r="O220" s="42"/>
      <c r="P220" s="184">
        <f t="shared" si="101"/>
        <v>0</v>
      </c>
      <c r="Q220" s="184">
        <v>0</v>
      </c>
      <c r="R220" s="184">
        <f t="shared" si="102"/>
        <v>0</v>
      </c>
      <c r="S220" s="184">
        <v>0</v>
      </c>
      <c r="T220" s="185">
        <f t="shared" si="103"/>
        <v>0</v>
      </c>
      <c r="AR220" s="24" t="s">
        <v>168</v>
      </c>
      <c r="AT220" s="24" t="s">
        <v>164</v>
      </c>
      <c r="AU220" s="24" t="s">
        <v>77</v>
      </c>
      <c r="AY220" s="24" t="s">
        <v>162</v>
      </c>
      <c r="BE220" s="186">
        <f t="shared" si="104"/>
        <v>0</v>
      </c>
      <c r="BF220" s="186">
        <f t="shared" si="105"/>
        <v>0</v>
      </c>
      <c r="BG220" s="186">
        <f t="shared" si="106"/>
        <v>0</v>
      </c>
      <c r="BH220" s="186">
        <f t="shared" si="107"/>
        <v>0</v>
      </c>
      <c r="BI220" s="186">
        <f t="shared" si="108"/>
        <v>0</v>
      </c>
      <c r="BJ220" s="24" t="s">
        <v>77</v>
      </c>
      <c r="BK220" s="186">
        <f t="shared" si="109"/>
        <v>0</v>
      </c>
      <c r="BL220" s="24" t="s">
        <v>168</v>
      </c>
      <c r="BM220" s="24" t="s">
        <v>1872</v>
      </c>
    </row>
    <row r="221" spans="2:65" s="1" customFormat="1" ht="16.5" customHeight="1">
      <c r="B221" s="394"/>
      <c r="C221" s="389" t="s">
        <v>924</v>
      </c>
      <c r="D221" s="389" t="s">
        <v>164</v>
      </c>
      <c r="E221" s="390" t="s">
        <v>3264</v>
      </c>
      <c r="F221" s="391" t="s">
        <v>3265</v>
      </c>
      <c r="G221" s="392" t="s">
        <v>3062</v>
      </c>
      <c r="H221" s="393">
        <v>1</v>
      </c>
      <c r="I221" s="180"/>
      <c r="J221" s="181">
        <f t="shared" si="100"/>
        <v>0</v>
      </c>
      <c r="K221" s="177" t="s">
        <v>5</v>
      </c>
      <c r="L221" s="41"/>
      <c r="M221" s="182" t="s">
        <v>5</v>
      </c>
      <c r="N221" s="183" t="s">
        <v>40</v>
      </c>
      <c r="O221" s="42"/>
      <c r="P221" s="184">
        <f t="shared" si="101"/>
        <v>0</v>
      </c>
      <c r="Q221" s="184">
        <v>0</v>
      </c>
      <c r="R221" s="184">
        <f t="shared" si="102"/>
        <v>0</v>
      </c>
      <c r="S221" s="184">
        <v>0</v>
      </c>
      <c r="T221" s="185">
        <f t="shared" si="103"/>
        <v>0</v>
      </c>
      <c r="AR221" s="24" t="s">
        <v>168</v>
      </c>
      <c r="AT221" s="24" t="s">
        <v>164</v>
      </c>
      <c r="AU221" s="24" t="s">
        <v>77</v>
      </c>
      <c r="AY221" s="24" t="s">
        <v>162</v>
      </c>
      <c r="BE221" s="186">
        <f t="shared" si="104"/>
        <v>0</v>
      </c>
      <c r="BF221" s="186">
        <f t="shared" si="105"/>
        <v>0</v>
      </c>
      <c r="BG221" s="186">
        <f t="shared" si="106"/>
        <v>0</v>
      </c>
      <c r="BH221" s="186">
        <f t="shared" si="107"/>
        <v>0</v>
      </c>
      <c r="BI221" s="186">
        <f t="shared" si="108"/>
        <v>0</v>
      </c>
      <c r="BJ221" s="24" t="s">
        <v>77</v>
      </c>
      <c r="BK221" s="186">
        <f t="shared" si="109"/>
        <v>0</v>
      </c>
      <c r="BL221" s="24" t="s">
        <v>168</v>
      </c>
      <c r="BM221" s="24" t="s">
        <v>1879</v>
      </c>
    </row>
    <row r="222" spans="2:65" s="1" customFormat="1" ht="16.5" customHeight="1">
      <c r="B222" s="394"/>
      <c r="C222" s="389" t="s">
        <v>930</v>
      </c>
      <c r="D222" s="389" t="s">
        <v>164</v>
      </c>
      <c r="E222" s="390" t="s">
        <v>3266</v>
      </c>
      <c r="F222" s="391" t="s">
        <v>3267</v>
      </c>
      <c r="G222" s="392" t="s">
        <v>3062</v>
      </c>
      <c r="H222" s="393">
        <v>1</v>
      </c>
      <c r="I222" s="180"/>
      <c r="J222" s="181">
        <f t="shared" si="100"/>
        <v>0</v>
      </c>
      <c r="K222" s="177" t="s">
        <v>5</v>
      </c>
      <c r="L222" s="41"/>
      <c r="M222" s="182" t="s">
        <v>5</v>
      </c>
      <c r="N222" s="183" t="s">
        <v>40</v>
      </c>
      <c r="O222" s="42"/>
      <c r="P222" s="184">
        <f t="shared" si="101"/>
        <v>0</v>
      </c>
      <c r="Q222" s="184">
        <v>0</v>
      </c>
      <c r="R222" s="184">
        <f t="shared" si="102"/>
        <v>0</v>
      </c>
      <c r="S222" s="184">
        <v>0</v>
      </c>
      <c r="T222" s="185">
        <f t="shared" si="103"/>
        <v>0</v>
      </c>
      <c r="AR222" s="24" t="s">
        <v>168</v>
      </c>
      <c r="AT222" s="24" t="s">
        <v>164</v>
      </c>
      <c r="AU222" s="24" t="s">
        <v>77</v>
      </c>
      <c r="AY222" s="24" t="s">
        <v>162</v>
      </c>
      <c r="BE222" s="186">
        <f t="shared" si="104"/>
        <v>0</v>
      </c>
      <c r="BF222" s="186">
        <f t="shared" si="105"/>
        <v>0</v>
      </c>
      <c r="BG222" s="186">
        <f t="shared" si="106"/>
        <v>0</v>
      </c>
      <c r="BH222" s="186">
        <f t="shared" si="107"/>
        <v>0</v>
      </c>
      <c r="BI222" s="186">
        <f t="shared" si="108"/>
        <v>0</v>
      </c>
      <c r="BJ222" s="24" t="s">
        <v>77</v>
      </c>
      <c r="BK222" s="186">
        <f t="shared" si="109"/>
        <v>0</v>
      </c>
      <c r="BL222" s="24" t="s">
        <v>168</v>
      </c>
      <c r="BM222" s="24" t="s">
        <v>1887</v>
      </c>
    </row>
    <row r="223" spans="2:65" s="1" customFormat="1" ht="16.5" customHeight="1">
      <c r="B223" s="394"/>
      <c r="C223" s="389" t="s">
        <v>935</v>
      </c>
      <c r="D223" s="389" t="s">
        <v>164</v>
      </c>
      <c r="E223" s="390" t="s">
        <v>3268</v>
      </c>
      <c r="F223" s="391" t="s">
        <v>3269</v>
      </c>
      <c r="G223" s="392" t="s">
        <v>3062</v>
      </c>
      <c r="H223" s="393">
        <v>1</v>
      </c>
      <c r="I223" s="180"/>
      <c r="J223" s="181">
        <f t="shared" si="100"/>
        <v>0</v>
      </c>
      <c r="K223" s="177" t="s">
        <v>5</v>
      </c>
      <c r="L223" s="41"/>
      <c r="M223" s="182" t="s">
        <v>5</v>
      </c>
      <c r="N223" s="183" t="s">
        <v>40</v>
      </c>
      <c r="O223" s="42"/>
      <c r="P223" s="184">
        <f t="shared" si="101"/>
        <v>0</v>
      </c>
      <c r="Q223" s="184">
        <v>0</v>
      </c>
      <c r="R223" s="184">
        <f t="shared" si="102"/>
        <v>0</v>
      </c>
      <c r="S223" s="184">
        <v>0</v>
      </c>
      <c r="T223" s="185">
        <f t="shared" si="103"/>
        <v>0</v>
      </c>
      <c r="AR223" s="24" t="s">
        <v>168</v>
      </c>
      <c r="AT223" s="24" t="s">
        <v>164</v>
      </c>
      <c r="AU223" s="24" t="s">
        <v>77</v>
      </c>
      <c r="AY223" s="24" t="s">
        <v>162</v>
      </c>
      <c r="BE223" s="186">
        <f t="shared" si="104"/>
        <v>0</v>
      </c>
      <c r="BF223" s="186">
        <f t="shared" si="105"/>
        <v>0</v>
      </c>
      <c r="BG223" s="186">
        <f t="shared" si="106"/>
        <v>0</v>
      </c>
      <c r="BH223" s="186">
        <f t="shared" si="107"/>
        <v>0</v>
      </c>
      <c r="BI223" s="186">
        <f t="shared" si="108"/>
        <v>0</v>
      </c>
      <c r="BJ223" s="24" t="s">
        <v>77</v>
      </c>
      <c r="BK223" s="186">
        <f t="shared" si="109"/>
        <v>0</v>
      </c>
      <c r="BL223" s="24" t="s">
        <v>168</v>
      </c>
      <c r="BM223" s="24" t="s">
        <v>1899</v>
      </c>
    </row>
    <row r="224" spans="2:65" s="1" customFormat="1" ht="16.5" customHeight="1">
      <c r="B224" s="394"/>
      <c r="C224" s="389" t="s">
        <v>943</v>
      </c>
      <c r="D224" s="389" t="s">
        <v>164</v>
      </c>
      <c r="E224" s="390" t="s">
        <v>3270</v>
      </c>
      <c r="F224" s="391" t="s">
        <v>3271</v>
      </c>
      <c r="G224" s="392" t="s">
        <v>3062</v>
      </c>
      <c r="H224" s="393">
        <v>1</v>
      </c>
      <c r="I224" s="180"/>
      <c r="J224" s="181">
        <f t="shared" si="100"/>
        <v>0</v>
      </c>
      <c r="K224" s="177" t="s">
        <v>5</v>
      </c>
      <c r="L224" s="41"/>
      <c r="M224" s="182" t="s">
        <v>5</v>
      </c>
      <c r="N224" s="183" t="s">
        <v>40</v>
      </c>
      <c r="O224" s="42"/>
      <c r="P224" s="184">
        <f t="shared" si="101"/>
        <v>0</v>
      </c>
      <c r="Q224" s="184">
        <v>0</v>
      </c>
      <c r="R224" s="184">
        <f t="shared" si="102"/>
        <v>0</v>
      </c>
      <c r="S224" s="184">
        <v>0</v>
      </c>
      <c r="T224" s="185">
        <f t="shared" si="103"/>
        <v>0</v>
      </c>
      <c r="AR224" s="24" t="s">
        <v>168</v>
      </c>
      <c r="AT224" s="24" t="s">
        <v>164</v>
      </c>
      <c r="AU224" s="24" t="s">
        <v>77</v>
      </c>
      <c r="AY224" s="24" t="s">
        <v>162</v>
      </c>
      <c r="BE224" s="186">
        <f t="shared" si="104"/>
        <v>0</v>
      </c>
      <c r="BF224" s="186">
        <f t="shared" si="105"/>
        <v>0</v>
      </c>
      <c r="BG224" s="186">
        <f t="shared" si="106"/>
        <v>0</v>
      </c>
      <c r="BH224" s="186">
        <f t="shared" si="107"/>
        <v>0</v>
      </c>
      <c r="BI224" s="186">
        <f t="shared" si="108"/>
        <v>0</v>
      </c>
      <c r="BJ224" s="24" t="s">
        <v>77</v>
      </c>
      <c r="BK224" s="186">
        <f t="shared" si="109"/>
        <v>0</v>
      </c>
      <c r="BL224" s="24" t="s">
        <v>168</v>
      </c>
      <c r="BM224" s="24" t="s">
        <v>1915</v>
      </c>
    </row>
    <row r="225" spans="2:65" s="1" customFormat="1" ht="16.5" customHeight="1">
      <c r="B225" s="394"/>
      <c r="C225" s="389" t="s">
        <v>949</v>
      </c>
      <c r="D225" s="389" t="s">
        <v>164</v>
      </c>
      <c r="E225" s="390" t="s">
        <v>3272</v>
      </c>
      <c r="F225" s="391" t="s">
        <v>3273</v>
      </c>
      <c r="G225" s="392" t="s">
        <v>3062</v>
      </c>
      <c r="H225" s="393">
        <v>1</v>
      </c>
      <c r="I225" s="180"/>
      <c r="J225" s="181">
        <f t="shared" si="100"/>
        <v>0</v>
      </c>
      <c r="K225" s="177" t="s">
        <v>5</v>
      </c>
      <c r="L225" s="41"/>
      <c r="M225" s="182" t="s">
        <v>5</v>
      </c>
      <c r="N225" s="183" t="s">
        <v>40</v>
      </c>
      <c r="O225" s="42"/>
      <c r="P225" s="184">
        <f t="shared" si="101"/>
        <v>0</v>
      </c>
      <c r="Q225" s="184">
        <v>0</v>
      </c>
      <c r="R225" s="184">
        <f t="shared" si="102"/>
        <v>0</v>
      </c>
      <c r="S225" s="184">
        <v>0</v>
      </c>
      <c r="T225" s="185">
        <f t="shared" si="103"/>
        <v>0</v>
      </c>
      <c r="AR225" s="24" t="s">
        <v>168</v>
      </c>
      <c r="AT225" s="24" t="s">
        <v>164</v>
      </c>
      <c r="AU225" s="24" t="s">
        <v>77</v>
      </c>
      <c r="AY225" s="24" t="s">
        <v>162</v>
      </c>
      <c r="BE225" s="186">
        <f t="shared" si="104"/>
        <v>0</v>
      </c>
      <c r="BF225" s="186">
        <f t="shared" si="105"/>
        <v>0</v>
      </c>
      <c r="BG225" s="186">
        <f t="shared" si="106"/>
        <v>0</v>
      </c>
      <c r="BH225" s="186">
        <f t="shared" si="107"/>
        <v>0</v>
      </c>
      <c r="BI225" s="186">
        <f t="shared" si="108"/>
        <v>0</v>
      </c>
      <c r="BJ225" s="24" t="s">
        <v>77</v>
      </c>
      <c r="BK225" s="186">
        <f t="shared" si="109"/>
        <v>0</v>
      </c>
      <c r="BL225" s="24" t="s">
        <v>168</v>
      </c>
      <c r="BM225" s="24" t="s">
        <v>1930</v>
      </c>
    </row>
    <row r="226" spans="2:65" s="1" customFormat="1" ht="16.5" customHeight="1">
      <c r="B226" s="394"/>
      <c r="C226" s="389" t="s">
        <v>960</v>
      </c>
      <c r="D226" s="389" t="s">
        <v>164</v>
      </c>
      <c r="E226" s="390" t="s">
        <v>3274</v>
      </c>
      <c r="F226" s="391" t="s">
        <v>3275</v>
      </c>
      <c r="G226" s="392" t="s">
        <v>3062</v>
      </c>
      <c r="H226" s="393">
        <v>1</v>
      </c>
      <c r="I226" s="180"/>
      <c r="J226" s="181">
        <f t="shared" si="100"/>
        <v>0</v>
      </c>
      <c r="K226" s="177" t="s">
        <v>5</v>
      </c>
      <c r="L226" s="41"/>
      <c r="M226" s="182" t="s">
        <v>5</v>
      </c>
      <c r="N226" s="183" t="s">
        <v>40</v>
      </c>
      <c r="O226" s="42"/>
      <c r="P226" s="184">
        <f t="shared" si="101"/>
        <v>0</v>
      </c>
      <c r="Q226" s="184">
        <v>0</v>
      </c>
      <c r="R226" s="184">
        <f t="shared" si="102"/>
        <v>0</v>
      </c>
      <c r="S226" s="184">
        <v>0</v>
      </c>
      <c r="T226" s="185">
        <f t="shared" si="103"/>
        <v>0</v>
      </c>
      <c r="AR226" s="24" t="s">
        <v>168</v>
      </c>
      <c r="AT226" s="24" t="s">
        <v>164</v>
      </c>
      <c r="AU226" s="24" t="s">
        <v>77</v>
      </c>
      <c r="AY226" s="24" t="s">
        <v>162</v>
      </c>
      <c r="BE226" s="186">
        <f t="shared" si="104"/>
        <v>0</v>
      </c>
      <c r="BF226" s="186">
        <f t="shared" si="105"/>
        <v>0</v>
      </c>
      <c r="BG226" s="186">
        <f t="shared" si="106"/>
        <v>0</v>
      </c>
      <c r="BH226" s="186">
        <f t="shared" si="107"/>
        <v>0</v>
      </c>
      <c r="BI226" s="186">
        <f t="shared" si="108"/>
        <v>0</v>
      </c>
      <c r="BJ226" s="24" t="s">
        <v>77</v>
      </c>
      <c r="BK226" s="186">
        <f t="shared" si="109"/>
        <v>0</v>
      </c>
      <c r="BL226" s="24" t="s">
        <v>168</v>
      </c>
      <c r="BM226" s="24" t="s">
        <v>1945</v>
      </c>
    </row>
    <row r="227" spans="2:65" s="1" customFormat="1" ht="16.5" customHeight="1">
      <c r="B227" s="394"/>
      <c r="C227" s="389" t="s">
        <v>966</v>
      </c>
      <c r="D227" s="389" t="s">
        <v>164</v>
      </c>
      <c r="E227" s="390" t="s">
        <v>3276</v>
      </c>
      <c r="F227" s="391" t="s">
        <v>3277</v>
      </c>
      <c r="G227" s="392" t="s">
        <v>3062</v>
      </c>
      <c r="H227" s="393">
        <v>1</v>
      </c>
      <c r="I227" s="180"/>
      <c r="J227" s="181">
        <f t="shared" si="100"/>
        <v>0</v>
      </c>
      <c r="K227" s="177" t="s">
        <v>5</v>
      </c>
      <c r="L227" s="41"/>
      <c r="M227" s="182" t="s">
        <v>5</v>
      </c>
      <c r="N227" s="183" t="s">
        <v>40</v>
      </c>
      <c r="O227" s="42"/>
      <c r="P227" s="184">
        <f t="shared" si="101"/>
        <v>0</v>
      </c>
      <c r="Q227" s="184">
        <v>0</v>
      </c>
      <c r="R227" s="184">
        <f t="shared" si="102"/>
        <v>0</v>
      </c>
      <c r="S227" s="184">
        <v>0</v>
      </c>
      <c r="T227" s="185">
        <f t="shared" si="103"/>
        <v>0</v>
      </c>
      <c r="AR227" s="24" t="s">
        <v>168</v>
      </c>
      <c r="AT227" s="24" t="s">
        <v>164</v>
      </c>
      <c r="AU227" s="24" t="s">
        <v>77</v>
      </c>
      <c r="AY227" s="24" t="s">
        <v>162</v>
      </c>
      <c r="BE227" s="186">
        <f t="shared" si="104"/>
        <v>0</v>
      </c>
      <c r="BF227" s="186">
        <f t="shared" si="105"/>
        <v>0</v>
      </c>
      <c r="BG227" s="186">
        <f t="shared" si="106"/>
        <v>0</v>
      </c>
      <c r="BH227" s="186">
        <f t="shared" si="107"/>
        <v>0</v>
      </c>
      <c r="BI227" s="186">
        <f t="shared" si="108"/>
        <v>0</v>
      </c>
      <c r="BJ227" s="24" t="s">
        <v>77</v>
      </c>
      <c r="BK227" s="186">
        <f t="shared" si="109"/>
        <v>0</v>
      </c>
      <c r="BL227" s="24" t="s">
        <v>168</v>
      </c>
      <c r="BM227" s="24" t="s">
        <v>1960</v>
      </c>
    </row>
    <row r="228" spans="2:65" s="1" customFormat="1" ht="16.5" customHeight="1">
      <c r="B228" s="394"/>
      <c r="C228" s="389" t="s">
        <v>971</v>
      </c>
      <c r="D228" s="389" t="s">
        <v>164</v>
      </c>
      <c r="E228" s="390" t="s">
        <v>3278</v>
      </c>
      <c r="F228" s="391" t="s">
        <v>3279</v>
      </c>
      <c r="G228" s="392" t="s">
        <v>3062</v>
      </c>
      <c r="H228" s="393">
        <v>1</v>
      </c>
      <c r="I228" s="180"/>
      <c r="J228" s="181">
        <f t="shared" si="100"/>
        <v>0</v>
      </c>
      <c r="K228" s="177" t="s">
        <v>5</v>
      </c>
      <c r="L228" s="41"/>
      <c r="M228" s="182" t="s">
        <v>5</v>
      </c>
      <c r="N228" s="240" t="s">
        <v>40</v>
      </c>
      <c r="O228" s="241"/>
      <c r="P228" s="242">
        <f t="shared" si="101"/>
        <v>0</v>
      </c>
      <c r="Q228" s="242">
        <v>0</v>
      </c>
      <c r="R228" s="242">
        <f t="shared" si="102"/>
        <v>0</v>
      </c>
      <c r="S228" s="242">
        <v>0</v>
      </c>
      <c r="T228" s="243">
        <f t="shared" si="103"/>
        <v>0</v>
      </c>
      <c r="AR228" s="24" t="s">
        <v>168</v>
      </c>
      <c r="AT228" s="24" t="s">
        <v>164</v>
      </c>
      <c r="AU228" s="24" t="s">
        <v>77</v>
      </c>
      <c r="AY228" s="24" t="s">
        <v>162</v>
      </c>
      <c r="BE228" s="186">
        <f t="shared" si="104"/>
        <v>0</v>
      </c>
      <c r="BF228" s="186">
        <f t="shared" si="105"/>
        <v>0</v>
      </c>
      <c r="BG228" s="186">
        <f t="shared" si="106"/>
        <v>0</v>
      </c>
      <c r="BH228" s="186">
        <f t="shared" si="107"/>
        <v>0</v>
      </c>
      <c r="BI228" s="186">
        <f t="shared" si="108"/>
        <v>0</v>
      </c>
      <c r="BJ228" s="24" t="s">
        <v>77</v>
      </c>
      <c r="BK228" s="186">
        <f t="shared" si="109"/>
        <v>0</v>
      </c>
      <c r="BL228" s="24" t="s">
        <v>168</v>
      </c>
      <c r="BM228" s="24" t="s">
        <v>1969</v>
      </c>
    </row>
    <row r="229" spans="2:65" s="1" customFormat="1" ht="6.9" customHeight="1">
      <c r="B229" s="56"/>
      <c r="C229" s="57"/>
      <c r="D229" s="57"/>
      <c r="E229" s="57"/>
      <c r="F229" s="57"/>
      <c r="G229" s="57"/>
      <c r="H229" s="57"/>
      <c r="I229" s="127"/>
      <c r="J229" s="57"/>
      <c r="K229" s="57"/>
      <c r="L229" s="41"/>
    </row>
  </sheetData>
  <autoFilter ref="C90:K228" xr:uid="{00000000-0009-0000-0000-000003000000}"/>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90"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401"/>
  <sheetViews>
    <sheetView showGridLines="0" workbookViewId="0">
      <pane ySplit="1" topLeftCell="A281" activePane="bottomLeft" state="frozen"/>
      <selection pane="bottomLeft" activeCell="F281" sqref="F281"/>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6" t="s">
        <v>108</v>
      </c>
      <c r="H1" s="486"/>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49" t="s">
        <v>8</v>
      </c>
      <c r="M2" s="450"/>
      <c r="N2" s="450"/>
      <c r="O2" s="450"/>
      <c r="P2" s="450"/>
      <c r="Q2" s="450"/>
      <c r="R2" s="450"/>
      <c r="S2" s="450"/>
      <c r="T2" s="450"/>
      <c r="U2" s="450"/>
      <c r="V2" s="450"/>
      <c r="AT2" s="24" t="s">
        <v>88</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7" t="str">
        <f>'Rekapitulace stavby'!K6</f>
        <v>Rekonstrukce ŠKOLNÍ KUCHYNĚ, Základní škola Praha 9, Vybíralova 964/8, 19800 Praha 9</v>
      </c>
      <c r="F7" s="488"/>
      <c r="G7" s="488"/>
      <c r="H7" s="488"/>
      <c r="I7" s="105"/>
      <c r="J7" s="29"/>
      <c r="K7" s="31"/>
    </row>
    <row r="8" spans="1:70" s="1" customFormat="1">
      <c r="B8" s="41"/>
      <c r="C8" s="42"/>
      <c r="D8" s="37" t="s">
        <v>113</v>
      </c>
      <c r="E8" s="42"/>
      <c r="F8" s="42"/>
      <c r="G8" s="42"/>
      <c r="H8" s="42"/>
      <c r="I8" s="106"/>
      <c r="J8" s="42"/>
      <c r="K8" s="45"/>
    </row>
    <row r="9" spans="1:70" s="1" customFormat="1" ht="36.9" customHeight="1">
      <c r="B9" s="41"/>
      <c r="C9" s="42"/>
      <c r="D9" s="42"/>
      <c r="E9" s="489" t="s">
        <v>3280</v>
      </c>
      <c r="F9" s="490"/>
      <c r="G9" s="490"/>
      <c r="H9" s="490"/>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1" t="s">
        <v>5</v>
      </c>
      <c r="F24" s="481"/>
      <c r="G24" s="481"/>
      <c r="H24" s="481"/>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ROUND(J125,2)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ROUND(SUM(BE125:BE400), 2)</f>
        <v>0</v>
      </c>
      <c r="G30" s="42"/>
      <c r="H30" s="42"/>
      <c r="I30" s="119">
        <v>0.21</v>
      </c>
      <c r="J30" s="118">
        <f>ROUND(ROUND((SUM(BE125:BE400)), 2)*I30, 2)</f>
        <v>0</v>
      </c>
      <c r="K30" s="45"/>
    </row>
    <row r="31" spans="2:11" s="1" customFormat="1" ht="14.4" customHeight="1">
      <c r="B31" s="41"/>
      <c r="C31" s="42"/>
      <c r="D31" s="42"/>
      <c r="E31" s="49" t="s">
        <v>41</v>
      </c>
      <c r="F31" s="118">
        <f>ROUND(SUM(BF125:BF400), 2)</f>
        <v>0</v>
      </c>
      <c r="G31" s="42"/>
      <c r="H31" s="42"/>
      <c r="I31" s="119">
        <v>0.15</v>
      </c>
      <c r="J31" s="118">
        <f>ROUND(ROUND((SUM(BF125:BF400)), 2)*I31, 2)</f>
        <v>0</v>
      </c>
      <c r="K31" s="45"/>
    </row>
    <row r="32" spans="2:11" s="1" customFormat="1" ht="14.4" hidden="1" customHeight="1">
      <c r="B32" s="41"/>
      <c r="C32" s="42"/>
      <c r="D32" s="42"/>
      <c r="E32" s="49" t="s">
        <v>42</v>
      </c>
      <c r="F32" s="118">
        <f>ROUND(SUM(BG125:BG400), 2)</f>
        <v>0</v>
      </c>
      <c r="G32" s="42"/>
      <c r="H32" s="42"/>
      <c r="I32" s="119">
        <v>0.21</v>
      </c>
      <c r="J32" s="118">
        <v>0</v>
      </c>
      <c r="K32" s="45"/>
    </row>
    <row r="33" spans="2:11" s="1" customFormat="1" ht="14.4" hidden="1" customHeight="1">
      <c r="B33" s="41"/>
      <c r="C33" s="42"/>
      <c r="D33" s="42"/>
      <c r="E33" s="49" t="s">
        <v>43</v>
      </c>
      <c r="F33" s="118">
        <f>ROUND(SUM(BH125:BH400), 2)</f>
        <v>0</v>
      </c>
      <c r="G33" s="42"/>
      <c r="H33" s="42"/>
      <c r="I33" s="119">
        <v>0.15</v>
      </c>
      <c r="J33" s="118">
        <v>0</v>
      </c>
      <c r="K33" s="45"/>
    </row>
    <row r="34" spans="2:11" s="1" customFormat="1" ht="14.4" hidden="1" customHeight="1">
      <c r="B34" s="41"/>
      <c r="C34" s="42"/>
      <c r="D34" s="42"/>
      <c r="E34" s="49" t="s">
        <v>44</v>
      </c>
      <c r="F34" s="118">
        <f>ROUND(SUM(BI125:BI400),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7" t="str">
        <f>E7</f>
        <v>Rekonstrukce ŠKOLNÍ KUCHYNĚ, Základní škola Praha 9, Vybíralova 964/8, 19800 Praha 9</v>
      </c>
      <c r="F45" s="488"/>
      <c r="G45" s="488"/>
      <c r="H45" s="488"/>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89" t="str">
        <f>E9</f>
        <v>D1.4c - VZDUCHOTECHNIKA A CHLAZENÍ</v>
      </c>
      <c r="F47" s="490"/>
      <c r="G47" s="490"/>
      <c r="H47" s="490"/>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1" t="str">
        <f>E21</f>
        <v xml:space="preserve"> </v>
      </c>
      <c r="K51" s="45"/>
    </row>
    <row r="52" spans="2:47" s="1" customFormat="1" ht="14.4" customHeight="1">
      <c r="B52" s="41"/>
      <c r="C52" s="37" t="s">
        <v>30</v>
      </c>
      <c r="D52" s="42"/>
      <c r="E52" s="42"/>
      <c r="F52" s="35" t="str">
        <f>IF(E18="","",E18)</f>
        <v/>
      </c>
      <c r="G52" s="42"/>
      <c r="H52" s="42"/>
      <c r="I52" s="106"/>
      <c r="J52" s="482"/>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J125</f>
        <v>0</v>
      </c>
      <c r="K56" s="45"/>
      <c r="AU56" s="24" t="s">
        <v>119</v>
      </c>
    </row>
    <row r="57" spans="2:47" s="7" customFormat="1" ht="24.9" customHeight="1">
      <c r="B57" s="135"/>
      <c r="C57" s="136"/>
      <c r="D57" s="137" t="s">
        <v>3281</v>
      </c>
      <c r="E57" s="138"/>
      <c r="F57" s="138"/>
      <c r="G57" s="138"/>
      <c r="H57" s="138"/>
      <c r="I57" s="139"/>
      <c r="J57" s="140">
        <f>J126</f>
        <v>0</v>
      </c>
      <c r="K57" s="141"/>
    </row>
    <row r="58" spans="2:47" s="8" customFormat="1" ht="20" customHeight="1">
      <c r="B58" s="142"/>
      <c r="C58" s="143"/>
      <c r="D58" s="144" t="s">
        <v>3282</v>
      </c>
      <c r="E58" s="145"/>
      <c r="F58" s="145"/>
      <c r="G58" s="145"/>
      <c r="H58" s="145"/>
      <c r="I58" s="146"/>
      <c r="J58" s="147">
        <f>J132</f>
        <v>0</v>
      </c>
      <c r="K58" s="148"/>
    </row>
    <row r="59" spans="2:47" s="8" customFormat="1" ht="20" customHeight="1">
      <c r="B59" s="142"/>
      <c r="C59" s="143"/>
      <c r="D59" s="144" t="s">
        <v>3283</v>
      </c>
      <c r="E59" s="145"/>
      <c r="F59" s="145"/>
      <c r="G59" s="145"/>
      <c r="H59" s="145"/>
      <c r="I59" s="146"/>
      <c r="J59" s="147">
        <f>J136</f>
        <v>0</v>
      </c>
      <c r="K59" s="148"/>
    </row>
    <row r="60" spans="2:47" s="8" customFormat="1" ht="20" customHeight="1">
      <c r="B60" s="142"/>
      <c r="C60" s="143"/>
      <c r="D60" s="144" t="s">
        <v>3284</v>
      </c>
      <c r="E60" s="145"/>
      <c r="F60" s="145"/>
      <c r="G60" s="145"/>
      <c r="H60" s="145"/>
      <c r="I60" s="146"/>
      <c r="J60" s="147">
        <f>J142</f>
        <v>0</v>
      </c>
      <c r="K60" s="148"/>
    </row>
    <row r="61" spans="2:47" s="8" customFormat="1" ht="20" customHeight="1">
      <c r="B61" s="142"/>
      <c r="C61" s="143"/>
      <c r="D61" s="144" t="s">
        <v>3285</v>
      </c>
      <c r="E61" s="145"/>
      <c r="F61" s="145"/>
      <c r="G61" s="145"/>
      <c r="H61" s="145"/>
      <c r="I61" s="146"/>
      <c r="J61" s="147">
        <f>J150</f>
        <v>0</v>
      </c>
      <c r="K61" s="148"/>
    </row>
    <row r="62" spans="2:47" s="8" customFormat="1" ht="20" customHeight="1">
      <c r="B62" s="142"/>
      <c r="C62" s="143"/>
      <c r="D62" s="144" t="s">
        <v>3286</v>
      </c>
      <c r="E62" s="145"/>
      <c r="F62" s="145"/>
      <c r="G62" s="145"/>
      <c r="H62" s="145"/>
      <c r="I62" s="146"/>
      <c r="J62" s="147">
        <f>J154</f>
        <v>0</v>
      </c>
      <c r="K62" s="148"/>
    </row>
    <row r="63" spans="2:47" s="8" customFormat="1" ht="20" customHeight="1">
      <c r="B63" s="142"/>
      <c r="C63" s="143"/>
      <c r="D63" s="144" t="s">
        <v>3287</v>
      </c>
      <c r="E63" s="145"/>
      <c r="F63" s="145"/>
      <c r="G63" s="145"/>
      <c r="H63" s="145"/>
      <c r="I63" s="146"/>
      <c r="J63" s="147">
        <f>J160</f>
        <v>0</v>
      </c>
      <c r="K63" s="148"/>
    </row>
    <row r="64" spans="2:47" s="8" customFormat="1" ht="20" customHeight="1">
      <c r="B64" s="142"/>
      <c r="C64" s="143"/>
      <c r="D64" s="144" t="s">
        <v>3288</v>
      </c>
      <c r="E64" s="145"/>
      <c r="F64" s="145"/>
      <c r="G64" s="145"/>
      <c r="H64" s="145"/>
      <c r="I64" s="146"/>
      <c r="J64" s="147">
        <f>J172</f>
        <v>0</v>
      </c>
      <c r="K64" s="148"/>
    </row>
    <row r="65" spans="2:11" s="8" customFormat="1" ht="20" customHeight="1">
      <c r="B65" s="142"/>
      <c r="C65" s="143"/>
      <c r="D65" s="144" t="s">
        <v>3289</v>
      </c>
      <c r="E65" s="145"/>
      <c r="F65" s="145"/>
      <c r="G65" s="145"/>
      <c r="H65" s="145"/>
      <c r="I65" s="146"/>
      <c r="J65" s="147">
        <f>J176</f>
        <v>0</v>
      </c>
      <c r="K65" s="148"/>
    </row>
    <row r="66" spans="2:11" s="7" customFormat="1" ht="24.9" customHeight="1">
      <c r="B66" s="135"/>
      <c r="C66" s="136"/>
      <c r="D66" s="137" t="s">
        <v>3290</v>
      </c>
      <c r="E66" s="138"/>
      <c r="F66" s="138"/>
      <c r="G66" s="138"/>
      <c r="H66" s="138"/>
      <c r="I66" s="139"/>
      <c r="J66" s="140">
        <f>J181</f>
        <v>0</v>
      </c>
      <c r="K66" s="141"/>
    </row>
    <row r="67" spans="2:11" s="8" customFormat="1" ht="20" customHeight="1">
      <c r="B67" s="142"/>
      <c r="C67" s="143"/>
      <c r="D67" s="144" t="s">
        <v>3282</v>
      </c>
      <c r="E67" s="145"/>
      <c r="F67" s="145"/>
      <c r="G67" s="145"/>
      <c r="H67" s="145"/>
      <c r="I67" s="146"/>
      <c r="J67" s="147">
        <f>J193</f>
        <v>0</v>
      </c>
      <c r="K67" s="148"/>
    </row>
    <row r="68" spans="2:11" s="8" customFormat="1" ht="20" customHeight="1">
      <c r="B68" s="142"/>
      <c r="C68" s="143"/>
      <c r="D68" s="144" t="s">
        <v>3283</v>
      </c>
      <c r="E68" s="145"/>
      <c r="F68" s="145"/>
      <c r="G68" s="145"/>
      <c r="H68" s="145"/>
      <c r="I68" s="146"/>
      <c r="J68" s="147">
        <f>J198</f>
        <v>0</v>
      </c>
      <c r="K68" s="148"/>
    </row>
    <row r="69" spans="2:11" s="8" customFormat="1" ht="20" customHeight="1">
      <c r="B69" s="142"/>
      <c r="C69" s="143"/>
      <c r="D69" s="144" t="s">
        <v>3284</v>
      </c>
      <c r="E69" s="145"/>
      <c r="F69" s="145"/>
      <c r="G69" s="145"/>
      <c r="H69" s="145"/>
      <c r="I69" s="146"/>
      <c r="J69" s="147">
        <f>J210</f>
        <v>0</v>
      </c>
      <c r="K69" s="148"/>
    </row>
    <row r="70" spans="2:11" s="8" customFormat="1" ht="20" customHeight="1">
      <c r="B70" s="142"/>
      <c r="C70" s="143"/>
      <c r="D70" s="144" t="s">
        <v>3285</v>
      </c>
      <c r="E70" s="145"/>
      <c r="F70" s="145"/>
      <c r="G70" s="145"/>
      <c r="H70" s="145"/>
      <c r="I70" s="146"/>
      <c r="J70" s="147">
        <f>J214</f>
        <v>0</v>
      </c>
      <c r="K70" s="148"/>
    </row>
    <row r="71" spans="2:11" s="8" customFormat="1" ht="20" customHeight="1">
      <c r="B71" s="142"/>
      <c r="C71" s="143"/>
      <c r="D71" s="144" t="s">
        <v>3286</v>
      </c>
      <c r="E71" s="145"/>
      <c r="F71" s="145"/>
      <c r="G71" s="145"/>
      <c r="H71" s="145"/>
      <c r="I71" s="146"/>
      <c r="J71" s="147">
        <f>J218</f>
        <v>0</v>
      </c>
      <c r="K71" s="148"/>
    </row>
    <row r="72" spans="2:11" s="8" customFormat="1" ht="20" customHeight="1">
      <c r="B72" s="142"/>
      <c r="C72" s="143"/>
      <c r="D72" s="144" t="s">
        <v>3287</v>
      </c>
      <c r="E72" s="145"/>
      <c r="F72" s="145"/>
      <c r="G72" s="145"/>
      <c r="H72" s="145"/>
      <c r="I72" s="146"/>
      <c r="J72" s="147">
        <f>J223</f>
        <v>0</v>
      </c>
      <c r="K72" s="148"/>
    </row>
    <row r="73" spans="2:11" s="8" customFormat="1" ht="20" customHeight="1">
      <c r="B73" s="142"/>
      <c r="C73" s="143"/>
      <c r="D73" s="144" t="s">
        <v>3289</v>
      </c>
      <c r="E73" s="145"/>
      <c r="F73" s="145"/>
      <c r="G73" s="145"/>
      <c r="H73" s="145"/>
      <c r="I73" s="146"/>
      <c r="J73" s="147">
        <f>J233</f>
        <v>0</v>
      </c>
      <c r="K73" s="148"/>
    </row>
    <row r="74" spans="2:11" s="7" customFormat="1" ht="24.9" customHeight="1">
      <c r="B74" s="135"/>
      <c r="C74" s="136"/>
      <c r="D74" s="137" t="s">
        <v>3291</v>
      </c>
      <c r="E74" s="138"/>
      <c r="F74" s="138"/>
      <c r="G74" s="138"/>
      <c r="H74" s="138"/>
      <c r="I74" s="139"/>
      <c r="J74" s="140">
        <f>J236</f>
        <v>0</v>
      </c>
      <c r="K74" s="141"/>
    </row>
    <row r="75" spans="2:11" s="8" customFormat="1" ht="20" customHeight="1">
      <c r="B75" s="142"/>
      <c r="C75" s="143"/>
      <c r="D75" s="144" t="s">
        <v>3282</v>
      </c>
      <c r="E75" s="145"/>
      <c r="F75" s="145"/>
      <c r="G75" s="145"/>
      <c r="H75" s="145"/>
      <c r="I75" s="146"/>
      <c r="J75" s="147">
        <f>J245</f>
        <v>0</v>
      </c>
      <c r="K75" s="148"/>
    </row>
    <row r="76" spans="2:11" s="8" customFormat="1" ht="20" customHeight="1">
      <c r="B76" s="142"/>
      <c r="C76" s="143"/>
      <c r="D76" s="144" t="s">
        <v>3284</v>
      </c>
      <c r="E76" s="145"/>
      <c r="F76" s="145"/>
      <c r="G76" s="145"/>
      <c r="H76" s="145"/>
      <c r="I76" s="146"/>
      <c r="J76" s="147">
        <f>J249</f>
        <v>0</v>
      </c>
      <c r="K76" s="148"/>
    </row>
    <row r="77" spans="2:11" s="8" customFormat="1" ht="20" customHeight="1">
      <c r="B77" s="142"/>
      <c r="C77" s="143"/>
      <c r="D77" s="144" t="s">
        <v>3285</v>
      </c>
      <c r="E77" s="145"/>
      <c r="F77" s="145"/>
      <c r="G77" s="145"/>
      <c r="H77" s="145"/>
      <c r="I77" s="146"/>
      <c r="J77" s="147">
        <f>J256</f>
        <v>0</v>
      </c>
      <c r="K77" s="148"/>
    </row>
    <row r="78" spans="2:11" s="8" customFormat="1" ht="20" customHeight="1">
      <c r="B78" s="142"/>
      <c r="C78" s="143"/>
      <c r="D78" s="144" t="s">
        <v>3286</v>
      </c>
      <c r="E78" s="145"/>
      <c r="F78" s="145"/>
      <c r="G78" s="145"/>
      <c r="H78" s="145"/>
      <c r="I78" s="146"/>
      <c r="J78" s="147">
        <f>J260</f>
        <v>0</v>
      </c>
      <c r="K78" s="148"/>
    </row>
    <row r="79" spans="2:11" s="8" customFormat="1" ht="20" customHeight="1">
      <c r="B79" s="142"/>
      <c r="C79" s="143"/>
      <c r="D79" s="144" t="s">
        <v>3287</v>
      </c>
      <c r="E79" s="145"/>
      <c r="F79" s="145"/>
      <c r="G79" s="145"/>
      <c r="H79" s="145"/>
      <c r="I79" s="146"/>
      <c r="J79" s="147">
        <f>J265</f>
        <v>0</v>
      </c>
      <c r="K79" s="148"/>
    </row>
    <row r="80" spans="2:11" s="8" customFormat="1" ht="20" customHeight="1">
      <c r="B80" s="142"/>
      <c r="C80" s="143"/>
      <c r="D80" s="144" t="s">
        <v>3288</v>
      </c>
      <c r="E80" s="145"/>
      <c r="F80" s="145"/>
      <c r="G80" s="145"/>
      <c r="H80" s="145"/>
      <c r="I80" s="146"/>
      <c r="J80" s="147">
        <f>J270</f>
        <v>0</v>
      </c>
      <c r="K80" s="148"/>
    </row>
    <row r="81" spans="2:11" s="8" customFormat="1" ht="20" customHeight="1">
      <c r="B81" s="142"/>
      <c r="C81" s="143"/>
      <c r="D81" s="144" t="s">
        <v>3289</v>
      </c>
      <c r="E81" s="145"/>
      <c r="F81" s="145"/>
      <c r="G81" s="145"/>
      <c r="H81" s="145"/>
      <c r="I81" s="146"/>
      <c r="J81" s="147">
        <f>J274</f>
        <v>0</v>
      </c>
      <c r="K81" s="148"/>
    </row>
    <row r="82" spans="2:11" s="7" customFormat="1" ht="24.9" customHeight="1">
      <c r="B82" s="135"/>
      <c r="C82" s="136"/>
      <c r="D82" s="137" t="s">
        <v>3292</v>
      </c>
      <c r="E82" s="138"/>
      <c r="F82" s="138"/>
      <c r="G82" s="138"/>
      <c r="H82" s="138"/>
      <c r="I82" s="139"/>
      <c r="J82" s="140">
        <f>J277</f>
        <v>0</v>
      </c>
      <c r="K82" s="141"/>
    </row>
    <row r="83" spans="2:11" s="8" customFormat="1" ht="20" customHeight="1">
      <c r="B83" s="142"/>
      <c r="C83" s="143"/>
      <c r="D83" s="144" t="s">
        <v>3282</v>
      </c>
      <c r="E83" s="145"/>
      <c r="F83" s="145"/>
      <c r="G83" s="145"/>
      <c r="H83" s="145"/>
      <c r="I83" s="146"/>
      <c r="J83" s="147">
        <f>J285</f>
        <v>0</v>
      </c>
      <c r="K83" s="148"/>
    </row>
    <row r="84" spans="2:11" s="8" customFormat="1" ht="20" customHeight="1">
      <c r="B84" s="142"/>
      <c r="C84" s="143"/>
      <c r="D84" s="144" t="s">
        <v>3283</v>
      </c>
      <c r="E84" s="145"/>
      <c r="F84" s="145"/>
      <c r="G84" s="145"/>
      <c r="H84" s="145"/>
      <c r="I84" s="146"/>
      <c r="J84" s="147">
        <f>J289</f>
        <v>0</v>
      </c>
      <c r="K84" s="148"/>
    </row>
    <row r="85" spans="2:11" s="8" customFormat="1" ht="20" customHeight="1">
      <c r="B85" s="142"/>
      <c r="C85" s="143"/>
      <c r="D85" s="144" t="s">
        <v>3284</v>
      </c>
      <c r="E85" s="145"/>
      <c r="F85" s="145"/>
      <c r="G85" s="145"/>
      <c r="H85" s="145"/>
      <c r="I85" s="146"/>
      <c r="J85" s="147">
        <f>J299</f>
        <v>0</v>
      </c>
      <c r="K85" s="148"/>
    </row>
    <row r="86" spans="2:11" s="8" customFormat="1" ht="20" customHeight="1">
      <c r="B86" s="142"/>
      <c r="C86" s="143"/>
      <c r="D86" s="144" t="s">
        <v>3285</v>
      </c>
      <c r="E86" s="145"/>
      <c r="F86" s="145"/>
      <c r="G86" s="145"/>
      <c r="H86" s="145"/>
      <c r="I86" s="146"/>
      <c r="J86" s="147">
        <f>J307</f>
        <v>0</v>
      </c>
      <c r="K86" s="148"/>
    </row>
    <row r="87" spans="2:11" s="8" customFormat="1" ht="20" customHeight="1">
      <c r="B87" s="142"/>
      <c r="C87" s="143"/>
      <c r="D87" s="144" t="s">
        <v>3286</v>
      </c>
      <c r="E87" s="145"/>
      <c r="F87" s="145"/>
      <c r="G87" s="145"/>
      <c r="H87" s="145"/>
      <c r="I87" s="146"/>
      <c r="J87" s="147">
        <f>J310</f>
        <v>0</v>
      </c>
      <c r="K87" s="148"/>
    </row>
    <row r="88" spans="2:11" s="8" customFormat="1" ht="20" customHeight="1">
      <c r="B88" s="142"/>
      <c r="C88" s="143"/>
      <c r="D88" s="144" t="s">
        <v>3287</v>
      </c>
      <c r="E88" s="145"/>
      <c r="F88" s="145"/>
      <c r="G88" s="145"/>
      <c r="H88" s="145"/>
      <c r="I88" s="146"/>
      <c r="J88" s="147">
        <f>J315</f>
        <v>0</v>
      </c>
      <c r="K88" s="148"/>
    </row>
    <row r="89" spans="2:11" s="8" customFormat="1" ht="20" customHeight="1">
      <c r="B89" s="142"/>
      <c r="C89" s="143"/>
      <c r="D89" s="144" t="s">
        <v>3288</v>
      </c>
      <c r="E89" s="145"/>
      <c r="F89" s="145"/>
      <c r="G89" s="145"/>
      <c r="H89" s="145"/>
      <c r="I89" s="146"/>
      <c r="J89" s="147">
        <f>J332</f>
        <v>0</v>
      </c>
      <c r="K89" s="148"/>
    </row>
    <row r="90" spans="2:11" s="8" customFormat="1" ht="20" customHeight="1">
      <c r="B90" s="142"/>
      <c r="C90" s="143"/>
      <c r="D90" s="144" t="s">
        <v>3289</v>
      </c>
      <c r="E90" s="145"/>
      <c r="F90" s="145"/>
      <c r="G90" s="145"/>
      <c r="H90" s="145"/>
      <c r="I90" s="146"/>
      <c r="J90" s="147">
        <f>J337</f>
        <v>0</v>
      </c>
      <c r="K90" s="148"/>
    </row>
    <row r="91" spans="2:11" s="7" customFormat="1" ht="24.9" customHeight="1">
      <c r="B91" s="135"/>
      <c r="C91" s="136"/>
      <c r="D91" s="137" t="s">
        <v>3293</v>
      </c>
      <c r="E91" s="138"/>
      <c r="F91" s="138"/>
      <c r="G91" s="138"/>
      <c r="H91" s="138"/>
      <c r="I91" s="139"/>
      <c r="J91" s="140">
        <f>J341</f>
        <v>0</v>
      </c>
      <c r="K91" s="141"/>
    </row>
    <row r="92" spans="2:11" s="8" customFormat="1" ht="20" customHeight="1">
      <c r="B92" s="142"/>
      <c r="C92" s="143"/>
      <c r="D92" s="144" t="s">
        <v>3282</v>
      </c>
      <c r="E92" s="145"/>
      <c r="F92" s="145"/>
      <c r="G92" s="145"/>
      <c r="H92" s="145"/>
      <c r="I92" s="146"/>
      <c r="J92" s="147">
        <f>J342</f>
        <v>0</v>
      </c>
      <c r="K92" s="148"/>
    </row>
    <row r="93" spans="2:11" s="8" customFormat="1" ht="20" customHeight="1">
      <c r="B93" s="142"/>
      <c r="C93" s="143"/>
      <c r="D93" s="144" t="s">
        <v>3284</v>
      </c>
      <c r="E93" s="145"/>
      <c r="F93" s="145"/>
      <c r="G93" s="145"/>
      <c r="H93" s="145"/>
      <c r="I93" s="146"/>
      <c r="J93" s="147">
        <f>J345</f>
        <v>0</v>
      </c>
      <c r="K93" s="148"/>
    </row>
    <row r="94" spans="2:11" s="8" customFormat="1" ht="20" customHeight="1">
      <c r="B94" s="142"/>
      <c r="C94" s="143"/>
      <c r="D94" s="144" t="s">
        <v>3287</v>
      </c>
      <c r="E94" s="145"/>
      <c r="F94" s="145"/>
      <c r="G94" s="145"/>
      <c r="H94" s="145"/>
      <c r="I94" s="146"/>
      <c r="J94" s="147">
        <f>J349</f>
        <v>0</v>
      </c>
      <c r="K94" s="148"/>
    </row>
    <row r="95" spans="2:11" s="8" customFormat="1" ht="20" customHeight="1">
      <c r="B95" s="142"/>
      <c r="C95" s="143"/>
      <c r="D95" s="144" t="s">
        <v>3286</v>
      </c>
      <c r="E95" s="145"/>
      <c r="F95" s="145"/>
      <c r="G95" s="145"/>
      <c r="H95" s="145"/>
      <c r="I95" s="146"/>
      <c r="J95" s="147">
        <f>J352</f>
        <v>0</v>
      </c>
      <c r="K95" s="148"/>
    </row>
    <row r="96" spans="2:11" s="8" customFormat="1" ht="20" customHeight="1">
      <c r="B96" s="142"/>
      <c r="C96" s="143"/>
      <c r="D96" s="144" t="s">
        <v>3289</v>
      </c>
      <c r="E96" s="145"/>
      <c r="F96" s="145"/>
      <c r="G96" s="145"/>
      <c r="H96" s="145"/>
      <c r="I96" s="146"/>
      <c r="J96" s="147">
        <f>J354</f>
        <v>0</v>
      </c>
      <c r="K96" s="148"/>
    </row>
    <row r="97" spans="2:12" s="7" customFormat="1" ht="24.9" customHeight="1">
      <c r="B97" s="135"/>
      <c r="C97" s="136"/>
      <c r="D97" s="137" t="s">
        <v>3294</v>
      </c>
      <c r="E97" s="138"/>
      <c r="F97" s="138"/>
      <c r="G97" s="138"/>
      <c r="H97" s="138"/>
      <c r="I97" s="139"/>
      <c r="J97" s="140">
        <f>J357</f>
        <v>0</v>
      </c>
      <c r="K97" s="141"/>
    </row>
    <row r="98" spans="2:12" s="8" customFormat="1" ht="20" customHeight="1">
      <c r="B98" s="142"/>
      <c r="C98" s="143"/>
      <c r="D98" s="144" t="s">
        <v>3283</v>
      </c>
      <c r="E98" s="145"/>
      <c r="F98" s="145"/>
      <c r="G98" s="145"/>
      <c r="H98" s="145"/>
      <c r="I98" s="146"/>
      <c r="J98" s="147">
        <f>J359</f>
        <v>0</v>
      </c>
      <c r="K98" s="148"/>
    </row>
    <row r="99" spans="2:12" s="8" customFormat="1" ht="20" customHeight="1">
      <c r="B99" s="142"/>
      <c r="C99" s="143"/>
      <c r="D99" s="144" t="s">
        <v>3286</v>
      </c>
      <c r="E99" s="145"/>
      <c r="F99" s="145"/>
      <c r="G99" s="145"/>
      <c r="H99" s="145"/>
      <c r="I99" s="146"/>
      <c r="J99" s="147">
        <f>J361</f>
        <v>0</v>
      </c>
      <c r="K99" s="148"/>
    </row>
    <row r="100" spans="2:12" s="8" customFormat="1" ht="20" customHeight="1">
      <c r="B100" s="142"/>
      <c r="C100" s="143"/>
      <c r="D100" s="144" t="s">
        <v>3287</v>
      </c>
      <c r="E100" s="145"/>
      <c r="F100" s="145"/>
      <c r="G100" s="145"/>
      <c r="H100" s="145"/>
      <c r="I100" s="146"/>
      <c r="J100" s="147">
        <f>J364</f>
        <v>0</v>
      </c>
      <c r="K100" s="148"/>
    </row>
    <row r="101" spans="2:12" s="8" customFormat="1" ht="20" customHeight="1">
      <c r="B101" s="142"/>
      <c r="C101" s="143"/>
      <c r="D101" s="144" t="s">
        <v>3289</v>
      </c>
      <c r="E101" s="145"/>
      <c r="F101" s="145"/>
      <c r="G101" s="145"/>
      <c r="H101" s="145"/>
      <c r="I101" s="146"/>
      <c r="J101" s="147">
        <f>J366</f>
        <v>0</v>
      </c>
      <c r="K101" s="148"/>
    </row>
    <row r="102" spans="2:12" s="7" customFormat="1" ht="24.9" customHeight="1">
      <c r="B102" s="135"/>
      <c r="C102" s="136"/>
      <c r="D102" s="137" t="s">
        <v>3295</v>
      </c>
      <c r="E102" s="138"/>
      <c r="F102" s="138"/>
      <c r="G102" s="138"/>
      <c r="H102" s="138"/>
      <c r="I102" s="139"/>
      <c r="J102" s="140">
        <f>J370</f>
        <v>0</v>
      </c>
      <c r="K102" s="141"/>
    </row>
    <row r="103" spans="2:12" s="8" customFormat="1" ht="20" customHeight="1">
      <c r="B103" s="142"/>
      <c r="C103" s="143"/>
      <c r="D103" s="144" t="s">
        <v>3289</v>
      </c>
      <c r="E103" s="145"/>
      <c r="F103" s="145"/>
      <c r="G103" s="145"/>
      <c r="H103" s="145"/>
      <c r="I103" s="146"/>
      <c r="J103" s="147">
        <f>J373</f>
        <v>0</v>
      </c>
      <c r="K103" s="148"/>
    </row>
    <row r="104" spans="2:12" s="7" customFormat="1" ht="24.9" customHeight="1">
      <c r="B104" s="135"/>
      <c r="C104" s="136"/>
      <c r="D104" s="137" t="s">
        <v>3296</v>
      </c>
      <c r="E104" s="138"/>
      <c r="F104" s="138"/>
      <c r="G104" s="138"/>
      <c r="H104" s="138"/>
      <c r="I104" s="139"/>
      <c r="J104" s="140">
        <f>J379</f>
        <v>0</v>
      </c>
      <c r="K104" s="141"/>
    </row>
    <row r="105" spans="2:12" s="7" customFormat="1" ht="24.9" customHeight="1">
      <c r="B105" s="135"/>
      <c r="C105" s="136"/>
      <c r="D105" s="137" t="s">
        <v>3297</v>
      </c>
      <c r="E105" s="138"/>
      <c r="F105" s="138"/>
      <c r="G105" s="138"/>
      <c r="H105" s="138"/>
      <c r="I105" s="139"/>
      <c r="J105" s="140">
        <f>J384</f>
        <v>0</v>
      </c>
      <c r="K105" s="141"/>
    </row>
    <row r="106" spans="2:12" s="1" customFormat="1" ht="21.75" customHeight="1">
      <c r="B106" s="41"/>
      <c r="C106" s="42"/>
      <c r="D106" s="42"/>
      <c r="E106" s="42"/>
      <c r="F106" s="42"/>
      <c r="G106" s="42"/>
      <c r="H106" s="42"/>
      <c r="I106" s="106"/>
      <c r="J106" s="42"/>
      <c r="K106" s="45"/>
    </row>
    <row r="107" spans="2:12" s="1" customFormat="1" ht="6.9" customHeight="1">
      <c r="B107" s="56"/>
      <c r="C107" s="57"/>
      <c r="D107" s="57"/>
      <c r="E107" s="57"/>
      <c r="F107" s="57"/>
      <c r="G107" s="57"/>
      <c r="H107" s="57"/>
      <c r="I107" s="127"/>
      <c r="J107" s="57"/>
      <c r="K107" s="58"/>
    </row>
    <row r="111" spans="2:12" s="1" customFormat="1" ht="6.9" customHeight="1">
      <c r="B111" s="59"/>
      <c r="C111" s="60"/>
      <c r="D111" s="60"/>
      <c r="E111" s="60"/>
      <c r="F111" s="60"/>
      <c r="G111" s="60"/>
      <c r="H111" s="60"/>
      <c r="I111" s="128"/>
      <c r="J111" s="60"/>
      <c r="K111" s="60"/>
      <c r="L111" s="41"/>
    </row>
    <row r="112" spans="2:12" s="1" customFormat="1" ht="36.9" customHeight="1">
      <c r="B112" s="41"/>
      <c r="C112" s="61" t="s">
        <v>146</v>
      </c>
      <c r="L112" s="41"/>
    </row>
    <row r="113" spans="2:65" s="1" customFormat="1" ht="6.9" customHeight="1">
      <c r="B113" s="41"/>
      <c r="L113" s="41"/>
    </row>
    <row r="114" spans="2:65" s="1" customFormat="1" ht="14.4" customHeight="1">
      <c r="B114" s="41"/>
      <c r="C114" s="63" t="s">
        <v>19</v>
      </c>
      <c r="L114" s="41"/>
    </row>
    <row r="115" spans="2:65" s="1" customFormat="1" ht="16.5" customHeight="1">
      <c r="B115" s="41"/>
      <c r="E115" s="483" t="str">
        <f>E7</f>
        <v>Rekonstrukce ŠKOLNÍ KUCHYNĚ, Základní škola Praha 9, Vybíralova 964/8, 19800 Praha 9</v>
      </c>
      <c r="F115" s="484"/>
      <c r="G115" s="484"/>
      <c r="H115" s="484"/>
      <c r="L115" s="41"/>
    </row>
    <row r="116" spans="2:65" s="1" customFormat="1" ht="14.4" customHeight="1">
      <c r="B116" s="41"/>
      <c r="C116" s="63" t="s">
        <v>113</v>
      </c>
      <c r="L116" s="41"/>
    </row>
    <row r="117" spans="2:65" s="1" customFormat="1" ht="17.25" customHeight="1">
      <c r="B117" s="41"/>
      <c r="E117" s="451" t="str">
        <f>E9</f>
        <v>D1.4c - VZDUCHOTECHNIKA A CHLAZENÍ</v>
      </c>
      <c r="F117" s="485"/>
      <c r="G117" s="485"/>
      <c r="H117" s="485"/>
      <c r="L117" s="41"/>
    </row>
    <row r="118" spans="2:65" s="1" customFormat="1" ht="6.9" customHeight="1">
      <c r="B118" s="41"/>
      <c r="L118" s="41"/>
    </row>
    <row r="119" spans="2:65" s="1" customFormat="1" ht="18" customHeight="1">
      <c r="B119" s="41"/>
      <c r="C119" s="63" t="s">
        <v>23</v>
      </c>
      <c r="F119" s="149" t="str">
        <f>F12</f>
        <v xml:space="preserve"> </v>
      </c>
      <c r="I119" s="150" t="s">
        <v>25</v>
      </c>
      <c r="J119" s="67" t="str">
        <f>IF(J12="","",J12)</f>
        <v>25. 10. 2019</v>
      </c>
      <c r="L119" s="41"/>
    </row>
    <row r="120" spans="2:65" s="1" customFormat="1" ht="6.9" customHeight="1">
      <c r="B120" s="41"/>
      <c r="L120" s="41"/>
    </row>
    <row r="121" spans="2:65" s="1" customFormat="1">
      <c r="B121" s="41"/>
      <c r="C121" s="63" t="s">
        <v>27</v>
      </c>
      <c r="F121" s="149" t="str">
        <f>E15</f>
        <v xml:space="preserve"> </v>
      </c>
      <c r="I121" s="150" t="s">
        <v>32</v>
      </c>
      <c r="J121" s="149" t="str">
        <f>E21</f>
        <v xml:space="preserve"> </v>
      </c>
      <c r="L121" s="41"/>
    </row>
    <row r="122" spans="2:65" s="1" customFormat="1" ht="14.4" customHeight="1">
      <c r="B122" s="41"/>
      <c r="C122" s="63" t="s">
        <v>30</v>
      </c>
      <c r="F122" s="149" t="str">
        <f>IF(E18="","",E18)</f>
        <v/>
      </c>
      <c r="L122" s="41"/>
    </row>
    <row r="123" spans="2:65" s="1" customFormat="1" ht="10.4" customHeight="1">
      <c r="B123" s="41"/>
      <c r="L123" s="41"/>
    </row>
    <row r="124" spans="2:65" s="9" customFormat="1" ht="29.25" customHeight="1">
      <c r="B124" s="151"/>
      <c r="C124" s="152" t="s">
        <v>147</v>
      </c>
      <c r="D124" s="153" t="s">
        <v>54</v>
      </c>
      <c r="E124" s="153" t="s">
        <v>50</v>
      </c>
      <c r="F124" s="153" t="s">
        <v>148</v>
      </c>
      <c r="G124" s="153" t="s">
        <v>149</v>
      </c>
      <c r="H124" s="153" t="s">
        <v>150</v>
      </c>
      <c r="I124" s="154" t="s">
        <v>151</v>
      </c>
      <c r="J124" s="153" t="s">
        <v>117</v>
      </c>
      <c r="K124" s="155" t="s">
        <v>152</v>
      </c>
      <c r="L124" s="151"/>
      <c r="M124" s="73" t="s">
        <v>153</v>
      </c>
      <c r="N124" s="74" t="s">
        <v>39</v>
      </c>
      <c r="O124" s="74" t="s">
        <v>154</v>
      </c>
      <c r="P124" s="74" t="s">
        <v>155</v>
      </c>
      <c r="Q124" s="74" t="s">
        <v>156</v>
      </c>
      <c r="R124" s="74" t="s">
        <v>157</v>
      </c>
      <c r="S124" s="74" t="s">
        <v>158</v>
      </c>
      <c r="T124" s="75" t="s">
        <v>159</v>
      </c>
    </row>
    <row r="125" spans="2:65" s="1" customFormat="1" ht="29.25" customHeight="1">
      <c r="B125" s="41"/>
      <c r="C125" s="77" t="s">
        <v>118</v>
      </c>
      <c r="J125" s="156">
        <f>BK125</f>
        <v>0</v>
      </c>
      <c r="L125" s="41"/>
      <c r="M125" s="76"/>
      <c r="N125" s="68"/>
      <c r="O125" s="68"/>
      <c r="P125" s="157">
        <f>P126+P181+P236+P277+P341+P357+P370+P379+P384</f>
        <v>0</v>
      </c>
      <c r="Q125" s="68"/>
      <c r="R125" s="157">
        <f>R126+R181+R236+R277+R341+R357+R370+R379+R384</f>
        <v>0</v>
      </c>
      <c r="S125" s="68"/>
      <c r="T125" s="158">
        <f>T126+T181+T236+T277+T341+T357+T370+T379+T384</f>
        <v>0</v>
      </c>
      <c r="AT125" s="24" t="s">
        <v>68</v>
      </c>
      <c r="AU125" s="24" t="s">
        <v>119</v>
      </c>
      <c r="BK125" s="159">
        <f>BK126+BK181+BK236+BK277+BK341+BK357+BK370+BK379+BK384</f>
        <v>0</v>
      </c>
    </row>
    <row r="126" spans="2:65" s="10" customFormat="1" ht="37.4" customHeight="1">
      <c r="B126" s="160"/>
      <c r="D126" s="171" t="s">
        <v>68</v>
      </c>
      <c r="E126" s="238" t="s">
        <v>3065</v>
      </c>
      <c r="F126" s="238" t="s">
        <v>3298</v>
      </c>
      <c r="I126" s="163"/>
      <c r="J126" s="239">
        <f>BK126</f>
        <v>0</v>
      </c>
      <c r="L126" s="160"/>
      <c r="M126" s="165"/>
      <c r="N126" s="166"/>
      <c r="O126" s="166"/>
      <c r="P126" s="167">
        <f>P127+SUM(P128:P132)+P136+P142+P150+P154+P160+P172+P176</f>
        <v>0</v>
      </c>
      <c r="Q126" s="166"/>
      <c r="R126" s="167">
        <f>R127+SUM(R128:R132)+R136+R142+R150+R154+R160+R172+R176</f>
        <v>0</v>
      </c>
      <c r="S126" s="166"/>
      <c r="T126" s="168">
        <f>T127+SUM(T128:T132)+T136+T142+T150+T154+T160+T172+T176</f>
        <v>0</v>
      </c>
      <c r="AR126" s="161" t="s">
        <v>77</v>
      </c>
      <c r="AT126" s="169" t="s">
        <v>68</v>
      </c>
      <c r="AU126" s="169" t="s">
        <v>69</v>
      </c>
      <c r="AY126" s="161" t="s">
        <v>162</v>
      </c>
      <c r="BK126" s="170">
        <f>BK127+SUM(BK128:BK132)+BK136+BK142+BK150+BK154+BK160+BK172+BK176</f>
        <v>0</v>
      </c>
    </row>
    <row r="127" spans="2:65" s="1" customFormat="1" ht="63.75" customHeight="1">
      <c r="B127" s="174"/>
      <c r="C127" s="175" t="s">
        <v>77</v>
      </c>
      <c r="D127" s="175" t="s">
        <v>164</v>
      </c>
      <c r="E127" s="176" t="s">
        <v>3299</v>
      </c>
      <c r="F127" s="177" t="s">
        <v>3300</v>
      </c>
      <c r="G127" s="178" t="s">
        <v>3027</v>
      </c>
      <c r="H127" s="179">
        <v>1</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77</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79</v>
      </c>
    </row>
    <row r="128" spans="2:65" s="1" customFormat="1" ht="38.25" customHeight="1">
      <c r="B128" s="174"/>
      <c r="C128" s="175" t="s">
        <v>79</v>
      </c>
      <c r="D128" s="175" t="s">
        <v>164</v>
      </c>
      <c r="E128" s="176" t="s">
        <v>3301</v>
      </c>
      <c r="F128" s="177" t="s">
        <v>3302</v>
      </c>
      <c r="G128" s="178" t="s">
        <v>3027</v>
      </c>
      <c r="H128" s="179">
        <v>1</v>
      </c>
      <c r="I128" s="180"/>
      <c r="J128" s="181">
        <f>ROUND(I128*H128,2)</f>
        <v>0</v>
      </c>
      <c r="K128" s="177" t="s">
        <v>5</v>
      </c>
      <c r="L128" s="41"/>
      <c r="M128" s="182" t="s">
        <v>5</v>
      </c>
      <c r="N128" s="183" t="s">
        <v>40</v>
      </c>
      <c r="O128" s="42"/>
      <c r="P128" s="184">
        <f>O128*H128</f>
        <v>0</v>
      </c>
      <c r="Q128" s="184">
        <v>0</v>
      </c>
      <c r="R128" s="184">
        <f>Q128*H128</f>
        <v>0</v>
      </c>
      <c r="S128" s="184">
        <v>0</v>
      </c>
      <c r="T128" s="185">
        <f>S128*H128</f>
        <v>0</v>
      </c>
      <c r="AR128" s="24" t="s">
        <v>168</v>
      </c>
      <c r="AT128" s="24" t="s">
        <v>164</v>
      </c>
      <c r="AU128" s="24" t="s">
        <v>77</v>
      </c>
      <c r="AY128" s="24" t="s">
        <v>162</v>
      </c>
      <c r="BE128" s="186">
        <f>IF(N128="základní",J128,0)</f>
        <v>0</v>
      </c>
      <c r="BF128" s="186">
        <f>IF(N128="snížená",J128,0)</f>
        <v>0</v>
      </c>
      <c r="BG128" s="186">
        <f>IF(N128="zákl. přenesená",J128,0)</f>
        <v>0</v>
      </c>
      <c r="BH128" s="186">
        <f>IF(N128="sníž. přenesená",J128,0)</f>
        <v>0</v>
      </c>
      <c r="BI128" s="186">
        <f>IF(N128="nulová",J128,0)</f>
        <v>0</v>
      </c>
      <c r="BJ128" s="24" t="s">
        <v>77</v>
      </c>
      <c r="BK128" s="186">
        <f>ROUND(I128*H128,2)</f>
        <v>0</v>
      </c>
      <c r="BL128" s="24" t="s">
        <v>168</v>
      </c>
      <c r="BM128" s="24" t="s">
        <v>168</v>
      </c>
    </row>
    <row r="129" spans="2:65" s="1" customFormat="1" ht="16.5" customHeight="1">
      <c r="B129" s="174"/>
      <c r="C129" s="175" t="s">
        <v>178</v>
      </c>
      <c r="D129" s="175" t="s">
        <v>164</v>
      </c>
      <c r="E129" s="176" t="s">
        <v>3303</v>
      </c>
      <c r="F129" s="177" t="s">
        <v>3304</v>
      </c>
      <c r="G129" s="178" t="s">
        <v>746</v>
      </c>
      <c r="H129" s="179">
        <v>50</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77</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203</v>
      </c>
    </row>
    <row r="130" spans="2:65" s="1" customFormat="1" ht="16.5" customHeight="1">
      <c r="B130" s="174"/>
      <c r="C130" s="175" t="s">
        <v>168</v>
      </c>
      <c r="D130" s="175" t="s">
        <v>164</v>
      </c>
      <c r="E130" s="176" t="s">
        <v>3305</v>
      </c>
      <c r="F130" s="177" t="s">
        <v>3306</v>
      </c>
      <c r="G130" s="178" t="s">
        <v>3062</v>
      </c>
      <c r="H130" s="179">
        <v>1</v>
      </c>
      <c r="I130" s="180"/>
      <c r="J130" s="181">
        <f>ROUND(I130*H130,2)</f>
        <v>0</v>
      </c>
      <c r="K130" s="177" t="s">
        <v>5</v>
      </c>
      <c r="L130" s="41"/>
      <c r="M130" s="182" t="s">
        <v>5</v>
      </c>
      <c r="N130" s="183" t="s">
        <v>40</v>
      </c>
      <c r="O130" s="42"/>
      <c r="P130" s="184">
        <f>O130*H130</f>
        <v>0</v>
      </c>
      <c r="Q130" s="184">
        <v>0</v>
      </c>
      <c r="R130" s="184">
        <f>Q130*H130</f>
        <v>0</v>
      </c>
      <c r="S130" s="184">
        <v>0</v>
      </c>
      <c r="T130" s="185">
        <f>S130*H130</f>
        <v>0</v>
      </c>
      <c r="AR130" s="24" t="s">
        <v>168</v>
      </c>
      <c r="AT130" s="24" t="s">
        <v>164</v>
      </c>
      <c r="AU130" s="24" t="s">
        <v>77</v>
      </c>
      <c r="AY130" s="24" t="s">
        <v>162</v>
      </c>
      <c r="BE130" s="186">
        <f>IF(N130="základní",J130,0)</f>
        <v>0</v>
      </c>
      <c r="BF130" s="186">
        <f>IF(N130="snížená",J130,0)</f>
        <v>0</v>
      </c>
      <c r="BG130" s="186">
        <f>IF(N130="zákl. přenesená",J130,0)</f>
        <v>0</v>
      </c>
      <c r="BH130" s="186">
        <f>IF(N130="sníž. přenesená",J130,0)</f>
        <v>0</v>
      </c>
      <c r="BI130" s="186">
        <f>IF(N130="nulová",J130,0)</f>
        <v>0</v>
      </c>
      <c r="BJ130" s="24" t="s">
        <v>77</v>
      </c>
      <c r="BK130" s="186">
        <f>ROUND(I130*H130,2)</f>
        <v>0</v>
      </c>
      <c r="BL130" s="24" t="s">
        <v>168</v>
      </c>
      <c r="BM130" s="24" t="s">
        <v>213</v>
      </c>
    </row>
    <row r="131" spans="2:65" s="1" customFormat="1" ht="16.5" customHeight="1">
      <c r="B131" s="174"/>
      <c r="C131" s="175" t="s">
        <v>197</v>
      </c>
      <c r="D131" s="175" t="s">
        <v>164</v>
      </c>
      <c r="E131" s="176" t="s">
        <v>3307</v>
      </c>
      <c r="F131" s="177" t="s">
        <v>3308</v>
      </c>
      <c r="G131" s="178" t="s">
        <v>3062</v>
      </c>
      <c r="H131" s="179">
        <v>1</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77</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232</v>
      </c>
    </row>
    <row r="132" spans="2:65" s="10" customFormat="1" ht="29.9" customHeight="1">
      <c r="B132" s="160"/>
      <c r="D132" s="171" t="s">
        <v>68</v>
      </c>
      <c r="E132" s="172" t="s">
        <v>3081</v>
      </c>
      <c r="F132" s="172" t="s">
        <v>3309</v>
      </c>
      <c r="I132" s="163"/>
      <c r="J132" s="173">
        <f>BK132</f>
        <v>0</v>
      </c>
      <c r="L132" s="160"/>
      <c r="M132" s="165"/>
      <c r="N132" s="166"/>
      <c r="O132" s="166"/>
      <c r="P132" s="167">
        <f>SUM(P133:P135)</f>
        <v>0</v>
      </c>
      <c r="Q132" s="166"/>
      <c r="R132" s="167">
        <f>SUM(R133:R135)</f>
        <v>0</v>
      </c>
      <c r="S132" s="166"/>
      <c r="T132" s="168">
        <f>SUM(T133:T135)</f>
        <v>0</v>
      </c>
      <c r="AR132" s="161" t="s">
        <v>77</v>
      </c>
      <c r="AT132" s="169" t="s">
        <v>68</v>
      </c>
      <c r="AU132" s="169" t="s">
        <v>77</v>
      </c>
      <c r="AY132" s="161" t="s">
        <v>162</v>
      </c>
      <c r="BK132" s="170">
        <f>SUM(BK133:BK135)</f>
        <v>0</v>
      </c>
    </row>
    <row r="133" spans="2:65" s="1" customFormat="1" ht="25.5" customHeight="1">
      <c r="B133" s="174"/>
      <c r="C133" s="175" t="s">
        <v>203</v>
      </c>
      <c r="D133" s="175" t="s">
        <v>164</v>
      </c>
      <c r="E133" s="176" t="s">
        <v>3310</v>
      </c>
      <c r="F133" s="177" t="s">
        <v>3311</v>
      </c>
      <c r="G133" s="178" t="s">
        <v>3027</v>
      </c>
      <c r="H133" s="179">
        <v>1</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79</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240</v>
      </c>
    </row>
    <row r="134" spans="2:65" s="1" customFormat="1" ht="25.5" customHeight="1">
      <c r="B134" s="174"/>
      <c r="C134" s="175" t="s">
        <v>208</v>
      </c>
      <c r="D134" s="175" t="s">
        <v>164</v>
      </c>
      <c r="E134" s="176" t="s">
        <v>3312</v>
      </c>
      <c r="F134" s="177" t="s">
        <v>3313</v>
      </c>
      <c r="G134" s="178" t="s">
        <v>3027</v>
      </c>
      <c r="H134" s="179">
        <v>1</v>
      </c>
      <c r="I134" s="180"/>
      <c r="J134" s="181">
        <f>ROUND(I134*H134,2)</f>
        <v>0</v>
      </c>
      <c r="K134" s="177" t="s">
        <v>5</v>
      </c>
      <c r="L134" s="41"/>
      <c r="M134" s="182" t="s">
        <v>5</v>
      </c>
      <c r="N134" s="183" t="s">
        <v>40</v>
      </c>
      <c r="O134" s="42"/>
      <c r="P134" s="184">
        <f>O134*H134</f>
        <v>0</v>
      </c>
      <c r="Q134" s="184">
        <v>0</v>
      </c>
      <c r="R134" s="184">
        <f>Q134*H134</f>
        <v>0</v>
      </c>
      <c r="S134" s="184">
        <v>0</v>
      </c>
      <c r="T134" s="185">
        <f>S134*H134</f>
        <v>0</v>
      </c>
      <c r="AR134" s="24" t="s">
        <v>168</v>
      </c>
      <c r="AT134" s="24" t="s">
        <v>164</v>
      </c>
      <c r="AU134" s="24" t="s">
        <v>79</v>
      </c>
      <c r="AY134" s="24" t="s">
        <v>162</v>
      </c>
      <c r="BE134" s="186">
        <f>IF(N134="základní",J134,0)</f>
        <v>0</v>
      </c>
      <c r="BF134" s="186">
        <f>IF(N134="snížená",J134,0)</f>
        <v>0</v>
      </c>
      <c r="BG134" s="186">
        <f>IF(N134="zákl. přenesená",J134,0)</f>
        <v>0</v>
      </c>
      <c r="BH134" s="186">
        <f>IF(N134="sníž. přenesená",J134,0)</f>
        <v>0</v>
      </c>
      <c r="BI134" s="186">
        <f>IF(N134="nulová",J134,0)</f>
        <v>0</v>
      </c>
      <c r="BJ134" s="24" t="s">
        <v>77</v>
      </c>
      <c r="BK134" s="186">
        <f>ROUND(I134*H134,2)</f>
        <v>0</v>
      </c>
      <c r="BL134" s="24" t="s">
        <v>168</v>
      </c>
      <c r="BM134" s="24" t="s">
        <v>249</v>
      </c>
    </row>
    <row r="135" spans="2:65" s="1" customFormat="1" ht="25.5" customHeight="1">
      <c r="B135" s="174"/>
      <c r="C135" s="175" t="s">
        <v>213</v>
      </c>
      <c r="D135" s="175" t="s">
        <v>164</v>
      </c>
      <c r="E135" s="176" t="s">
        <v>3314</v>
      </c>
      <c r="F135" s="177" t="s">
        <v>3315</v>
      </c>
      <c r="G135" s="178" t="s">
        <v>3027</v>
      </c>
      <c r="H135" s="179">
        <v>1</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270</v>
      </c>
    </row>
    <row r="136" spans="2:65" s="10" customFormat="1" ht="29.9" customHeight="1">
      <c r="B136" s="160"/>
      <c r="D136" s="171" t="s">
        <v>68</v>
      </c>
      <c r="E136" s="172" t="s">
        <v>3096</v>
      </c>
      <c r="F136" s="172" t="s">
        <v>3316</v>
      </c>
      <c r="I136" s="163"/>
      <c r="J136" s="173">
        <f>BK136</f>
        <v>0</v>
      </c>
      <c r="L136" s="160"/>
      <c r="M136" s="165"/>
      <c r="N136" s="166"/>
      <c r="O136" s="166"/>
      <c r="P136" s="167">
        <f>SUM(P137:P141)</f>
        <v>0</v>
      </c>
      <c r="Q136" s="166"/>
      <c r="R136" s="167">
        <f>SUM(R137:R141)</f>
        <v>0</v>
      </c>
      <c r="S136" s="166"/>
      <c r="T136" s="168">
        <f>SUM(T137:T141)</f>
        <v>0</v>
      </c>
      <c r="AR136" s="161" t="s">
        <v>77</v>
      </c>
      <c r="AT136" s="169" t="s">
        <v>68</v>
      </c>
      <c r="AU136" s="169" t="s">
        <v>77</v>
      </c>
      <c r="AY136" s="161" t="s">
        <v>162</v>
      </c>
      <c r="BK136" s="170">
        <f>SUM(BK137:BK141)</f>
        <v>0</v>
      </c>
    </row>
    <row r="137" spans="2:65" s="1" customFormat="1" ht="16.5" customHeight="1">
      <c r="B137" s="174"/>
      <c r="C137" s="175" t="s">
        <v>227</v>
      </c>
      <c r="D137" s="175" t="s">
        <v>164</v>
      </c>
      <c r="E137" s="176" t="s">
        <v>3317</v>
      </c>
      <c r="F137" s="177" t="s">
        <v>3318</v>
      </c>
      <c r="G137" s="178" t="s">
        <v>746</v>
      </c>
      <c r="H137" s="179">
        <v>30</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281</v>
      </c>
    </row>
    <row r="138" spans="2:65" s="1" customFormat="1" ht="16.5" customHeight="1">
      <c r="B138" s="174"/>
      <c r="C138" s="175" t="s">
        <v>232</v>
      </c>
      <c r="D138" s="175" t="s">
        <v>164</v>
      </c>
      <c r="E138" s="176" t="s">
        <v>3319</v>
      </c>
      <c r="F138" s="177" t="s">
        <v>3320</v>
      </c>
      <c r="G138" s="178" t="s">
        <v>746</v>
      </c>
      <c r="H138" s="179">
        <v>10</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296</v>
      </c>
    </row>
    <row r="139" spans="2:65" s="1" customFormat="1" ht="16.5" customHeight="1">
      <c r="B139" s="174"/>
      <c r="C139" s="175" t="s">
        <v>236</v>
      </c>
      <c r="D139" s="175" t="s">
        <v>164</v>
      </c>
      <c r="E139" s="176" t="s">
        <v>3321</v>
      </c>
      <c r="F139" s="177" t="s">
        <v>3322</v>
      </c>
      <c r="G139" s="178" t="s">
        <v>746</v>
      </c>
      <c r="H139" s="179">
        <v>10</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305</v>
      </c>
    </row>
    <row r="140" spans="2:65" s="1" customFormat="1" ht="16.5" customHeight="1">
      <c r="B140" s="174"/>
      <c r="C140" s="175" t="s">
        <v>240</v>
      </c>
      <c r="D140" s="175" t="s">
        <v>164</v>
      </c>
      <c r="E140" s="176" t="s">
        <v>3323</v>
      </c>
      <c r="F140" s="177" t="s">
        <v>3324</v>
      </c>
      <c r="G140" s="178" t="s">
        <v>746</v>
      </c>
      <c r="H140" s="179">
        <v>35</v>
      </c>
      <c r="I140" s="180"/>
      <c r="J140" s="181">
        <f>ROUND(I140*H140,2)</f>
        <v>0</v>
      </c>
      <c r="K140" s="177" t="s">
        <v>5</v>
      </c>
      <c r="L140" s="41"/>
      <c r="M140" s="182" t="s">
        <v>5</v>
      </c>
      <c r="N140" s="183" t="s">
        <v>40</v>
      </c>
      <c r="O140" s="42"/>
      <c r="P140" s="184">
        <f>O140*H140</f>
        <v>0</v>
      </c>
      <c r="Q140" s="184">
        <v>0</v>
      </c>
      <c r="R140" s="184">
        <f>Q140*H140</f>
        <v>0</v>
      </c>
      <c r="S140" s="184">
        <v>0</v>
      </c>
      <c r="T140" s="185">
        <f>S140*H140</f>
        <v>0</v>
      </c>
      <c r="AR140" s="24" t="s">
        <v>168</v>
      </c>
      <c r="AT140" s="24" t="s">
        <v>164</v>
      </c>
      <c r="AU140" s="24" t="s">
        <v>79</v>
      </c>
      <c r="AY140" s="24" t="s">
        <v>162</v>
      </c>
      <c r="BE140" s="186">
        <f>IF(N140="základní",J140,0)</f>
        <v>0</v>
      </c>
      <c r="BF140" s="186">
        <f>IF(N140="snížená",J140,0)</f>
        <v>0</v>
      </c>
      <c r="BG140" s="186">
        <f>IF(N140="zákl. přenesená",J140,0)</f>
        <v>0</v>
      </c>
      <c r="BH140" s="186">
        <f>IF(N140="sníž. přenesená",J140,0)</f>
        <v>0</v>
      </c>
      <c r="BI140" s="186">
        <f>IF(N140="nulová",J140,0)</f>
        <v>0</v>
      </c>
      <c r="BJ140" s="24" t="s">
        <v>77</v>
      </c>
      <c r="BK140" s="186">
        <f>ROUND(I140*H140,2)</f>
        <v>0</v>
      </c>
      <c r="BL140" s="24" t="s">
        <v>168</v>
      </c>
      <c r="BM140" s="24" t="s">
        <v>324</v>
      </c>
    </row>
    <row r="141" spans="2:65" s="1" customFormat="1" ht="16.5" customHeight="1">
      <c r="B141" s="174"/>
      <c r="C141" s="175" t="s">
        <v>245</v>
      </c>
      <c r="D141" s="175" t="s">
        <v>164</v>
      </c>
      <c r="E141" s="176" t="s">
        <v>3325</v>
      </c>
      <c r="F141" s="177" t="s">
        <v>3326</v>
      </c>
      <c r="G141" s="178" t="s">
        <v>746</v>
      </c>
      <c r="H141" s="179">
        <v>9</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334</v>
      </c>
    </row>
    <row r="142" spans="2:65" s="10" customFormat="1" ht="29.9" customHeight="1">
      <c r="B142" s="160"/>
      <c r="D142" s="171" t="s">
        <v>68</v>
      </c>
      <c r="E142" s="172" t="s">
        <v>3111</v>
      </c>
      <c r="F142" s="172" t="s">
        <v>3327</v>
      </c>
      <c r="I142" s="163"/>
      <c r="J142" s="173">
        <f>BK142</f>
        <v>0</v>
      </c>
      <c r="L142" s="160"/>
      <c r="M142" s="165"/>
      <c r="N142" s="166"/>
      <c r="O142" s="166"/>
      <c r="P142" s="167">
        <f>SUM(P143:P149)</f>
        <v>0</v>
      </c>
      <c r="Q142" s="166"/>
      <c r="R142" s="167">
        <f>SUM(R143:R149)</f>
        <v>0</v>
      </c>
      <c r="S142" s="166"/>
      <c r="T142" s="168">
        <f>SUM(T143:T149)</f>
        <v>0</v>
      </c>
      <c r="AR142" s="161" t="s">
        <v>77</v>
      </c>
      <c r="AT142" s="169" t="s">
        <v>68</v>
      </c>
      <c r="AU142" s="169" t="s">
        <v>77</v>
      </c>
      <c r="AY142" s="161" t="s">
        <v>162</v>
      </c>
      <c r="BK142" s="170">
        <f>SUM(BK143:BK149)</f>
        <v>0</v>
      </c>
    </row>
    <row r="143" spans="2:65" s="1" customFormat="1" ht="25.5" customHeight="1">
      <c r="B143" s="174"/>
      <c r="C143" s="175" t="s">
        <v>249</v>
      </c>
      <c r="D143" s="175" t="s">
        <v>164</v>
      </c>
      <c r="E143" s="176" t="s">
        <v>3328</v>
      </c>
      <c r="F143" s="177" t="s">
        <v>3329</v>
      </c>
      <c r="G143" s="178" t="s">
        <v>284</v>
      </c>
      <c r="H143" s="179">
        <v>19</v>
      </c>
      <c r="I143" s="180"/>
      <c r="J143" s="181">
        <f t="shared" ref="J143:J148" si="0">ROUND(I143*H143,2)</f>
        <v>0</v>
      </c>
      <c r="K143" s="177" t="s">
        <v>5</v>
      </c>
      <c r="L143" s="41"/>
      <c r="M143" s="182" t="s">
        <v>5</v>
      </c>
      <c r="N143" s="183" t="s">
        <v>40</v>
      </c>
      <c r="O143" s="42"/>
      <c r="P143" s="184">
        <f t="shared" ref="P143:P148" si="1">O143*H143</f>
        <v>0</v>
      </c>
      <c r="Q143" s="184">
        <v>0</v>
      </c>
      <c r="R143" s="184">
        <f t="shared" ref="R143:R148" si="2">Q143*H143</f>
        <v>0</v>
      </c>
      <c r="S143" s="184">
        <v>0</v>
      </c>
      <c r="T143" s="185">
        <f t="shared" ref="T143:T148" si="3">S143*H143</f>
        <v>0</v>
      </c>
      <c r="AR143" s="24" t="s">
        <v>168</v>
      </c>
      <c r="AT143" s="24" t="s">
        <v>164</v>
      </c>
      <c r="AU143" s="24" t="s">
        <v>79</v>
      </c>
      <c r="AY143" s="24" t="s">
        <v>162</v>
      </c>
      <c r="BE143" s="186">
        <f t="shared" ref="BE143:BE148" si="4">IF(N143="základní",J143,0)</f>
        <v>0</v>
      </c>
      <c r="BF143" s="186">
        <f t="shared" ref="BF143:BF148" si="5">IF(N143="snížená",J143,0)</f>
        <v>0</v>
      </c>
      <c r="BG143" s="186">
        <f t="shared" ref="BG143:BG148" si="6">IF(N143="zákl. přenesená",J143,0)</f>
        <v>0</v>
      </c>
      <c r="BH143" s="186">
        <f t="shared" ref="BH143:BH148" si="7">IF(N143="sníž. přenesená",J143,0)</f>
        <v>0</v>
      </c>
      <c r="BI143" s="186">
        <f t="shared" ref="BI143:BI148" si="8">IF(N143="nulová",J143,0)</f>
        <v>0</v>
      </c>
      <c r="BJ143" s="24" t="s">
        <v>77</v>
      </c>
      <c r="BK143" s="186">
        <f t="shared" ref="BK143:BK148" si="9">ROUND(I143*H143,2)</f>
        <v>0</v>
      </c>
      <c r="BL143" s="24" t="s">
        <v>168</v>
      </c>
      <c r="BM143" s="24" t="s">
        <v>346</v>
      </c>
    </row>
    <row r="144" spans="2:65" s="1" customFormat="1" ht="25.5" customHeight="1">
      <c r="B144" s="174"/>
      <c r="C144" s="175" t="s">
        <v>11</v>
      </c>
      <c r="D144" s="175" t="s">
        <v>164</v>
      </c>
      <c r="E144" s="176" t="s">
        <v>3330</v>
      </c>
      <c r="F144" s="177" t="s">
        <v>3331</v>
      </c>
      <c r="G144" s="178" t="s">
        <v>284</v>
      </c>
      <c r="H144" s="179">
        <v>5</v>
      </c>
      <c r="I144" s="180"/>
      <c r="J144" s="181">
        <f t="shared" si="0"/>
        <v>0</v>
      </c>
      <c r="K144" s="177" t="s">
        <v>5</v>
      </c>
      <c r="L144" s="41"/>
      <c r="M144" s="182" t="s">
        <v>5</v>
      </c>
      <c r="N144" s="183" t="s">
        <v>40</v>
      </c>
      <c r="O144" s="42"/>
      <c r="P144" s="184">
        <f t="shared" si="1"/>
        <v>0</v>
      </c>
      <c r="Q144" s="184">
        <v>0</v>
      </c>
      <c r="R144" s="184">
        <f t="shared" si="2"/>
        <v>0</v>
      </c>
      <c r="S144" s="184">
        <v>0</v>
      </c>
      <c r="T144" s="185">
        <f t="shared" si="3"/>
        <v>0</v>
      </c>
      <c r="AR144" s="24" t="s">
        <v>168</v>
      </c>
      <c r="AT144" s="24" t="s">
        <v>164</v>
      </c>
      <c r="AU144" s="24" t="s">
        <v>79</v>
      </c>
      <c r="AY144" s="24" t="s">
        <v>162</v>
      </c>
      <c r="BE144" s="186">
        <f t="shared" si="4"/>
        <v>0</v>
      </c>
      <c r="BF144" s="186">
        <f t="shared" si="5"/>
        <v>0</v>
      </c>
      <c r="BG144" s="186">
        <f t="shared" si="6"/>
        <v>0</v>
      </c>
      <c r="BH144" s="186">
        <f t="shared" si="7"/>
        <v>0</v>
      </c>
      <c r="BI144" s="186">
        <f t="shared" si="8"/>
        <v>0</v>
      </c>
      <c r="BJ144" s="24" t="s">
        <v>77</v>
      </c>
      <c r="BK144" s="186">
        <f t="shared" si="9"/>
        <v>0</v>
      </c>
      <c r="BL144" s="24" t="s">
        <v>168</v>
      </c>
      <c r="BM144" s="24" t="s">
        <v>356</v>
      </c>
    </row>
    <row r="145" spans="2:65" s="1" customFormat="1" ht="25.5" customHeight="1">
      <c r="B145" s="174"/>
      <c r="C145" s="175" t="s">
        <v>270</v>
      </c>
      <c r="D145" s="175" t="s">
        <v>164</v>
      </c>
      <c r="E145" s="176" t="s">
        <v>3332</v>
      </c>
      <c r="F145" s="177" t="s">
        <v>3333</v>
      </c>
      <c r="G145" s="178" t="s">
        <v>284</v>
      </c>
      <c r="H145" s="179">
        <v>155</v>
      </c>
      <c r="I145" s="180"/>
      <c r="J145" s="181">
        <f t="shared" si="0"/>
        <v>0</v>
      </c>
      <c r="K145" s="177" t="s">
        <v>5</v>
      </c>
      <c r="L145" s="41"/>
      <c r="M145" s="182" t="s">
        <v>5</v>
      </c>
      <c r="N145" s="183" t="s">
        <v>40</v>
      </c>
      <c r="O145" s="42"/>
      <c r="P145" s="184">
        <f t="shared" si="1"/>
        <v>0</v>
      </c>
      <c r="Q145" s="184">
        <v>0</v>
      </c>
      <c r="R145" s="184">
        <f t="shared" si="2"/>
        <v>0</v>
      </c>
      <c r="S145" s="184">
        <v>0</v>
      </c>
      <c r="T145" s="185">
        <f t="shared" si="3"/>
        <v>0</v>
      </c>
      <c r="AR145" s="24" t="s">
        <v>168</v>
      </c>
      <c r="AT145" s="24" t="s">
        <v>164</v>
      </c>
      <c r="AU145" s="24" t="s">
        <v>79</v>
      </c>
      <c r="AY145" s="24" t="s">
        <v>162</v>
      </c>
      <c r="BE145" s="186">
        <f t="shared" si="4"/>
        <v>0</v>
      </c>
      <c r="BF145" s="186">
        <f t="shared" si="5"/>
        <v>0</v>
      </c>
      <c r="BG145" s="186">
        <f t="shared" si="6"/>
        <v>0</v>
      </c>
      <c r="BH145" s="186">
        <f t="shared" si="7"/>
        <v>0</v>
      </c>
      <c r="BI145" s="186">
        <f t="shared" si="8"/>
        <v>0</v>
      </c>
      <c r="BJ145" s="24" t="s">
        <v>77</v>
      </c>
      <c r="BK145" s="186">
        <f t="shared" si="9"/>
        <v>0</v>
      </c>
      <c r="BL145" s="24" t="s">
        <v>168</v>
      </c>
      <c r="BM145" s="24" t="s">
        <v>365</v>
      </c>
    </row>
    <row r="146" spans="2:65" s="1" customFormat="1" ht="25.5" customHeight="1">
      <c r="B146" s="174"/>
      <c r="C146" s="175" t="s">
        <v>275</v>
      </c>
      <c r="D146" s="175" t="s">
        <v>164</v>
      </c>
      <c r="E146" s="176" t="s">
        <v>3334</v>
      </c>
      <c r="F146" s="177" t="s">
        <v>3335</v>
      </c>
      <c r="G146" s="178" t="s">
        <v>284</v>
      </c>
      <c r="H146" s="179">
        <v>9</v>
      </c>
      <c r="I146" s="180"/>
      <c r="J146" s="181">
        <f t="shared" si="0"/>
        <v>0</v>
      </c>
      <c r="K146" s="177" t="s">
        <v>5</v>
      </c>
      <c r="L146" s="41"/>
      <c r="M146" s="182" t="s">
        <v>5</v>
      </c>
      <c r="N146" s="183" t="s">
        <v>40</v>
      </c>
      <c r="O146" s="42"/>
      <c r="P146" s="184">
        <f t="shared" si="1"/>
        <v>0</v>
      </c>
      <c r="Q146" s="184">
        <v>0</v>
      </c>
      <c r="R146" s="184">
        <f t="shared" si="2"/>
        <v>0</v>
      </c>
      <c r="S146" s="184">
        <v>0</v>
      </c>
      <c r="T146" s="185">
        <f t="shared" si="3"/>
        <v>0</v>
      </c>
      <c r="AR146" s="24" t="s">
        <v>168</v>
      </c>
      <c r="AT146" s="24" t="s">
        <v>164</v>
      </c>
      <c r="AU146" s="24" t="s">
        <v>79</v>
      </c>
      <c r="AY146" s="24" t="s">
        <v>162</v>
      </c>
      <c r="BE146" s="186">
        <f t="shared" si="4"/>
        <v>0</v>
      </c>
      <c r="BF146" s="186">
        <f t="shared" si="5"/>
        <v>0</v>
      </c>
      <c r="BG146" s="186">
        <f t="shared" si="6"/>
        <v>0</v>
      </c>
      <c r="BH146" s="186">
        <f t="shared" si="7"/>
        <v>0</v>
      </c>
      <c r="BI146" s="186">
        <f t="shared" si="8"/>
        <v>0</v>
      </c>
      <c r="BJ146" s="24" t="s">
        <v>77</v>
      </c>
      <c r="BK146" s="186">
        <f t="shared" si="9"/>
        <v>0</v>
      </c>
      <c r="BL146" s="24" t="s">
        <v>168</v>
      </c>
      <c r="BM146" s="24" t="s">
        <v>374</v>
      </c>
    </row>
    <row r="147" spans="2:65" s="1" customFormat="1" ht="25.5" customHeight="1">
      <c r="B147" s="174"/>
      <c r="C147" s="175" t="s">
        <v>281</v>
      </c>
      <c r="D147" s="175" t="s">
        <v>164</v>
      </c>
      <c r="E147" s="176" t="s">
        <v>3336</v>
      </c>
      <c r="F147" s="177" t="s">
        <v>3337</v>
      </c>
      <c r="G147" s="178" t="s">
        <v>284</v>
      </c>
      <c r="H147" s="179">
        <v>30</v>
      </c>
      <c r="I147" s="180"/>
      <c r="J147" s="181">
        <f t="shared" si="0"/>
        <v>0</v>
      </c>
      <c r="K147" s="177" t="s">
        <v>5</v>
      </c>
      <c r="L147" s="41"/>
      <c r="M147" s="182" t="s">
        <v>5</v>
      </c>
      <c r="N147" s="183" t="s">
        <v>40</v>
      </c>
      <c r="O147" s="42"/>
      <c r="P147" s="184">
        <f t="shared" si="1"/>
        <v>0</v>
      </c>
      <c r="Q147" s="184">
        <v>0</v>
      </c>
      <c r="R147" s="184">
        <f t="shared" si="2"/>
        <v>0</v>
      </c>
      <c r="S147" s="184">
        <v>0</v>
      </c>
      <c r="T147" s="185">
        <f t="shared" si="3"/>
        <v>0</v>
      </c>
      <c r="AR147" s="24" t="s">
        <v>168</v>
      </c>
      <c r="AT147" s="24" t="s">
        <v>164</v>
      </c>
      <c r="AU147" s="24" t="s">
        <v>79</v>
      </c>
      <c r="AY147" s="24" t="s">
        <v>162</v>
      </c>
      <c r="BE147" s="186">
        <f t="shared" si="4"/>
        <v>0</v>
      </c>
      <c r="BF147" s="186">
        <f t="shared" si="5"/>
        <v>0</v>
      </c>
      <c r="BG147" s="186">
        <f t="shared" si="6"/>
        <v>0</v>
      </c>
      <c r="BH147" s="186">
        <f t="shared" si="7"/>
        <v>0</v>
      </c>
      <c r="BI147" s="186">
        <f t="shared" si="8"/>
        <v>0</v>
      </c>
      <c r="BJ147" s="24" t="s">
        <v>77</v>
      </c>
      <c r="BK147" s="186">
        <f t="shared" si="9"/>
        <v>0</v>
      </c>
      <c r="BL147" s="24" t="s">
        <v>168</v>
      </c>
      <c r="BM147" s="24" t="s">
        <v>382</v>
      </c>
    </row>
    <row r="148" spans="2:65" s="1" customFormat="1" ht="25.5" customHeight="1">
      <c r="B148" s="174"/>
      <c r="C148" s="175" t="s">
        <v>289</v>
      </c>
      <c r="D148" s="175" t="s">
        <v>164</v>
      </c>
      <c r="E148" s="176" t="s">
        <v>3338</v>
      </c>
      <c r="F148" s="177" t="s">
        <v>3339</v>
      </c>
      <c r="G148" s="178" t="s">
        <v>284</v>
      </c>
      <c r="H148" s="179">
        <v>298</v>
      </c>
      <c r="I148" s="180"/>
      <c r="J148" s="181">
        <f t="shared" si="0"/>
        <v>0</v>
      </c>
      <c r="K148" s="177" t="s">
        <v>5</v>
      </c>
      <c r="L148" s="41"/>
      <c r="M148" s="182" t="s">
        <v>5</v>
      </c>
      <c r="N148" s="183" t="s">
        <v>40</v>
      </c>
      <c r="O148" s="42"/>
      <c r="P148" s="184">
        <f t="shared" si="1"/>
        <v>0</v>
      </c>
      <c r="Q148" s="184">
        <v>0</v>
      </c>
      <c r="R148" s="184">
        <f t="shared" si="2"/>
        <v>0</v>
      </c>
      <c r="S148" s="184">
        <v>0</v>
      </c>
      <c r="T148" s="185">
        <f t="shared" si="3"/>
        <v>0</v>
      </c>
      <c r="AR148" s="24" t="s">
        <v>168</v>
      </c>
      <c r="AT148" s="24" t="s">
        <v>164</v>
      </c>
      <c r="AU148" s="24" t="s">
        <v>79</v>
      </c>
      <c r="AY148" s="24" t="s">
        <v>162</v>
      </c>
      <c r="BE148" s="186">
        <f t="shared" si="4"/>
        <v>0</v>
      </c>
      <c r="BF148" s="186">
        <f t="shared" si="5"/>
        <v>0</v>
      </c>
      <c r="BG148" s="186">
        <f t="shared" si="6"/>
        <v>0</v>
      </c>
      <c r="BH148" s="186">
        <f t="shared" si="7"/>
        <v>0</v>
      </c>
      <c r="BI148" s="186">
        <f t="shared" si="8"/>
        <v>0</v>
      </c>
      <c r="BJ148" s="24" t="s">
        <v>77</v>
      </c>
      <c r="BK148" s="186">
        <f t="shared" si="9"/>
        <v>0</v>
      </c>
      <c r="BL148" s="24" t="s">
        <v>168</v>
      </c>
      <c r="BM148" s="24" t="s">
        <v>390</v>
      </c>
    </row>
    <row r="149" spans="2:65" s="1" customFormat="1" ht="19">
      <c r="B149" s="41"/>
      <c r="D149" s="188" t="s">
        <v>182</v>
      </c>
      <c r="F149" s="203" t="s">
        <v>3340</v>
      </c>
      <c r="I149" s="204"/>
      <c r="L149" s="41"/>
      <c r="M149" s="205"/>
      <c r="N149" s="42"/>
      <c r="O149" s="42"/>
      <c r="P149" s="42"/>
      <c r="Q149" s="42"/>
      <c r="R149" s="42"/>
      <c r="S149" s="42"/>
      <c r="T149" s="70"/>
      <c r="AT149" s="24" t="s">
        <v>182</v>
      </c>
      <c r="AU149" s="24" t="s">
        <v>79</v>
      </c>
    </row>
    <row r="150" spans="2:65" s="10" customFormat="1" ht="29.9" customHeight="1">
      <c r="B150" s="160"/>
      <c r="D150" s="171" t="s">
        <v>68</v>
      </c>
      <c r="E150" s="172" t="s">
        <v>3121</v>
      </c>
      <c r="F150" s="172" t="s">
        <v>3341</v>
      </c>
      <c r="I150" s="163"/>
      <c r="J150" s="173">
        <f>BK150</f>
        <v>0</v>
      </c>
      <c r="L150" s="160"/>
      <c r="M150" s="165"/>
      <c r="N150" s="166"/>
      <c r="O150" s="166"/>
      <c r="P150" s="167">
        <f>SUM(P151:P153)</f>
        <v>0</v>
      </c>
      <c r="Q150" s="166"/>
      <c r="R150" s="167">
        <f>SUM(R151:R153)</f>
        <v>0</v>
      </c>
      <c r="S150" s="166"/>
      <c r="T150" s="168">
        <f>SUM(T151:T153)</f>
        <v>0</v>
      </c>
      <c r="AR150" s="161" t="s">
        <v>77</v>
      </c>
      <c r="AT150" s="169" t="s">
        <v>68</v>
      </c>
      <c r="AU150" s="169" t="s">
        <v>77</v>
      </c>
      <c r="AY150" s="161" t="s">
        <v>162</v>
      </c>
      <c r="BK150" s="170">
        <f>SUM(BK151:BK153)</f>
        <v>0</v>
      </c>
    </row>
    <row r="151" spans="2:65" s="1" customFormat="1" ht="25.5" customHeight="1">
      <c r="B151" s="174"/>
      <c r="C151" s="175" t="s">
        <v>296</v>
      </c>
      <c r="D151" s="175" t="s">
        <v>164</v>
      </c>
      <c r="E151" s="176" t="s">
        <v>3342</v>
      </c>
      <c r="F151" s="177" t="s">
        <v>3343</v>
      </c>
      <c r="G151" s="178" t="s">
        <v>3027</v>
      </c>
      <c r="H151" s="179">
        <v>1</v>
      </c>
      <c r="I151" s="180"/>
      <c r="J151" s="181">
        <f>ROUND(I151*H151,2)</f>
        <v>0</v>
      </c>
      <c r="K151" s="177" t="s">
        <v>5</v>
      </c>
      <c r="L151" s="41"/>
      <c r="M151" s="182" t="s">
        <v>5</v>
      </c>
      <c r="N151" s="183" t="s">
        <v>40</v>
      </c>
      <c r="O151" s="42"/>
      <c r="P151" s="184">
        <f>O151*H151</f>
        <v>0</v>
      </c>
      <c r="Q151" s="184">
        <v>0</v>
      </c>
      <c r="R151" s="184">
        <f>Q151*H151</f>
        <v>0</v>
      </c>
      <c r="S151" s="184">
        <v>0</v>
      </c>
      <c r="T151" s="185">
        <f>S151*H151</f>
        <v>0</v>
      </c>
      <c r="AR151" s="24" t="s">
        <v>168</v>
      </c>
      <c r="AT151" s="24" t="s">
        <v>164</v>
      </c>
      <c r="AU151" s="24" t="s">
        <v>79</v>
      </c>
      <c r="AY151" s="24" t="s">
        <v>162</v>
      </c>
      <c r="BE151" s="186">
        <f>IF(N151="základní",J151,0)</f>
        <v>0</v>
      </c>
      <c r="BF151" s="186">
        <f>IF(N151="snížená",J151,0)</f>
        <v>0</v>
      </c>
      <c r="BG151" s="186">
        <f>IF(N151="zákl. přenesená",J151,0)</f>
        <v>0</v>
      </c>
      <c r="BH151" s="186">
        <f>IF(N151="sníž. přenesená",J151,0)</f>
        <v>0</v>
      </c>
      <c r="BI151" s="186">
        <f>IF(N151="nulová",J151,0)</f>
        <v>0</v>
      </c>
      <c r="BJ151" s="24" t="s">
        <v>77</v>
      </c>
      <c r="BK151" s="186">
        <f>ROUND(I151*H151,2)</f>
        <v>0</v>
      </c>
      <c r="BL151" s="24" t="s">
        <v>168</v>
      </c>
      <c r="BM151" s="24" t="s">
        <v>398</v>
      </c>
    </row>
    <row r="152" spans="2:65" s="1" customFormat="1" ht="25.5" customHeight="1">
      <c r="B152" s="174"/>
      <c r="C152" s="175" t="s">
        <v>10</v>
      </c>
      <c r="D152" s="175" t="s">
        <v>164</v>
      </c>
      <c r="E152" s="176" t="s">
        <v>3344</v>
      </c>
      <c r="F152" s="177" t="s">
        <v>3345</v>
      </c>
      <c r="G152" s="178" t="s">
        <v>3027</v>
      </c>
      <c r="H152" s="179">
        <v>1</v>
      </c>
      <c r="I152" s="180"/>
      <c r="J152" s="181">
        <f>ROUND(I152*H152,2)</f>
        <v>0</v>
      </c>
      <c r="K152" s="177" t="s">
        <v>5</v>
      </c>
      <c r="L152" s="41"/>
      <c r="M152" s="182" t="s">
        <v>5</v>
      </c>
      <c r="N152" s="183" t="s">
        <v>40</v>
      </c>
      <c r="O152" s="42"/>
      <c r="P152" s="184">
        <f>O152*H152</f>
        <v>0</v>
      </c>
      <c r="Q152" s="184">
        <v>0</v>
      </c>
      <c r="R152" s="184">
        <f>Q152*H152</f>
        <v>0</v>
      </c>
      <c r="S152" s="184">
        <v>0</v>
      </c>
      <c r="T152" s="185">
        <f>S152*H152</f>
        <v>0</v>
      </c>
      <c r="AR152" s="24" t="s">
        <v>168</v>
      </c>
      <c r="AT152" s="24" t="s">
        <v>164</v>
      </c>
      <c r="AU152" s="24" t="s">
        <v>79</v>
      </c>
      <c r="AY152" s="24" t="s">
        <v>162</v>
      </c>
      <c r="BE152" s="186">
        <f>IF(N152="základní",J152,0)</f>
        <v>0</v>
      </c>
      <c r="BF152" s="186">
        <f>IF(N152="snížená",J152,0)</f>
        <v>0</v>
      </c>
      <c r="BG152" s="186">
        <f>IF(N152="zákl. přenesená",J152,0)</f>
        <v>0</v>
      </c>
      <c r="BH152" s="186">
        <f>IF(N152="sníž. přenesená",J152,0)</f>
        <v>0</v>
      </c>
      <c r="BI152" s="186">
        <f>IF(N152="nulová",J152,0)</f>
        <v>0</v>
      </c>
      <c r="BJ152" s="24" t="s">
        <v>77</v>
      </c>
      <c r="BK152" s="186">
        <f>ROUND(I152*H152,2)</f>
        <v>0</v>
      </c>
      <c r="BL152" s="24" t="s">
        <v>168</v>
      </c>
      <c r="BM152" s="24" t="s">
        <v>406</v>
      </c>
    </row>
    <row r="153" spans="2:65" s="1" customFormat="1" ht="25.5" customHeight="1">
      <c r="B153" s="174"/>
      <c r="C153" s="175" t="s">
        <v>305</v>
      </c>
      <c r="D153" s="175" t="s">
        <v>164</v>
      </c>
      <c r="E153" s="176" t="s">
        <v>3346</v>
      </c>
      <c r="F153" s="177" t="s">
        <v>3347</v>
      </c>
      <c r="G153" s="178" t="s">
        <v>3027</v>
      </c>
      <c r="H153" s="179">
        <v>1</v>
      </c>
      <c r="I153" s="180"/>
      <c r="J153" s="181">
        <f>ROUND(I153*H153,2)</f>
        <v>0</v>
      </c>
      <c r="K153" s="177" t="s">
        <v>5</v>
      </c>
      <c r="L153" s="41"/>
      <c r="M153" s="182" t="s">
        <v>5</v>
      </c>
      <c r="N153" s="183" t="s">
        <v>40</v>
      </c>
      <c r="O153" s="42"/>
      <c r="P153" s="184">
        <f>O153*H153</f>
        <v>0</v>
      </c>
      <c r="Q153" s="184">
        <v>0</v>
      </c>
      <c r="R153" s="184">
        <f>Q153*H153</f>
        <v>0</v>
      </c>
      <c r="S153" s="184">
        <v>0</v>
      </c>
      <c r="T153" s="185">
        <f>S153*H153</f>
        <v>0</v>
      </c>
      <c r="AR153" s="24" t="s">
        <v>168</v>
      </c>
      <c r="AT153" s="24" t="s">
        <v>164</v>
      </c>
      <c r="AU153" s="24" t="s">
        <v>79</v>
      </c>
      <c r="AY153" s="24" t="s">
        <v>162</v>
      </c>
      <c r="BE153" s="186">
        <f>IF(N153="základní",J153,0)</f>
        <v>0</v>
      </c>
      <c r="BF153" s="186">
        <f>IF(N153="snížená",J153,0)</f>
        <v>0</v>
      </c>
      <c r="BG153" s="186">
        <f>IF(N153="zákl. přenesená",J153,0)</f>
        <v>0</v>
      </c>
      <c r="BH153" s="186">
        <f>IF(N153="sníž. přenesená",J153,0)</f>
        <v>0</v>
      </c>
      <c r="BI153" s="186">
        <f>IF(N153="nulová",J153,0)</f>
        <v>0</v>
      </c>
      <c r="BJ153" s="24" t="s">
        <v>77</v>
      </c>
      <c r="BK153" s="186">
        <f>ROUND(I153*H153,2)</f>
        <v>0</v>
      </c>
      <c r="BL153" s="24" t="s">
        <v>168</v>
      </c>
      <c r="BM153" s="24" t="s">
        <v>413</v>
      </c>
    </row>
    <row r="154" spans="2:65" s="10" customFormat="1" ht="29.9" customHeight="1">
      <c r="B154" s="160"/>
      <c r="D154" s="171" t="s">
        <v>68</v>
      </c>
      <c r="E154" s="172" t="s">
        <v>3135</v>
      </c>
      <c r="F154" s="172" t="s">
        <v>3348</v>
      </c>
      <c r="I154" s="163"/>
      <c r="J154" s="173">
        <f>BK154</f>
        <v>0</v>
      </c>
      <c r="L154" s="160"/>
      <c r="M154" s="165"/>
      <c r="N154" s="166"/>
      <c r="O154" s="166"/>
      <c r="P154" s="167">
        <f>SUM(P155:P159)</f>
        <v>0</v>
      </c>
      <c r="Q154" s="166"/>
      <c r="R154" s="167">
        <f>SUM(R155:R159)</f>
        <v>0</v>
      </c>
      <c r="S154" s="166"/>
      <c r="T154" s="168">
        <f>SUM(T155:T159)</f>
        <v>0</v>
      </c>
      <c r="AR154" s="161" t="s">
        <v>77</v>
      </c>
      <c r="AT154" s="169" t="s">
        <v>68</v>
      </c>
      <c r="AU154" s="169" t="s">
        <v>77</v>
      </c>
      <c r="AY154" s="161" t="s">
        <v>162</v>
      </c>
      <c r="BK154" s="170">
        <f>SUM(BK155:BK159)</f>
        <v>0</v>
      </c>
    </row>
    <row r="155" spans="2:65" s="1" customFormat="1" ht="25.5" customHeight="1">
      <c r="B155" s="174"/>
      <c r="C155" s="175" t="s">
        <v>317</v>
      </c>
      <c r="D155" s="175" t="s">
        <v>164</v>
      </c>
      <c r="E155" s="176" t="s">
        <v>3349</v>
      </c>
      <c r="F155" s="177" t="s">
        <v>3350</v>
      </c>
      <c r="G155" s="178" t="s">
        <v>284</v>
      </c>
      <c r="H155" s="179">
        <v>125</v>
      </c>
      <c r="I155" s="180"/>
      <c r="J155" s="181">
        <f>ROUND(I155*H155,2)</f>
        <v>0</v>
      </c>
      <c r="K155" s="177" t="s">
        <v>5</v>
      </c>
      <c r="L155" s="41"/>
      <c r="M155" s="182" t="s">
        <v>5</v>
      </c>
      <c r="N155" s="183" t="s">
        <v>40</v>
      </c>
      <c r="O155" s="42"/>
      <c r="P155" s="184">
        <f>O155*H155</f>
        <v>0</v>
      </c>
      <c r="Q155" s="184">
        <v>0</v>
      </c>
      <c r="R155" s="184">
        <f>Q155*H155</f>
        <v>0</v>
      </c>
      <c r="S155" s="184">
        <v>0</v>
      </c>
      <c r="T155" s="185">
        <f>S155*H155</f>
        <v>0</v>
      </c>
      <c r="AR155" s="24" t="s">
        <v>168</v>
      </c>
      <c r="AT155" s="24" t="s">
        <v>164</v>
      </c>
      <c r="AU155" s="24" t="s">
        <v>79</v>
      </c>
      <c r="AY155" s="24" t="s">
        <v>162</v>
      </c>
      <c r="BE155" s="186">
        <f>IF(N155="základní",J155,0)</f>
        <v>0</v>
      </c>
      <c r="BF155" s="186">
        <f>IF(N155="snížená",J155,0)</f>
        <v>0</v>
      </c>
      <c r="BG155" s="186">
        <f>IF(N155="zákl. přenesená",J155,0)</f>
        <v>0</v>
      </c>
      <c r="BH155" s="186">
        <f>IF(N155="sníž. přenesená",J155,0)</f>
        <v>0</v>
      </c>
      <c r="BI155" s="186">
        <f>IF(N155="nulová",J155,0)</f>
        <v>0</v>
      </c>
      <c r="BJ155" s="24" t="s">
        <v>77</v>
      </c>
      <c r="BK155" s="186">
        <f>ROUND(I155*H155,2)</f>
        <v>0</v>
      </c>
      <c r="BL155" s="24" t="s">
        <v>168</v>
      </c>
      <c r="BM155" s="24" t="s">
        <v>421</v>
      </c>
    </row>
    <row r="156" spans="2:65" s="1" customFormat="1" ht="25.5" customHeight="1">
      <c r="B156" s="174"/>
      <c r="C156" s="175" t="s">
        <v>324</v>
      </c>
      <c r="D156" s="175" t="s">
        <v>164</v>
      </c>
      <c r="E156" s="176" t="s">
        <v>3351</v>
      </c>
      <c r="F156" s="177" t="s">
        <v>3352</v>
      </c>
      <c r="G156" s="178" t="s">
        <v>284</v>
      </c>
      <c r="H156" s="179">
        <v>239</v>
      </c>
      <c r="I156" s="180"/>
      <c r="J156" s="181">
        <f>ROUND(I156*H156,2)</f>
        <v>0</v>
      </c>
      <c r="K156" s="177" t="s">
        <v>5</v>
      </c>
      <c r="L156" s="41"/>
      <c r="M156" s="182" t="s">
        <v>5</v>
      </c>
      <c r="N156" s="183" t="s">
        <v>40</v>
      </c>
      <c r="O156" s="42"/>
      <c r="P156" s="184">
        <f>O156*H156</f>
        <v>0</v>
      </c>
      <c r="Q156" s="184">
        <v>0</v>
      </c>
      <c r="R156" s="184">
        <f>Q156*H156</f>
        <v>0</v>
      </c>
      <c r="S156" s="184">
        <v>0</v>
      </c>
      <c r="T156" s="185">
        <f>S156*H156</f>
        <v>0</v>
      </c>
      <c r="AR156" s="24" t="s">
        <v>168</v>
      </c>
      <c r="AT156" s="24" t="s">
        <v>164</v>
      </c>
      <c r="AU156" s="24" t="s">
        <v>79</v>
      </c>
      <c r="AY156" s="24" t="s">
        <v>162</v>
      </c>
      <c r="BE156" s="186">
        <f>IF(N156="základní",J156,0)</f>
        <v>0</v>
      </c>
      <c r="BF156" s="186">
        <f>IF(N156="snížená",J156,0)</f>
        <v>0</v>
      </c>
      <c r="BG156" s="186">
        <f>IF(N156="zákl. přenesená",J156,0)</f>
        <v>0</v>
      </c>
      <c r="BH156" s="186">
        <f>IF(N156="sníž. přenesená",J156,0)</f>
        <v>0</v>
      </c>
      <c r="BI156" s="186">
        <f>IF(N156="nulová",J156,0)</f>
        <v>0</v>
      </c>
      <c r="BJ156" s="24" t="s">
        <v>77</v>
      </c>
      <c r="BK156" s="186">
        <f>ROUND(I156*H156,2)</f>
        <v>0</v>
      </c>
      <c r="BL156" s="24" t="s">
        <v>168</v>
      </c>
      <c r="BM156" s="24" t="s">
        <v>434</v>
      </c>
    </row>
    <row r="157" spans="2:65" s="1" customFormat="1" ht="25.5" customHeight="1">
      <c r="B157" s="174"/>
      <c r="C157" s="175" t="s">
        <v>330</v>
      </c>
      <c r="D157" s="175" t="s">
        <v>164</v>
      </c>
      <c r="E157" s="176" t="s">
        <v>3353</v>
      </c>
      <c r="F157" s="177" t="s">
        <v>3354</v>
      </c>
      <c r="G157" s="178" t="s">
        <v>284</v>
      </c>
      <c r="H157" s="179">
        <v>13</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79</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448</v>
      </c>
    </row>
    <row r="158" spans="2:65" s="1" customFormat="1" ht="25.5" customHeight="1">
      <c r="B158" s="174"/>
      <c r="C158" s="175" t="s">
        <v>334</v>
      </c>
      <c r="D158" s="175" t="s">
        <v>164</v>
      </c>
      <c r="E158" s="176" t="s">
        <v>3355</v>
      </c>
      <c r="F158" s="177" t="s">
        <v>3356</v>
      </c>
      <c r="G158" s="178" t="s">
        <v>284</v>
      </c>
      <c r="H158" s="179">
        <v>177</v>
      </c>
      <c r="I158" s="180"/>
      <c r="J158" s="181">
        <f>ROUND(I158*H158,2)</f>
        <v>0</v>
      </c>
      <c r="K158" s="177" t="s">
        <v>5</v>
      </c>
      <c r="L158" s="41"/>
      <c r="M158" s="182" t="s">
        <v>5</v>
      </c>
      <c r="N158" s="183" t="s">
        <v>40</v>
      </c>
      <c r="O158" s="42"/>
      <c r="P158" s="184">
        <f>O158*H158</f>
        <v>0</v>
      </c>
      <c r="Q158" s="184">
        <v>0</v>
      </c>
      <c r="R158" s="184">
        <f>Q158*H158</f>
        <v>0</v>
      </c>
      <c r="S158" s="184">
        <v>0</v>
      </c>
      <c r="T158" s="185">
        <f>S158*H158</f>
        <v>0</v>
      </c>
      <c r="AR158" s="24" t="s">
        <v>168</v>
      </c>
      <c r="AT158" s="24" t="s">
        <v>164</v>
      </c>
      <c r="AU158" s="24" t="s">
        <v>79</v>
      </c>
      <c r="AY158" s="24" t="s">
        <v>162</v>
      </c>
      <c r="BE158" s="186">
        <f>IF(N158="základní",J158,0)</f>
        <v>0</v>
      </c>
      <c r="BF158" s="186">
        <f>IF(N158="snížená",J158,0)</f>
        <v>0</v>
      </c>
      <c r="BG158" s="186">
        <f>IF(N158="zákl. přenesená",J158,0)</f>
        <v>0</v>
      </c>
      <c r="BH158" s="186">
        <f>IF(N158="sníž. přenesená",J158,0)</f>
        <v>0</v>
      </c>
      <c r="BI158" s="186">
        <f>IF(N158="nulová",J158,0)</f>
        <v>0</v>
      </c>
      <c r="BJ158" s="24" t="s">
        <v>77</v>
      </c>
      <c r="BK158" s="186">
        <f>ROUND(I158*H158,2)</f>
        <v>0</v>
      </c>
      <c r="BL158" s="24" t="s">
        <v>168</v>
      </c>
      <c r="BM158" s="24" t="s">
        <v>458</v>
      </c>
    </row>
    <row r="159" spans="2:65" s="1" customFormat="1" ht="19">
      <c r="B159" s="41"/>
      <c r="D159" s="188" t="s">
        <v>182</v>
      </c>
      <c r="F159" s="203" t="s">
        <v>3340</v>
      </c>
      <c r="I159" s="204"/>
      <c r="L159" s="41"/>
      <c r="M159" s="205"/>
      <c r="N159" s="42"/>
      <c r="O159" s="42"/>
      <c r="P159" s="42"/>
      <c r="Q159" s="42"/>
      <c r="R159" s="42"/>
      <c r="S159" s="42"/>
      <c r="T159" s="70"/>
      <c r="AT159" s="24" t="s">
        <v>182</v>
      </c>
      <c r="AU159" s="24" t="s">
        <v>79</v>
      </c>
    </row>
    <row r="160" spans="2:65" s="10" customFormat="1" ht="29.9" customHeight="1">
      <c r="B160" s="160"/>
      <c r="D160" s="171" t="s">
        <v>68</v>
      </c>
      <c r="E160" s="172" t="s">
        <v>3214</v>
      </c>
      <c r="F160" s="172" t="s">
        <v>3357</v>
      </c>
      <c r="I160" s="163"/>
      <c r="J160" s="173">
        <f>BK160</f>
        <v>0</v>
      </c>
      <c r="L160" s="160"/>
      <c r="M160" s="165"/>
      <c r="N160" s="166"/>
      <c r="O160" s="166"/>
      <c r="P160" s="167">
        <f>SUM(P161:P171)</f>
        <v>0</v>
      </c>
      <c r="Q160" s="166"/>
      <c r="R160" s="167">
        <f>SUM(R161:R171)</f>
        <v>0</v>
      </c>
      <c r="S160" s="166"/>
      <c r="T160" s="168">
        <f>SUM(T161:T171)</f>
        <v>0</v>
      </c>
      <c r="AR160" s="161" t="s">
        <v>77</v>
      </c>
      <c r="AT160" s="169" t="s">
        <v>68</v>
      </c>
      <c r="AU160" s="169" t="s">
        <v>77</v>
      </c>
      <c r="AY160" s="161" t="s">
        <v>162</v>
      </c>
      <c r="BK160" s="170">
        <f>SUM(BK161:BK171)</f>
        <v>0</v>
      </c>
    </row>
    <row r="161" spans="2:65" s="1" customFormat="1" ht="16.5" customHeight="1">
      <c r="B161" s="174"/>
      <c r="C161" s="175" t="s">
        <v>342</v>
      </c>
      <c r="D161" s="175" t="s">
        <v>164</v>
      </c>
      <c r="E161" s="176" t="s">
        <v>3358</v>
      </c>
      <c r="F161" s="177" t="s">
        <v>3359</v>
      </c>
      <c r="G161" s="178" t="s">
        <v>3027</v>
      </c>
      <c r="H161" s="179">
        <v>1</v>
      </c>
      <c r="I161" s="180"/>
      <c r="J161" s="181">
        <f t="shared" ref="J161:J170" si="10">ROUND(I161*H161,2)</f>
        <v>0</v>
      </c>
      <c r="K161" s="177" t="s">
        <v>5</v>
      </c>
      <c r="L161" s="41"/>
      <c r="M161" s="182" t="s">
        <v>5</v>
      </c>
      <c r="N161" s="183" t="s">
        <v>40</v>
      </c>
      <c r="O161" s="42"/>
      <c r="P161" s="184">
        <f t="shared" ref="P161:P170" si="11">O161*H161</f>
        <v>0</v>
      </c>
      <c r="Q161" s="184">
        <v>0</v>
      </c>
      <c r="R161" s="184">
        <f t="shared" ref="R161:R170" si="12">Q161*H161</f>
        <v>0</v>
      </c>
      <c r="S161" s="184">
        <v>0</v>
      </c>
      <c r="T161" s="185">
        <f t="shared" ref="T161:T170" si="13">S161*H161</f>
        <v>0</v>
      </c>
      <c r="AR161" s="24" t="s">
        <v>168</v>
      </c>
      <c r="AT161" s="24" t="s">
        <v>164</v>
      </c>
      <c r="AU161" s="24" t="s">
        <v>79</v>
      </c>
      <c r="AY161" s="24" t="s">
        <v>162</v>
      </c>
      <c r="BE161" s="186">
        <f t="shared" ref="BE161:BE170" si="14">IF(N161="základní",J161,0)</f>
        <v>0</v>
      </c>
      <c r="BF161" s="186">
        <f t="shared" ref="BF161:BF170" si="15">IF(N161="snížená",J161,0)</f>
        <v>0</v>
      </c>
      <c r="BG161" s="186">
        <f t="shared" ref="BG161:BG170" si="16">IF(N161="zákl. přenesená",J161,0)</f>
        <v>0</v>
      </c>
      <c r="BH161" s="186">
        <f t="shared" ref="BH161:BH170" si="17">IF(N161="sníž. přenesená",J161,0)</f>
        <v>0</v>
      </c>
      <c r="BI161" s="186">
        <f t="shared" ref="BI161:BI170" si="18">IF(N161="nulová",J161,0)</f>
        <v>0</v>
      </c>
      <c r="BJ161" s="24" t="s">
        <v>77</v>
      </c>
      <c r="BK161" s="186">
        <f t="shared" ref="BK161:BK170" si="19">ROUND(I161*H161,2)</f>
        <v>0</v>
      </c>
      <c r="BL161" s="24" t="s">
        <v>168</v>
      </c>
      <c r="BM161" s="24" t="s">
        <v>470</v>
      </c>
    </row>
    <row r="162" spans="2:65" s="1" customFormat="1" ht="16.5" customHeight="1">
      <c r="B162" s="174"/>
      <c r="C162" s="175" t="s">
        <v>346</v>
      </c>
      <c r="D162" s="175" t="s">
        <v>164</v>
      </c>
      <c r="E162" s="176" t="s">
        <v>3360</v>
      </c>
      <c r="F162" s="177" t="s">
        <v>3361</v>
      </c>
      <c r="G162" s="178" t="s">
        <v>3027</v>
      </c>
      <c r="H162" s="179">
        <v>1</v>
      </c>
      <c r="I162" s="180"/>
      <c r="J162" s="181">
        <f t="shared" si="10"/>
        <v>0</v>
      </c>
      <c r="K162" s="177" t="s">
        <v>5</v>
      </c>
      <c r="L162" s="41"/>
      <c r="M162" s="182" t="s">
        <v>5</v>
      </c>
      <c r="N162" s="183" t="s">
        <v>40</v>
      </c>
      <c r="O162" s="42"/>
      <c r="P162" s="184">
        <f t="shared" si="11"/>
        <v>0</v>
      </c>
      <c r="Q162" s="184">
        <v>0</v>
      </c>
      <c r="R162" s="184">
        <f t="shared" si="12"/>
        <v>0</v>
      </c>
      <c r="S162" s="184">
        <v>0</v>
      </c>
      <c r="T162" s="185">
        <f t="shared" si="13"/>
        <v>0</v>
      </c>
      <c r="AR162" s="24" t="s">
        <v>168</v>
      </c>
      <c r="AT162" s="24" t="s">
        <v>164</v>
      </c>
      <c r="AU162" s="24" t="s">
        <v>79</v>
      </c>
      <c r="AY162" s="24" t="s">
        <v>162</v>
      </c>
      <c r="BE162" s="186">
        <f t="shared" si="14"/>
        <v>0</v>
      </c>
      <c r="BF162" s="186">
        <f t="shared" si="15"/>
        <v>0</v>
      </c>
      <c r="BG162" s="186">
        <f t="shared" si="16"/>
        <v>0</v>
      </c>
      <c r="BH162" s="186">
        <f t="shared" si="17"/>
        <v>0</v>
      </c>
      <c r="BI162" s="186">
        <f t="shared" si="18"/>
        <v>0</v>
      </c>
      <c r="BJ162" s="24" t="s">
        <v>77</v>
      </c>
      <c r="BK162" s="186">
        <f t="shared" si="19"/>
        <v>0</v>
      </c>
      <c r="BL162" s="24" t="s">
        <v>168</v>
      </c>
      <c r="BM162" s="24" t="s">
        <v>486</v>
      </c>
    </row>
    <row r="163" spans="2:65" s="1" customFormat="1" ht="16.5" customHeight="1">
      <c r="B163" s="174"/>
      <c r="C163" s="175" t="s">
        <v>350</v>
      </c>
      <c r="D163" s="175" t="s">
        <v>164</v>
      </c>
      <c r="E163" s="176" t="s">
        <v>3362</v>
      </c>
      <c r="F163" s="177" t="s">
        <v>3363</v>
      </c>
      <c r="G163" s="178" t="s">
        <v>3027</v>
      </c>
      <c r="H163" s="179">
        <v>1</v>
      </c>
      <c r="I163" s="180"/>
      <c r="J163" s="181">
        <f t="shared" si="10"/>
        <v>0</v>
      </c>
      <c r="K163" s="177" t="s">
        <v>5</v>
      </c>
      <c r="L163" s="41"/>
      <c r="M163" s="182" t="s">
        <v>5</v>
      </c>
      <c r="N163" s="183" t="s">
        <v>40</v>
      </c>
      <c r="O163" s="42"/>
      <c r="P163" s="184">
        <f t="shared" si="11"/>
        <v>0</v>
      </c>
      <c r="Q163" s="184">
        <v>0</v>
      </c>
      <c r="R163" s="184">
        <f t="shared" si="12"/>
        <v>0</v>
      </c>
      <c r="S163" s="184">
        <v>0</v>
      </c>
      <c r="T163" s="185">
        <f t="shared" si="13"/>
        <v>0</v>
      </c>
      <c r="AR163" s="24" t="s">
        <v>168</v>
      </c>
      <c r="AT163" s="24" t="s">
        <v>164</v>
      </c>
      <c r="AU163" s="24" t="s">
        <v>79</v>
      </c>
      <c r="AY163" s="24" t="s">
        <v>162</v>
      </c>
      <c r="BE163" s="186">
        <f t="shared" si="14"/>
        <v>0</v>
      </c>
      <c r="BF163" s="186">
        <f t="shared" si="15"/>
        <v>0</v>
      </c>
      <c r="BG163" s="186">
        <f t="shared" si="16"/>
        <v>0</v>
      </c>
      <c r="BH163" s="186">
        <f t="shared" si="17"/>
        <v>0</v>
      </c>
      <c r="BI163" s="186">
        <f t="shared" si="18"/>
        <v>0</v>
      </c>
      <c r="BJ163" s="24" t="s">
        <v>77</v>
      </c>
      <c r="BK163" s="186">
        <f t="shared" si="19"/>
        <v>0</v>
      </c>
      <c r="BL163" s="24" t="s">
        <v>168</v>
      </c>
      <c r="BM163" s="24" t="s">
        <v>498</v>
      </c>
    </row>
    <row r="164" spans="2:65" s="1" customFormat="1" ht="38.25" customHeight="1">
      <c r="B164" s="174"/>
      <c r="C164" s="175" t="s">
        <v>356</v>
      </c>
      <c r="D164" s="175" t="s">
        <v>164</v>
      </c>
      <c r="E164" s="176" t="s">
        <v>3364</v>
      </c>
      <c r="F164" s="177" t="s">
        <v>3365</v>
      </c>
      <c r="G164" s="178" t="s">
        <v>3027</v>
      </c>
      <c r="H164" s="179">
        <v>13</v>
      </c>
      <c r="I164" s="180"/>
      <c r="J164" s="181">
        <f t="shared" si="10"/>
        <v>0</v>
      </c>
      <c r="K164" s="177" t="s">
        <v>5</v>
      </c>
      <c r="L164" s="41"/>
      <c r="M164" s="182" t="s">
        <v>5</v>
      </c>
      <c r="N164" s="183" t="s">
        <v>40</v>
      </c>
      <c r="O164" s="42"/>
      <c r="P164" s="184">
        <f t="shared" si="11"/>
        <v>0</v>
      </c>
      <c r="Q164" s="184">
        <v>0</v>
      </c>
      <c r="R164" s="184">
        <f t="shared" si="12"/>
        <v>0</v>
      </c>
      <c r="S164" s="184">
        <v>0</v>
      </c>
      <c r="T164" s="185">
        <f t="shared" si="13"/>
        <v>0</v>
      </c>
      <c r="AR164" s="24" t="s">
        <v>168</v>
      </c>
      <c r="AT164" s="24" t="s">
        <v>164</v>
      </c>
      <c r="AU164" s="24" t="s">
        <v>79</v>
      </c>
      <c r="AY164" s="24" t="s">
        <v>162</v>
      </c>
      <c r="BE164" s="186">
        <f t="shared" si="14"/>
        <v>0</v>
      </c>
      <c r="BF164" s="186">
        <f t="shared" si="15"/>
        <v>0</v>
      </c>
      <c r="BG164" s="186">
        <f t="shared" si="16"/>
        <v>0</v>
      </c>
      <c r="BH164" s="186">
        <f t="shared" si="17"/>
        <v>0</v>
      </c>
      <c r="BI164" s="186">
        <f t="shared" si="18"/>
        <v>0</v>
      </c>
      <c r="BJ164" s="24" t="s">
        <v>77</v>
      </c>
      <c r="BK164" s="186">
        <f t="shared" si="19"/>
        <v>0</v>
      </c>
      <c r="BL164" s="24" t="s">
        <v>168</v>
      </c>
      <c r="BM164" s="24" t="s">
        <v>507</v>
      </c>
    </row>
    <row r="165" spans="2:65" s="1" customFormat="1" ht="38.25" customHeight="1">
      <c r="B165" s="174"/>
      <c r="C165" s="175" t="s">
        <v>361</v>
      </c>
      <c r="D165" s="175" t="s">
        <v>164</v>
      </c>
      <c r="E165" s="176" t="s">
        <v>3366</v>
      </c>
      <c r="F165" s="177" t="s">
        <v>3367</v>
      </c>
      <c r="G165" s="178" t="s">
        <v>3027</v>
      </c>
      <c r="H165" s="179">
        <v>3</v>
      </c>
      <c r="I165" s="180"/>
      <c r="J165" s="181">
        <f t="shared" si="10"/>
        <v>0</v>
      </c>
      <c r="K165" s="177" t="s">
        <v>5</v>
      </c>
      <c r="L165" s="41"/>
      <c r="M165" s="182" t="s">
        <v>5</v>
      </c>
      <c r="N165" s="183" t="s">
        <v>40</v>
      </c>
      <c r="O165" s="42"/>
      <c r="P165" s="184">
        <f t="shared" si="11"/>
        <v>0</v>
      </c>
      <c r="Q165" s="184">
        <v>0</v>
      </c>
      <c r="R165" s="184">
        <f t="shared" si="12"/>
        <v>0</v>
      </c>
      <c r="S165" s="184">
        <v>0</v>
      </c>
      <c r="T165" s="185">
        <f t="shared" si="13"/>
        <v>0</v>
      </c>
      <c r="AR165" s="24" t="s">
        <v>168</v>
      </c>
      <c r="AT165" s="24" t="s">
        <v>164</v>
      </c>
      <c r="AU165" s="24" t="s">
        <v>79</v>
      </c>
      <c r="AY165" s="24" t="s">
        <v>162</v>
      </c>
      <c r="BE165" s="186">
        <f t="shared" si="14"/>
        <v>0</v>
      </c>
      <c r="BF165" s="186">
        <f t="shared" si="15"/>
        <v>0</v>
      </c>
      <c r="BG165" s="186">
        <f t="shared" si="16"/>
        <v>0</v>
      </c>
      <c r="BH165" s="186">
        <f t="shared" si="17"/>
        <v>0</v>
      </c>
      <c r="BI165" s="186">
        <f t="shared" si="18"/>
        <v>0</v>
      </c>
      <c r="BJ165" s="24" t="s">
        <v>77</v>
      </c>
      <c r="BK165" s="186">
        <f t="shared" si="19"/>
        <v>0</v>
      </c>
      <c r="BL165" s="24" t="s">
        <v>168</v>
      </c>
      <c r="BM165" s="24" t="s">
        <v>515</v>
      </c>
    </row>
    <row r="166" spans="2:65" s="1" customFormat="1" ht="25.5" customHeight="1">
      <c r="B166" s="174"/>
      <c r="C166" s="175" t="s">
        <v>365</v>
      </c>
      <c r="D166" s="175" t="s">
        <v>164</v>
      </c>
      <c r="E166" s="176" t="s">
        <v>3368</v>
      </c>
      <c r="F166" s="177" t="s">
        <v>3369</v>
      </c>
      <c r="G166" s="178" t="s">
        <v>3027</v>
      </c>
      <c r="H166" s="179">
        <v>1</v>
      </c>
      <c r="I166" s="180"/>
      <c r="J166" s="181">
        <f t="shared" si="10"/>
        <v>0</v>
      </c>
      <c r="K166" s="177" t="s">
        <v>5</v>
      </c>
      <c r="L166" s="41"/>
      <c r="M166" s="182" t="s">
        <v>5</v>
      </c>
      <c r="N166" s="183" t="s">
        <v>40</v>
      </c>
      <c r="O166" s="42"/>
      <c r="P166" s="184">
        <f t="shared" si="11"/>
        <v>0</v>
      </c>
      <c r="Q166" s="184">
        <v>0</v>
      </c>
      <c r="R166" s="184">
        <f t="shared" si="12"/>
        <v>0</v>
      </c>
      <c r="S166" s="184">
        <v>0</v>
      </c>
      <c r="T166" s="185">
        <f t="shared" si="13"/>
        <v>0</v>
      </c>
      <c r="AR166" s="24" t="s">
        <v>168</v>
      </c>
      <c r="AT166" s="24" t="s">
        <v>164</v>
      </c>
      <c r="AU166" s="24" t="s">
        <v>79</v>
      </c>
      <c r="AY166" s="24" t="s">
        <v>162</v>
      </c>
      <c r="BE166" s="186">
        <f t="shared" si="14"/>
        <v>0</v>
      </c>
      <c r="BF166" s="186">
        <f t="shared" si="15"/>
        <v>0</v>
      </c>
      <c r="BG166" s="186">
        <f t="shared" si="16"/>
        <v>0</v>
      </c>
      <c r="BH166" s="186">
        <f t="shared" si="17"/>
        <v>0</v>
      </c>
      <c r="BI166" s="186">
        <f t="shared" si="18"/>
        <v>0</v>
      </c>
      <c r="BJ166" s="24" t="s">
        <v>77</v>
      </c>
      <c r="BK166" s="186">
        <f t="shared" si="19"/>
        <v>0</v>
      </c>
      <c r="BL166" s="24" t="s">
        <v>168</v>
      </c>
      <c r="BM166" s="24" t="s">
        <v>525</v>
      </c>
    </row>
    <row r="167" spans="2:65" s="1" customFormat="1" ht="25.5" customHeight="1">
      <c r="B167" s="174"/>
      <c r="C167" s="175" t="s">
        <v>370</v>
      </c>
      <c r="D167" s="175" t="s">
        <v>164</v>
      </c>
      <c r="E167" s="176" t="s">
        <v>3370</v>
      </c>
      <c r="F167" s="177" t="s">
        <v>3371</v>
      </c>
      <c r="G167" s="178" t="s">
        <v>3027</v>
      </c>
      <c r="H167" s="179">
        <v>1</v>
      </c>
      <c r="I167" s="180"/>
      <c r="J167" s="181">
        <f t="shared" si="10"/>
        <v>0</v>
      </c>
      <c r="K167" s="177" t="s">
        <v>5</v>
      </c>
      <c r="L167" s="41"/>
      <c r="M167" s="182" t="s">
        <v>5</v>
      </c>
      <c r="N167" s="183" t="s">
        <v>40</v>
      </c>
      <c r="O167" s="42"/>
      <c r="P167" s="184">
        <f t="shared" si="11"/>
        <v>0</v>
      </c>
      <c r="Q167" s="184">
        <v>0</v>
      </c>
      <c r="R167" s="184">
        <f t="shared" si="12"/>
        <v>0</v>
      </c>
      <c r="S167" s="184">
        <v>0</v>
      </c>
      <c r="T167" s="185">
        <f t="shared" si="13"/>
        <v>0</v>
      </c>
      <c r="AR167" s="24" t="s">
        <v>168</v>
      </c>
      <c r="AT167" s="24" t="s">
        <v>164</v>
      </c>
      <c r="AU167" s="24" t="s">
        <v>79</v>
      </c>
      <c r="AY167" s="24" t="s">
        <v>162</v>
      </c>
      <c r="BE167" s="186">
        <f t="shared" si="14"/>
        <v>0</v>
      </c>
      <c r="BF167" s="186">
        <f t="shared" si="15"/>
        <v>0</v>
      </c>
      <c r="BG167" s="186">
        <f t="shared" si="16"/>
        <v>0</v>
      </c>
      <c r="BH167" s="186">
        <f t="shared" si="17"/>
        <v>0</v>
      </c>
      <c r="BI167" s="186">
        <f t="shared" si="18"/>
        <v>0</v>
      </c>
      <c r="BJ167" s="24" t="s">
        <v>77</v>
      </c>
      <c r="BK167" s="186">
        <f t="shared" si="19"/>
        <v>0</v>
      </c>
      <c r="BL167" s="24" t="s">
        <v>168</v>
      </c>
      <c r="BM167" s="24" t="s">
        <v>535</v>
      </c>
    </row>
    <row r="168" spans="2:65" s="1" customFormat="1" ht="25.5" customHeight="1">
      <c r="B168" s="174"/>
      <c r="C168" s="175" t="s">
        <v>374</v>
      </c>
      <c r="D168" s="175" t="s">
        <v>164</v>
      </c>
      <c r="E168" s="176" t="s">
        <v>3372</v>
      </c>
      <c r="F168" s="177" t="s">
        <v>3373</v>
      </c>
      <c r="G168" s="178" t="s">
        <v>3027</v>
      </c>
      <c r="H168" s="179">
        <v>1</v>
      </c>
      <c r="I168" s="180"/>
      <c r="J168" s="181">
        <f t="shared" si="10"/>
        <v>0</v>
      </c>
      <c r="K168" s="177" t="s">
        <v>5</v>
      </c>
      <c r="L168" s="41"/>
      <c r="M168" s="182" t="s">
        <v>5</v>
      </c>
      <c r="N168" s="183" t="s">
        <v>40</v>
      </c>
      <c r="O168" s="42"/>
      <c r="P168" s="184">
        <f t="shared" si="11"/>
        <v>0</v>
      </c>
      <c r="Q168" s="184">
        <v>0</v>
      </c>
      <c r="R168" s="184">
        <f t="shared" si="12"/>
        <v>0</v>
      </c>
      <c r="S168" s="184">
        <v>0</v>
      </c>
      <c r="T168" s="185">
        <f t="shared" si="13"/>
        <v>0</v>
      </c>
      <c r="AR168" s="24" t="s">
        <v>168</v>
      </c>
      <c r="AT168" s="24" t="s">
        <v>164</v>
      </c>
      <c r="AU168" s="24" t="s">
        <v>79</v>
      </c>
      <c r="AY168" s="24" t="s">
        <v>162</v>
      </c>
      <c r="BE168" s="186">
        <f t="shared" si="14"/>
        <v>0</v>
      </c>
      <c r="BF168" s="186">
        <f t="shared" si="15"/>
        <v>0</v>
      </c>
      <c r="BG168" s="186">
        <f t="shared" si="16"/>
        <v>0</v>
      </c>
      <c r="BH168" s="186">
        <f t="shared" si="17"/>
        <v>0</v>
      </c>
      <c r="BI168" s="186">
        <f t="shared" si="18"/>
        <v>0</v>
      </c>
      <c r="BJ168" s="24" t="s">
        <v>77</v>
      </c>
      <c r="BK168" s="186">
        <f t="shared" si="19"/>
        <v>0</v>
      </c>
      <c r="BL168" s="24" t="s">
        <v>168</v>
      </c>
      <c r="BM168" s="24" t="s">
        <v>543</v>
      </c>
    </row>
    <row r="169" spans="2:65" s="1" customFormat="1" ht="25.5" customHeight="1">
      <c r="B169" s="174"/>
      <c r="C169" s="175" t="s">
        <v>378</v>
      </c>
      <c r="D169" s="175" t="s">
        <v>164</v>
      </c>
      <c r="E169" s="176" t="s">
        <v>3374</v>
      </c>
      <c r="F169" s="177" t="s">
        <v>3375</v>
      </c>
      <c r="G169" s="178" t="s">
        <v>3027</v>
      </c>
      <c r="H169" s="179">
        <v>2</v>
      </c>
      <c r="I169" s="180"/>
      <c r="J169" s="181">
        <f t="shared" si="10"/>
        <v>0</v>
      </c>
      <c r="K169" s="177" t="s">
        <v>5</v>
      </c>
      <c r="L169" s="41"/>
      <c r="M169" s="182" t="s">
        <v>5</v>
      </c>
      <c r="N169" s="183" t="s">
        <v>40</v>
      </c>
      <c r="O169" s="42"/>
      <c r="P169" s="184">
        <f t="shared" si="11"/>
        <v>0</v>
      </c>
      <c r="Q169" s="184">
        <v>0</v>
      </c>
      <c r="R169" s="184">
        <f t="shared" si="12"/>
        <v>0</v>
      </c>
      <c r="S169" s="184">
        <v>0</v>
      </c>
      <c r="T169" s="185">
        <f t="shared" si="13"/>
        <v>0</v>
      </c>
      <c r="AR169" s="24" t="s">
        <v>168</v>
      </c>
      <c r="AT169" s="24" t="s">
        <v>164</v>
      </c>
      <c r="AU169" s="24" t="s">
        <v>79</v>
      </c>
      <c r="AY169" s="24" t="s">
        <v>162</v>
      </c>
      <c r="BE169" s="186">
        <f t="shared" si="14"/>
        <v>0</v>
      </c>
      <c r="BF169" s="186">
        <f t="shared" si="15"/>
        <v>0</v>
      </c>
      <c r="BG169" s="186">
        <f t="shared" si="16"/>
        <v>0</v>
      </c>
      <c r="BH169" s="186">
        <f t="shared" si="17"/>
        <v>0</v>
      </c>
      <c r="BI169" s="186">
        <f t="shared" si="18"/>
        <v>0</v>
      </c>
      <c r="BJ169" s="24" t="s">
        <v>77</v>
      </c>
      <c r="BK169" s="186">
        <f t="shared" si="19"/>
        <v>0</v>
      </c>
      <c r="BL169" s="24" t="s">
        <v>168</v>
      </c>
      <c r="BM169" s="24" t="s">
        <v>567</v>
      </c>
    </row>
    <row r="170" spans="2:65" s="1" customFormat="1" ht="25.5" customHeight="1">
      <c r="B170" s="174"/>
      <c r="C170" s="175" t="s">
        <v>382</v>
      </c>
      <c r="D170" s="175" t="s">
        <v>164</v>
      </c>
      <c r="E170" s="176" t="s">
        <v>3376</v>
      </c>
      <c r="F170" s="177" t="s">
        <v>3377</v>
      </c>
      <c r="G170" s="178" t="s">
        <v>3027</v>
      </c>
      <c r="H170" s="179">
        <v>1</v>
      </c>
      <c r="I170" s="180"/>
      <c r="J170" s="181">
        <f t="shared" si="10"/>
        <v>0</v>
      </c>
      <c r="K170" s="177" t="s">
        <v>5</v>
      </c>
      <c r="L170" s="41"/>
      <c r="M170" s="182" t="s">
        <v>5</v>
      </c>
      <c r="N170" s="183" t="s">
        <v>40</v>
      </c>
      <c r="O170" s="42"/>
      <c r="P170" s="184">
        <f t="shared" si="11"/>
        <v>0</v>
      </c>
      <c r="Q170" s="184">
        <v>0</v>
      </c>
      <c r="R170" s="184">
        <f t="shared" si="12"/>
        <v>0</v>
      </c>
      <c r="S170" s="184">
        <v>0</v>
      </c>
      <c r="T170" s="185">
        <f t="shared" si="13"/>
        <v>0</v>
      </c>
      <c r="AR170" s="24" t="s">
        <v>168</v>
      </c>
      <c r="AT170" s="24" t="s">
        <v>164</v>
      </c>
      <c r="AU170" s="24" t="s">
        <v>79</v>
      </c>
      <c r="AY170" s="24" t="s">
        <v>162</v>
      </c>
      <c r="BE170" s="186">
        <f t="shared" si="14"/>
        <v>0</v>
      </c>
      <c r="BF170" s="186">
        <f t="shared" si="15"/>
        <v>0</v>
      </c>
      <c r="BG170" s="186">
        <f t="shared" si="16"/>
        <v>0</v>
      </c>
      <c r="BH170" s="186">
        <f t="shared" si="17"/>
        <v>0</v>
      </c>
      <c r="BI170" s="186">
        <f t="shared" si="18"/>
        <v>0</v>
      </c>
      <c r="BJ170" s="24" t="s">
        <v>77</v>
      </c>
      <c r="BK170" s="186">
        <f t="shared" si="19"/>
        <v>0</v>
      </c>
      <c r="BL170" s="24" t="s">
        <v>168</v>
      </c>
      <c r="BM170" s="24" t="s">
        <v>579</v>
      </c>
    </row>
    <row r="171" spans="2:65" s="1" customFormat="1" ht="19">
      <c r="B171" s="41"/>
      <c r="D171" s="188" t="s">
        <v>182</v>
      </c>
      <c r="F171" s="203" t="s">
        <v>3340</v>
      </c>
      <c r="I171" s="204"/>
      <c r="L171" s="41"/>
      <c r="M171" s="205"/>
      <c r="N171" s="42"/>
      <c r="O171" s="42"/>
      <c r="P171" s="42"/>
      <c r="Q171" s="42"/>
      <c r="R171" s="42"/>
      <c r="S171" s="42"/>
      <c r="T171" s="70"/>
      <c r="AT171" s="24" t="s">
        <v>182</v>
      </c>
      <c r="AU171" s="24" t="s">
        <v>79</v>
      </c>
    </row>
    <row r="172" spans="2:65" s="10" customFormat="1" ht="29.9" customHeight="1">
      <c r="B172" s="160"/>
      <c r="D172" s="171" t="s">
        <v>68</v>
      </c>
      <c r="E172" s="172" t="s">
        <v>3244</v>
      </c>
      <c r="F172" s="172" t="s">
        <v>3378</v>
      </c>
      <c r="I172" s="163"/>
      <c r="J172" s="173">
        <f>BK172</f>
        <v>0</v>
      </c>
      <c r="L172" s="160"/>
      <c r="M172" s="165"/>
      <c r="N172" s="166"/>
      <c r="O172" s="166"/>
      <c r="P172" s="167">
        <f>SUM(P173:P175)</f>
        <v>0</v>
      </c>
      <c r="Q172" s="166"/>
      <c r="R172" s="167">
        <f>SUM(R173:R175)</f>
        <v>0</v>
      </c>
      <c r="S172" s="166"/>
      <c r="T172" s="168">
        <f>SUM(T173:T175)</f>
        <v>0</v>
      </c>
      <c r="AR172" s="161" t="s">
        <v>77</v>
      </c>
      <c r="AT172" s="169" t="s">
        <v>68</v>
      </c>
      <c r="AU172" s="169" t="s">
        <v>77</v>
      </c>
      <c r="AY172" s="161" t="s">
        <v>162</v>
      </c>
      <c r="BK172" s="170">
        <f>SUM(BK173:BK175)</f>
        <v>0</v>
      </c>
    </row>
    <row r="173" spans="2:65" s="1" customFormat="1" ht="16.5" customHeight="1">
      <c r="B173" s="174"/>
      <c r="C173" s="175" t="s">
        <v>386</v>
      </c>
      <c r="D173" s="175" t="s">
        <v>164</v>
      </c>
      <c r="E173" s="176" t="s">
        <v>3379</v>
      </c>
      <c r="F173" s="177" t="s">
        <v>3380</v>
      </c>
      <c r="G173" s="178" t="s">
        <v>3027</v>
      </c>
      <c r="H173" s="179">
        <v>4</v>
      </c>
      <c r="I173" s="180"/>
      <c r="J173" s="181">
        <f>ROUND(I173*H173,2)</f>
        <v>0</v>
      </c>
      <c r="K173" s="177" t="s">
        <v>5</v>
      </c>
      <c r="L173" s="41"/>
      <c r="M173" s="182" t="s">
        <v>5</v>
      </c>
      <c r="N173" s="183" t="s">
        <v>40</v>
      </c>
      <c r="O173" s="42"/>
      <c r="P173" s="184">
        <f>O173*H173</f>
        <v>0</v>
      </c>
      <c r="Q173" s="184">
        <v>0</v>
      </c>
      <c r="R173" s="184">
        <f>Q173*H173</f>
        <v>0</v>
      </c>
      <c r="S173" s="184">
        <v>0</v>
      </c>
      <c r="T173" s="185">
        <f>S173*H173</f>
        <v>0</v>
      </c>
      <c r="AR173" s="24" t="s">
        <v>168</v>
      </c>
      <c r="AT173" s="24" t="s">
        <v>164</v>
      </c>
      <c r="AU173" s="24" t="s">
        <v>79</v>
      </c>
      <c r="AY173" s="24" t="s">
        <v>162</v>
      </c>
      <c r="BE173" s="186">
        <f>IF(N173="základní",J173,0)</f>
        <v>0</v>
      </c>
      <c r="BF173" s="186">
        <f>IF(N173="snížená",J173,0)</f>
        <v>0</v>
      </c>
      <c r="BG173" s="186">
        <f>IF(N173="zákl. přenesená",J173,0)</f>
        <v>0</v>
      </c>
      <c r="BH173" s="186">
        <f>IF(N173="sníž. přenesená",J173,0)</f>
        <v>0</v>
      </c>
      <c r="BI173" s="186">
        <f>IF(N173="nulová",J173,0)</f>
        <v>0</v>
      </c>
      <c r="BJ173" s="24" t="s">
        <v>77</v>
      </c>
      <c r="BK173" s="186">
        <f>ROUND(I173*H173,2)</f>
        <v>0</v>
      </c>
      <c r="BL173" s="24" t="s">
        <v>168</v>
      </c>
      <c r="BM173" s="24" t="s">
        <v>589</v>
      </c>
    </row>
    <row r="174" spans="2:65" s="1" customFormat="1" ht="16.5" customHeight="1">
      <c r="B174" s="174"/>
      <c r="C174" s="175" t="s">
        <v>390</v>
      </c>
      <c r="D174" s="175" t="s">
        <v>164</v>
      </c>
      <c r="E174" s="176" t="s">
        <v>3381</v>
      </c>
      <c r="F174" s="177" t="s">
        <v>3382</v>
      </c>
      <c r="G174" s="178" t="s">
        <v>3027</v>
      </c>
      <c r="H174" s="179">
        <v>4</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79</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600</v>
      </c>
    </row>
    <row r="175" spans="2:65" s="1" customFormat="1" ht="19">
      <c r="B175" s="41"/>
      <c r="D175" s="188" t="s">
        <v>182</v>
      </c>
      <c r="F175" s="203" t="s">
        <v>3340</v>
      </c>
      <c r="I175" s="204"/>
      <c r="L175" s="41"/>
      <c r="M175" s="205"/>
      <c r="N175" s="42"/>
      <c r="O175" s="42"/>
      <c r="P175" s="42"/>
      <c r="Q175" s="42"/>
      <c r="R175" s="42"/>
      <c r="S175" s="42"/>
      <c r="T175" s="70"/>
      <c r="AT175" s="24" t="s">
        <v>182</v>
      </c>
      <c r="AU175" s="24" t="s">
        <v>79</v>
      </c>
    </row>
    <row r="176" spans="2:65" s="10" customFormat="1" ht="29.9" customHeight="1">
      <c r="B176" s="160"/>
      <c r="D176" s="171" t="s">
        <v>68</v>
      </c>
      <c r="E176" s="172" t="s">
        <v>3383</v>
      </c>
      <c r="F176" s="172" t="s">
        <v>3384</v>
      </c>
      <c r="I176" s="163"/>
      <c r="J176" s="173">
        <f>BK176</f>
        <v>0</v>
      </c>
      <c r="L176" s="160"/>
      <c r="M176" s="165"/>
      <c r="N176" s="166"/>
      <c r="O176" s="166"/>
      <c r="P176" s="167">
        <f>SUM(P177:P180)</f>
        <v>0</v>
      </c>
      <c r="Q176" s="166"/>
      <c r="R176" s="167">
        <f>SUM(R177:R180)</f>
        <v>0</v>
      </c>
      <c r="S176" s="166"/>
      <c r="T176" s="168">
        <f>SUM(T177:T180)</f>
        <v>0</v>
      </c>
      <c r="AR176" s="161" t="s">
        <v>77</v>
      </c>
      <c r="AT176" s="169" t="s">
        <v>68</v>
      </c>
      <c r="AU176" s="169" t="s">
        <v>77</v>
      </c>
      <c r="AY176" s="161" t="s">
        <v>162</v>
      </c>
      <c r="BK176" s="170">
        <f>SUM(BK177:BK180)</f>
        <v>0</v>
      </c>
    </row>
    <row r="177" spans="2:65" s="1" customFormat="1" ht="16.5" customHeight="1">
      <c r="B177" s="174"/>
      <c r="C177" s="175" t="s">
        <v>394</v>
      </c>
      <c r="D177" s="175" t="s">
        <v>164</v>
      </c>
      <c r="E177" s="176" t="s">
        <v>3385</v>
      </c>
      <c r="F177" s="177" t="s">
        <v>3386</v>
      </c>
      <c r="G177" s="178" t="s">
        <v>284</v>
      </c>
      <c r="H177" s="179">
        <v>10</v>
      </c>
      <c r="I177" s="180"/>
      <c r="J177" s="181">
        <f>ROUND(I177*H177,2)</f>
        <v>0</v>
      </c>
      <c r="K177" s="177" t="s">
        <v>5</v>
      </c>
      <c r="L177" s="41"/>
      <c r="M177" s="182" t="s">
        <v>5</v>
      </c>
      <c r="N177" s="183" t="s">
        <v>40</v>
      </c>
      <c r="O177" s="42"/>
      <c r="P177" s="184">
        <f>O177*H177</f>
        <v>0</v>
      </c>
      <c r="Q177" s="184">
        <v>0</v>
      </c>
      <c r="R177" s="184">
        <f>Q177*H177</f>
        <v>0</v>
      </c>
      <c r="S177" s="184">
        <v>0</v>
      </c>
      <c r="T177" s="185">
        <f>S177*H177</f>
        <v>0</v>
      </c>
      <c r="AR177" s="24" t="s">
        <v>168</v>
      </c>
      <c r="AT177" s="24" t="s">
        <v>164</v>
      </c>
      <c r="AU177" s="24" t="s">
        <v>79</v>
      </c>
      <c r="AY177" s="24" t="s">
        <v>162</v>
      </c>
      <c r="BE177" s="186">
        <f>IF(N177="základní",J177,0)</f>
        <v>0</v>
      </c>
      <c r="BF177" s="186">
        <f>IF(N177="snížená",J177,0)</f>
        <v>0</v>
      </c>
      <c r="BG177" s="186">
        <f>IF(N177="zákl. přenesená",J177,0)</f>
        <v>0</v>
      </c>
      <c r="BH177" s="186">
        <f>IF(N177="sníž. přenesená",J177,0)</f>
        <v>0</v>
      </c>
      <c r="BI177" s="186">
        <f>IF(N177="nulová",J177,0)</f>
        <v>0</v>
      </c>
      <c r="BJ177" s="24" t="s">
        <v>77</v>
      </c>
      <c r="BK177" s="186">
        <f>ROUND(I177*H177,2)</f>
        <v>0</v>
      </c>
      <c r="BL177" s="24" t="s">
        <v>168</v>
      </c>
      <c r="BM177" s="24" t="s">
        <v>614</v>
      </c>
    </row>
    <row r="178" spans="2:65" s="1" customFormat="1" ht="16.5" customHeight="1">
      <c r="B178" s="174"/>
      <c r="C178" s="175" t="s">
        <v>398</v>
      </c>
      <c r="D178" s="175" t="s">
        <v>164</v>
      </c>
      <c r="E178" s="176" t="s">
        <v>3387</v>
      </c>
      <c r="F178" s="177" t="s">
        <v>3388</v>
      </c>
      <c r="G178" s="178" t="s">
        <v>3389</v>
      </c>
      <c r="H178" s="179">
        <v>8</v>
      </c>
      <c r="I178" s="180"/>
      <c r="J178" s="181">
        <f>ROUND(I178*H178,2)</f>
        <v>0</v>
      </c>
      <c r="K178" s="177" t="s">
        <v>5</v>
      </c>
      <c r="L178" s="41"/>
      <c r="M178" s="182" t="s">
        <v>5</v>
      </c>
      <c r="N178" s="183" t="s">
        <v>40</v>
      </c>
      <c r="O178" s="42"/>
      <c r="P178" s="184">
        <f>O178*H178</f>
        <v>0</v>
      </c>
      <c r="Q178" s="184">
        <v>0</v>
      </c>
      <c r="R178" s="184">
        <f>Q178*H178</f>
        <v>0</v>
      </c>
      <c r="S178" s="184">
        <v>0</v>
      </c>
      <c r="T178" s="185">
        <f>S178*H178</f>
        <v>0</v>
      </c>
      <c r="AR178" s="24" t="s">
        <v>168</v>
      </c>
      <c r="AT178" s="24" t="s">
        <v>164</v>
      </c>
      <c r="AU178" s="24" t="s">
        <v>79</v>
      </c>
      <c r="AY178" s="24" t="s">
        <v>162</v>
      </c>
      <c r="BE178" s="186">
        <f>IF(N178="základní",J178,0)</f>
        <v>0</v>
      </c>
      <c r="BF178" s="186">
        <f>IF(N178="snížená",J178,0)</f>
        <v>0</v>
      </c>
      <c r="BG178" s="186">
        <f>IF(N178="zákl. přenesená",J178,0)</f>
        <v>0</v>
      </c>
      <c r="BH178" s="186">
        <f>IF(N178="sníž. přenesená",J178,0)</f>
        <v>0</v>
      </c>
      <c r="BI178" s="186">
        <f>IF(N178="nulová",J178,0)</f>
        <v>0</v>
      </c>
      <c r="BJ178" s="24" t="s">
        <v>77</v>
      </c>
      <c r="BK178" s="186">
        <f>ROUND(I178*H178,2)</f>
        <v>0</v>
      </c>
      <c r="BL178" s="24" t="s">
        <v>168</v>
      </c>
      <c r="BM178" s="24" t="s">
        <v>662</v>
      </c>
    </row>
    <row r="179" spans="2:65" s="1" customFormat="1" ht="38.25" customHeight="1">
      <c r="B179" s="174"/>
      <c r="C179" s="175" t="s">
        <v>402</v>
      </c>
      <c r="D179" s="175" t="s">
        <v>164</v>
      </c>
      <c r="E179" s="176" t="s">
        <v>3390</v>
      </c>
      <c r="F179" s="177" t="s">
        <v>3391</v>
      </c>
      <c r="G179" s="178" t="s">
        <v>3062</v>
      </c>
      <c r="H179" s="179">
        <v>1</v>
      </c>
      <c r="I179" s="180"/>
      <c r="J179" s="181">
        <f>ROUND(I179*H179,2)</f>
        <v>0</v>
      </c>
      <c r="K179" s="177" t="s">
        <v>5</v>
      </c>
      <c r="L179" s="41"/>
      <c r="M179" s="182" t="s">
        <v>5</v>
      </c>
      <c r="N179" s="183" t="s">
        <v>40</v>
      </c>
      <c r="O179" s="42"/>
      <c r="P179" s="184">
        <f>O179*H179</f>
        <v>0</v>
      </c>
      <c r="Q179" s="184">
        <v>0</v>
      </c>
      <c r="R179" s="184">
        <f>Q179*H179</f>
        <v>0</v>
      </c>
      <c r="S179" s="184">
        <v>0</v>
      </c>
      <c r="T179" s="185">
        <f>S179*H179</f>
        <v>0</v>
      </c>
      <c r="AR179" s="24" t="s">
        <v>168</v>
      </c>
      <c r="AT179" s="24" t="s">
        <v>164</v>
      </c>
      <c r="AU179" s="24" t="s">
        <v>79</v>
      </c>
      <c r="AY179" s="24" t="s">
        <v>162</v>
      </c>
      <c r="BE179" s="186">
        <f>IF(N179="základní",J179,0)</f>
        <v>0</v>
      </c>
      <c r="BF179" s="186">
        <f>IF(N179="snížená",J179,0)</f>
        <v>0</v>
      </c>
      <c r="BG179" s="186">
        <f>IF(N179="zákl. přenesená",J179,0)</f>
        <v>0</v>
      </c>
      <c r="BH179" s="186">
        <f>IF(N179="sníž. přenesená",J179,0)</f>
        <v>0</v>
      </c>
      <c r="BI179" s="186">
        <f>IF(N179="nulová",J179,0)</f>
        <v>0</v>
      </c>
      <c r="BJ179" s="24" t="s">
        <v>77</v>
      </c>
      <c r="BK179" s="186">
        <f>ROUND(I179*H179,2)</f>
        <v>0</v>
      </c>
      <c r="BL179" s="24" t="s">
        <v>168</v>
      </c>
      <c r="BM179" s="24" t="s">
        <v>670</v>
      </c>
    </row>
    <row r="180" spans="2:65" s="1" customFormat="1" ht="19">
      <c r="B180" s="41"/>
      <c r="D180" s="188" t="s">
        <v>182</v>
      </c>
      <c r="F180" s="203" t="s">
        <v>3340</v>
      </c>
      <c r="I180" s="204"/>
      <c r="L180" s="41"/>
      <c r="M180" s="205"/>
      <c r="N180" s="42"/>
      <c r="O180" s="42"/>
      <c r="P180" s="42"/>
      <c r="Q180" s="42"/>
      <c r="R180" s="42"/>
      <c r="S180" s="42"/>
      <c r="T180" s="70"/>
      <c r="AT180" s="24" t="s">
        <v>182</v>
      </c>
      <c r="AU180" s="24" t="s">
        <v>79</v>
      </c>
    </row>
    <row r="181" spans="2:65" s="10" customFormat="1" ht="37.4" customHeight="1">
      <c r="B181" s="160"/>
      <c r="D181" s="171" t="s">
        <v>68</v>
      </c>
      <c r="E181" s="238" t="s">
        <v>3392</v>
      </c>
      <c r="F181" s="238" t="s">
        <v>3393</v>
      </c>
      <c r="I181" s="163"/>
      <c r="J181" s="239">
        <f>BK181</f>
        <v>0</v>
      </c>
      <c r="L181" s="160"/>
      <c r="M181" s="165"/>
      <c r="N181" s="166"/>
      <c r="O181" s="166"/>
      <c r="P181" s="167">
        <f>P182+SUM(P183:P193)+P198+P210+P214+P218+P223+P233</f>
        <v>0</v>
      </c>
      <c r="Q181" s="166"/>
      <c r="R181" s="167">
        <f>R182+SUM(R183:R193)+R198+R210+R214+R218+R223+R233</f>
        <v>0</v>
      </c>
      <c r="S181" s="166"/>
      <c r="T181" s="168">
        <f>T182+SUM(T183:T193)+T198+T210+T214+T218+T223+T233</f>
        <v>0</v>
      </c>
      <c r="AR181" s="161" t="s">
        <v>77</v>
      </c>
      <c r="AT181" s="169" t="s">
        <v>68</v>
      </c>
      <c r="AU181" s="169" t="s">
        <v>69</v>
      </c>
      <c r="AY181" s="161" t="s">
        <v>162</v>
      </c>
      <c r="BK181" s="170">
        <f>BK182+SUM(BK183:BK193)+BK198+BK210+BK214+BK218+BK223+BK233</f>
        <v>0</v>
      </c>
    </row>
    <row r="182" spans="2:65" s="1" customFormat="1" ht="63.75" customHeight="1">
      <c r="B182" s="174"/>
      <c r="C182" s="175" t="s">
        <v>406</v>
      </c>
      <c r="D182" s="175" t="s">
        <v>164</v>
      </c>
      <c r="E182" s="176" t="s">
        <v>3394</v>
      </c>
      <c r="F182" s="177" t="s">
        <v>3395</v>
      </c>
      <c r="G182" s="178" t="s">
        <v>3027</v>
      </c>
      <c r="H182" s="179">
        <v>1</v>
      </c>
      <c r="I182" s="180"/>
      <c r="J182" s="181">
        <f t="shared" ref="J182:J191" si="20">ROUND(I182*H182,2)</f>
        <v>0</v>
      </c>
      <c r="K182" s="177" t="s">
        <v>5</v>
      </c>
      <c r="L182" s="41"/>
      <c r="M182" s="182" t="s">
        <v>5</v>
      </c>
      <c r="N182" s="183" t="s">
        <v>40</v>
      </c>
      <c r="O182" s="42"/>
      <c r="P182" s="184">
        <f t="shared" ref="P182:P191" si="21">O182*H182</f>
        <v>0</v>
      </c>
      <c r="Q182" s="184">
        <v>0</v>
      </c>
      <c r="R182" s="184">
        <f t="shared" ref="R182:R191" si="22">Q182*H182</f>
        <v>0</v>
      </c>
      <c r="S182" s="184">
        <v>0</v>
      </c>
      <c r="T182" s="185">
        <f t="shared" ref="T182:T191" si="23">S182*H182</f>
        <v>0</v>
      </c>
      <c r="AR182" s="24" t="s">
        <v>168</v>
      </c>
      <c r="AT182" s="24" t="s">
        <v>164</v>
      </c>
      <c r="AU182" s="24" t="s">
        <v>77</v>
      </c>
      <c r="AY182" s="24" t="s">
        <v>162</v>
      </c>
      <c r="BE182" s="186">
        <f t="shared" ref="BE182:BE191" si="24">IF(N182="základní",J182,0)</f>
        <v>0</v>
      </c>
      <c r="BF182" s="186">
        <f t="shared" ref="BF182:BF191" si="25">IF(N182="snížená",J182,0)</f>
        <v>0</v>
      </c>
      <c r="BG182" s="186">
        <f t="shared" ref="BG182:BG191" si="26">IF(N182="zákl. přenesená",J182,0)</f>
        <v>0</v>
      </c>
      <c r="BH182" s="186">
        <f t="shared" ref="BH182:BH191" si="27">IF(N182="sníž. přenesená",J182,0)</f>
        <v>0</v>
      </c>
      <c r="BI182" s="186">
        <f t="shared" ref="BI182:BI191" si="28">IF(N182="nulová",J182,0)</f>
        <v>0</v>
      </c>
      <c r="BJ182" s="24" t="s">
        <v>77</v>
      </c>
      <c r="BK182" s="186">
        <f t="shared" ref="BK182:BK191" si="29">ROUND(I182*H182,2)</f>
        <v>0</v>
      </c>
      <c r="BL182" s="24" t="s">
        <v>168</v>
      </c>
      <c r="BM182" s="24" t="s">
        <v>679</v>
      </c>
    </row>
    <row r="183" spans="2:65" s="1" customFormat="1" ht="16.5" customHeight="1">
      <c r="B183" s="174"/>
      <c r="C183" s="175" t="s">
        <v>410</v>
      </c>
      <c r="D183" s="175" t="s">
        <v>164</v>
      </c>
      <c r="E183" s="176" t="s">
        <v>3396</v>
      </c>
      <c r="F183" s="177" t="s">
        <v>3397</v>
      </c>
      <c r="G183" s="178" t="s">
        <v>3062</v>
      </c>
      <c r="H183" s="179">
        <v>1</v>
      </c>
      <c r="I183" s="180"/>
      <c r="J183" s="181">
        <f t="shared" si="20"/>
        <v>0</v>
      </c>
      <c r="K183" s="177" t="s">
        <v>5</v>
      </c>
      <c r="L183" s="41"/>
      <c r="M183" s="182" t="s">
        <v>5</v>
      </c>
      <c r="N183" s="183" t="s">
        <v>40</v>
      </c>
      <c r="O183" s="42"/>
      <c r="P183" s="184">
        <f t="shared" si="21"/>
        <v>0</v>
      </c>
      <c r="Q183" s="184">
        <v>0</v>
      </c>
      <c r="R183" s="184">
        <f t="shared" si="22"/>
        <v>0</v>
      </c>
      <c r="S183" s="184">
        <v>0</v>
      </c>
      <c r="T183" s="185">
        <f t="shared" si="23"/>
        <v>0</v>
      </c>
      <c r="AR183" s="24" t="s">
        <v>168</v>
      </c>
      <c r="AT183" s="24" t="s">
        <v>164</v>
      </c>
      <c r="AU183" s="24" t="s">
        <v>77</v>
      </c>
      <c r="AY183" s="24" t="s">
        <v>162</v>
      </c>
      <c r="BE183" s="186">
        <f t="shared" si="24"/>
        <v>0</v>
      </c>
      <c r="BF183" s="186">
        <f t="shared" si="25"/>
        <v>0</v>
      </c>
      <c r="BG183" s="186">
        <f t="shared" si="26"/>
        <v>0</v>
      </c>
      <c r="BH183" s="186">
        <f t="shared" si="27"/>
        <v>0</v>
      </c>
      <c r="BI183" s="186">
        <f t="shared" si="28"/>
        <v>0</v>
      </c>
      <c r="BJ183" s="24" t="s">
        <v>77</v>
      </c>
      <c r="BK183" s="186">
        <f t="shared" si="29"/>
        <v>0</v>
      </c>
      <c r="BL183" s="24" t="s">
        <v>168</v>
      </c>
      <c r="BM183" s="24" t="s">
        <v>698</v>
      </c>
    </row>
    <row r="184" spans="2:65" s="1" customFormat="1" ht="16.5" customHeight="1">
      <c r="B184" s="174"/>
      <c r="C184" s="175" t="s">
        <v>413</v>
      </c>
      <c r="D184" s="175" t="s">
        <v>164</v>
      </c>
      <c r="E184" s="176" t="s">
        <v>3398</v>
      </c>
      <c r="F184" s="177" t="s">
        <v>3399</v>
      </c>
      <c r="G184" s="178" t="s">
        <v>3027</v>
      </c>
      <c r="H184" s="179">
        <v>1</v>
      </c>
      <c r="I184" s="180"/>
      <c r="J184" s="181">
        <f t="shared" si="20"/>
        <v>0</v>
      </c>
      <c r="K184" s="177" t="s">
        <v>5</v>
      </c>
      <c r="L184" s="41"/>
      <c r="M184" s="182" t="s">
        <v>5</v>
      </c>
      <c r="N184" s="183" t="s">
        <v>40</v>
      </c>
      <c r="O184" s="42"/>
      <c r="P184" s="184">
        <f t="shared" si="21"/>
        <v>0</v>
      </c>
      <c r="Q184" s="184">
        <v>0</v>
      </c>
      <c r="R184" s="184">
        <f t="shared" si="22"/>
        <v>0</v>
      </c>
      <c r="S184" s="184">
        <v>0</v>
      </c>
      <c r="T184" s="185">
        <f t="shared" si="23"/>
        <v>0</v>
      </c>
      <c r="AR184" s="24" t="s">
        <v>168</v>
      </c>
      <c r="AT184" s="24" t="s">
        <v>164</v>
      </c>
      <c r="AU184" s="24" t="s">
        <v>77</v>
      </c>
      <c r="AY184" s="24" t="s">
        <v>162</v>
      </c>
      <c r="BE184" s="186">
        <f t="shared" si="24"/>
        <v>0</v>
      </c>
      <c r="BF184" s="186">
        <f t="shared" si="25"/>
        <v>0</v>
      </c>
      <c r="BG184" s="186">
        <f t="shared" si="26"/>
        <v>0</v>
      </c>
      <c r="BH184" s="186">
        <f t="shared" si="27"/>
        <v>0</v>
      </c>
      <c r="BI184" s="186">
        <f t="shared" si="28"/>
        <v>0</v>
      </c>
      <c r="BJ184" s="24" t="s">
        <v>77</v>
      </c>
      <c r="BK184" s="186">
        <f t="shared" si="29"/>
        <v>0</v>
      </c>
      <c r="BL184" s="24" t="s">
        <v>168</v>
      </c>
      <c r="BM184" s="24" t="s">
        <v>724</v>
      </c>
    </row>
    <row r="185" spans="2:65" s="1" customFormat="1" ht="16.5" customHeight="1">
      <c r="B185" s="174"/>
      <c r="C185" s="175" t="s">
        <v>417</v>
      </c>
      <c r="D185" s="175" t="s">
        <v>164</v>
      </c>
      <c r="E185" s="176" t="s">
        <v>3400</v>
      </c>
      <c r="F185" s="177" t="s">
        <v>3401</v>
      </c>
      <c r="G185" s="178" t="s">
        <v>3027</v>
      </c>
      <c r="H185" s="179">
        <v>5</v>
      </c>
      <c r="I185" s="180"/>
      <c r="J185" s="181">
        <f t="shared" si="20"/>
        <v>0</v>
      </c>
      <c r="K185" s="177" t="s">
        <v>5</v>
      </c>
      <c r="L185" s="41"/>
      <c r="M185" s="182" t="s">
        <v>5</v>
      </c>
      <c r="N185" s="183" t="s">
        <v>40</v>
      </c>
      <c r="O185" s="42"/>
      <c r="P185" s="184">
        <f t="shared" si="21"/>
        <v>0</v>
      </c>
      <c r="Q185" s="184">
        <v>0</v>
      </c>
      <c r="R185" s="184">
        <f t="shared" si="22"/>
        <v>0</v>
      </c>
      <c r="S185" s="184">
        <v>0</v>
      </c>
      <c r="T185" s="185">
        <f t="shared" si="23"/>
        <v>0</v>
      </c>
      <c r="AR185" s="24" t="s">
        <v>168</v>
      </c>
      <c r="AT185" s="24" t="s">
        <v>164</v>
      </c>
      <c r="AU185" s="24" t="s">
        <v>77</v>
      </c>
      <c r="AY185" s="24" t="s">
        <v>162</v>
      </c>
      <c r="BE185" s="186">
        <f t="shared" si="24"/>
        <v>0</v>
      </c>
      <c r="BF185" s="186">
        <f t="shared" si="25"/>
        <v>0</v>
      </c>
      <c r="BG185" s="186">
        <f t="shared" si="26"/>
        <v>0</v>
      </c>
      <c r="BH185" s="186">
        <f t="shared" si="27"/>
        <v>0</v>
      </c>
      <c r="BI185" s="186">
        <f t="shared" si="28"/>
        <v>0</v>
      </c>
      <c r="BJ185" s="24" t="s">
        <v>77</v>
      </c>
      <c r="BK185" s="186">
        <f t="shared" si="29"/>
        <v>0</v>
      </c>
      <c r="BL185" s="24" t="s">
        <v>168</v>
      </c>
      <c r="BM185" s="24" t="s">
        <v>734</v>
      </c>
    </row>
    <row r="186" spans="2:65" s="1" customFormat="1" ht="16.5" customHeight="1">
      <c r="B186" s="174"/>
      <c r="C186" s="175" t="s">
        <v>421</v>
      </c>
      <c r="D186" s="175" t="s">
        <v>164</v>
      </c>
      <c r="E186" s="176" t="s">
        <v>3402</v>
      </c>
      <c r="F186" s="177" t="s">
        <v>3403</v>
      </c>
      <c r="G186" s="178" t="s">
        <v>3027</v>
      </c>
      <c r="H186" s="179">
        <v>1</v>
      </c>
      <c r="I186" s="180"/>
      <c r="J186" s="181">
        <f t="shared" si="20"/>
        <v>0</v>
      </c>
      <c r="K186" s="177" t="s">
        <v>5</v>
      </c>
      <c r="L186" s="41"/>
      <c r="M186" s="182" t="s">
        <v>5</v>
      </c>
      <c r="N186" s="183" t="s">
        <v>40</v>
      </c>
      <c r="O186" s="42"/>
      <c r="P186" s="184">
        <f t="shared" si="21"/>
        <v>0</v>
      </c>
      <c r="Q186" s="184">
        <v>0</v>
      </c>
      <c r="R186" s="184">
        <f t="shared" si="22"/>
        <v>0</v>
      </c>
      <c r="S186" s="184">
        <v>0</v>
      </c>
      <c r="T186" s="185">
        <f t="shared" si="23"/>
        <v>0</v>
      </c>
      <c r="AR186" s="24" t="s">
        <v>168</v>
      </c>
      <c r="AT186" s="24" t="s">
        <v>164</v>
      </c>
      <c r="AU186" s="24" t="s">
        <v>77</v>
      </c>
      <c r="AY186" s="24" t="s">
        <v>162</v>
      </c>
      <c r="BE186" s="186">
        <f t="shared" si="24"/>
        <v>0</v>
      </c>
      <c r="BF186" s="186">
        <f t="shared" si="25"/>
        <v>0</v>
      </c>
      <c r="BG186" s="186">
        <f t="shared" si="26"/>
        <v>0</v>
      </c>
      <c r="BH186" s="186">
        <f t="shared" si="27"/>
        <v>0</v>
      </c>
      <c r="BI186" s="186">
        <f t="shared" si="28"/>
        <v>0</v>
      </c>
      <c r="BJ186" s="24" t="s">
        <v>77</v>
      </c>
      <c r="BK186" s="186">
        <f t="shared" si="29"/>
        <v>0</v>
      </c>
      <c r="BL186" s="24" t="s">
        <v>168</v>
      </c>
      <c r="BM186" s="24" t="s">
        <v>743</v>
      </c>
    </row>
    <row r="187" spans="2:65" s="1" customFormat="1" ht="16.5" customHeight="1">
      <c r="B187" s="174"/>
      <c r="C187" s="175" t="s">
        <v>425</v>
      </c>
      <c r="D187" s="175" t="s">
        <v>164</v>
      </c>
      <c r="E187" s="176" t="s">
        <v>3404</v>
      </c>
      <c r="F187" s="177" t="s">
        <v>3304</v>
      </c>
      <c r="G187" s="178" t="s">
        <v>746</v>
      </c>
      <c r="H187" s="179">
        <v>70</v>
      </c>
      <c r="I187" s="180"/>
      <c r="J187" s="181">
        <f t="shared" si="20"/>
        <v>0</v>
      </c>
      <c r="K187" s="177" t="s">
        <v>5</v>
      </c>
      <c r="L187" s="41"/>
      <c r="M187" s="182" t="s">
        <v>5</v>
      </c>
      <c r="N187" s="183" t="s">
        <v>40</v>
      </c>
      <c r="O187" s="42"/>
      <c r="P187" s="184">
        <f t="shared" si="21"/>
        <v>0</v>
      </c>
      <c r="Q187" s="184">
        <v>0</v>
      </c>
      <c r="R187" s="184">
        <f t="shared" si="22"/>
        <v>0</v>
      </c>
      <c r="S187" s="184">
        <v>0</v>
      </c>
      <c r="T187" s="185">
        <f t="shared" si="23"/>
        <v>0</v>
      </c>
      <c r="AR187" s="24" t="s">
        <v>168</v>
      </c>
      <c r="AT187" s="24" t="s">
        <v>164</v>
      </c>
      <c r="AU187" s="24" t="s">
        <v>77</v>
      </c>
      <c r="AY187" s="24" t="s">
        <v>162</v>
      </c>
      <c r="BE187" s="186">
        <f t="shared" si="24"/>
        <v>0</v>
      </c>
      <c r="BF187" s="186">
        <f t="shared" si="25"/>
        <v>0</v>
      </c>
      <c r="BG187" s="186">
        <f t="shared" si="26"/>
        <v>0</v>
      </c>
      <c r="BH187" s="186">
        <f t="shared" si="27"/>
        <v>0</v>
      </c>
      <c r="BI187" s="186">
        <f t="shared" si="28"/>
        <v>0</v>
      </c>
      <c r="BJ187" s="24" t="s">
        <v>77</v>
      </c>
      <c r="BK187" s="186">
        <f t="shared" si="29"/>
        <v>0</v>
      </c>
      <c r="BL187" s="24" t="s">
        <v>168</v>
      </c>
      <c r="BM187" s="24" t="s">
        <v>766</v>
      </c>
    </row>
    <row r="188" spans="2:65" s="1" customFormat="1" ht="16.5" customHeight="1">
      <c r="B188" s="174"/>
      <c r="C188" s="175" t="s">
        <v>434</v>
      </c>
      <c r="D188" s="175" t="s">
        <v>164</v>
      </c>
      <c r="E188" s="176" t="s">
        <v>3405</v>
      </c>
      <c r="F188" s="177" t="s">
        <v>3406</v>
      </c>
      <c r="G188" s="178" t="s">
        <v>1503</v>
      </c>
      <c r="H188" s="179">
        <v>6</v>
      </c>
      <c r="I188" s="180"/>
      <c r="J188" s="181">
        <f t="shared" si="20"/>
        <v>0</v>
      </c>
      <c r="K188" s="177" t="s">
        <v>5</v>
      </c>
      <c r="L188" s="41"/>
      <c r="M188" s="182" t="s">
        <v>5</v>
      </c>
      <c r="N188" s="183" t="s">
        <v>40</v>
      </c>
      <c r="O188" s="42"/>
      <c r="P188" s="184">
        <f t="shared" si="21"/>
        <v>0</v>
      </c>
      <c r="Q188" s="184">
        <v>0</v>
      </c>
      <c r="R188" s="184">
        <f t="shared" si="22"/>
        <v>0</v>
      </c>
      <c r="S188" s="184">
        <v>0</v>
      </c>
      <c r="T188" s="185">
        <f t="shared" si="23"/>
        <v>0</v>
      </c>
      <c r="AR188" s="24" t="s">
        <v>168</v>
      </c>
      <c r="AT188" s="24" t="s">
        <v>164</v>
      </c>
      <c r="AU188" s="24" t="s">
        <v>77</v>
      </c>
      <c r="AY188" s="24" t="s">
        <v>162</v>
      </c>
      <c r="BE188" s="186">
        <f t="shared" si="24"/>
        <v>0</v>
      </c>
      <c r="BF188" s="186">
        <f t="shared" si="25"/>
        <v>0</v>
      </c>
      <c r="BG188" s="186">
        <f t="shared" si="26"/>
        <v>0</v>
      </c>
      <c r="BH188" s="186">
        <f t="shared" si="27"/>
        <v>0</v>
      </c>
      <c r="BI188" s="186">
        <f t="shared" si="28"/>
        <v>0</v>
      </c>
      <c r="BJ188" s="24" t="s">
        <v>77</v>
      </c>
      <c r="BK188" s="186">
        <f t="shared" si="29"/>
        <v>0</v>
      </c>
      <c r="BL188" s="24" t="s">
        <v>168</v>
      </c>
      <c r="BM188" s="24" t="s">
        <v>783</v>
      </c>
    </row>
    <row r="189" spans="2:65" s="1" customFormat="1" ht="16.5" customHeight="1">
      <c r="B189" s="174"/>
      <c r="C189" s="175" t="s">
        <v>440</v>
      </c>
      <c r="D189" s="175" t="s">
        <v>164</v>
      </c>
      <c r="E189" s="176" t="s">
        <v>3305</v>
      </c>
      <c r="F189" s="177" t="s">
        <v>3306</v>
      </c>
      <c r="G189" s="178" t="s">
        <v>3062</v>
      </c>
      <c r="H189" s="179">
        <v>1</v>
      </c>
      <c r="I189" s="180"/>
      <c r="J189" s="181">
        <f t="shared" si="20"/>
        <v>0</v>
      </c>
      <c r="K189" s="177" t="s">
        <v>5</v>
      </c>
      <c r="L189" s="41"/>
      <c r="M189" s="182" t="s">
        <v>5</v>
      </c>
      <c r="N189" s="183" t="s">
        <v>40</v>
      </c>
      <c r="O189" s="42"/>
      <c r="P189" s="184">
        <f t="shared" si="21"/>
        <v>0</v>
      </c>
      <c r="Q189" s="184">
        <v>0</v>
      </c>
      <c r="R189" s="184">
        <f t="shared" si="22"/>
        <v>0</v>
      </c>
      <c r="S189" s="184">
        <v>0</v>
      </c>
      <c r="T189" s="185">
        <f t="shared" si="23"/>
        <v>0</v>
      </c>
      <c r="AR189" s="24" t="s">
        <v>168</v>
      </c>
      <c r="AT189" s="24" t="s">
        <v>164</v>
      </c>
      <c r="AU189" s="24" t="s">
        <v>77</v>
      </c>
      <c r="AY189" s="24" t="s">
        <v>162</v>
      </c>
      <c r="BE189" s="186">
        <f t="shared" si="24"/>
        <v>0</v>
      </c>
      <c r="BF189" s="186">
        <f t="shared" si="25"/>
        <v>0</v>
      </c>
      <c r="BG189" s="186">
        <f t="shared" si="26"/>
        <v>0</v>
      </c>
      <c r="BH189" s="186">
        <f t="shared" si="27"/>
        <v>0</v>
      </c>
      <c r="BI189" s="186">
        <f t="shared" si="28"/>
        <v>0</v>
      </c>
      <c r="BJ189" s="24" t="s">
        <v>77</v>
      </c>
      <c r="BK189" s="186">
        <f t="shared" si="29"/>
        <v>0</v>
      </c>
      <c r="BL189" s="24" t="s">
        <v>168</v>
      </c>
      <c r="BM189" s="24" t="s">
        <v>807</v>
      </c>
    </row>
    <row r="190" spans="2:65" s="1" customFormat="1" ht="16.5" customHeight="1">
      <c r="B190" s="174"/>
      <c r="C190" s="175" t="s">
        <v>448</v>
      </c>
      <c r="D190" s="175" t="s">
        <v>164</v>
      </c>
      <c r="E190" s="176" t="s">
        <v>3307</v>
      </c>
      <c r="F190" s="177" t="s">
        <v>3308</v>
      </c>
      <c r="G190" s="178" t="s">
        <v>3062</v>
      </c>
      <c r="H190" s="179">
        <v>1</v>
      </c>
      <c r="I190" s="180"/>
      <c r="J190" s="181">
        <f t="shared" si="20"/>
        <v>0</v>
      </c>
      <c r="K190" s="177" t="s">
        <v>5</v>
      </c>
      <c r="L190" s="41"/>
      <c r="M190" s="182" t="s">
        <v>5</v>
      </c>
      <c r="N190" s="183" t="s">
        <v>40</v>
      </c>
      <c r="O190" s="42"/>
      <c r="P190" s="184">
        <f t="shared" si="21"/>
        <v>0</v>
      </c>
      <c r="Q190" s="184">
        <v>0</v>
      </c>
      <c r="R190" s="184">
        <f t="shared" si="22"/>
        <v>0</v>
      </c>
      <c r="S190" s="184">
        <v>0</v>
      </c>
      <c r="T190" s="185">
        <f t="shared" si="23"/>
        <v>0</v>
      </c>
      <c r="AR190" s="24" t="s">
        <v>168</v>
      </c>
      <c r="AT190" s="24" t="s">
        <v>164</v>
      </c>
      <c r="AU190" s="24" t="s">
        <v>77</v>
      </c>
      <c r="AY190" s="24" t="s">
        <v>162</v>
      </c>
      <c r="BE190" s="186">
        <f t="shared" si="24"/>
        <v>0</v>
      </c>
      <c r="BF190" s="186">
        <f t="shared" si="25"/>
        <v>0</v>
      </c>
      <c r="BG190" s="186">
        <f t="shared" si="26"/>
        <v>0</v>
      </c>
      <c r="BH190" s="186">
        <f t="shared" si="27"/>
        <v>0</v>
      </c>
      <c r="BI190" s="186">
        <f t="shared" si="28"/>
        <v>0</v>
      </c>
      <c r="BJ190" s="24" t="s">
        <v>77</v>
      </c>
      <c r="BK190" s="186">
        <f t="shared" si="29"/>
        <v>0</v>
      </c>
      <c r="BL190" s="24" t="s">
        <v>168</v>
      </c>
      <c r="BM190" s="24" t="s">
        <v>828</v>
      </c>
    </row>
    <row r="191" spans="2:65" s="1" customFormat="1" ht="16.5" customHeight="1">
      <c r="B191" s="174"/>
      <c r="C191" s="175" t="s">
        <v>454</v>
      </c>
      <c r="D191" s="175" t="s">
        <v>164</v>
      </c>
      <c r="E191" s="176" t="s">
        <v>3407</v>
      </c>
      <c r="F191" s="177" t="s">
        <v>4876</v>
      </c>
      <c r="G191" s="178" t="s">
        <v>3027</v>
      </c>
      <c r="H191" s="179">
        <v>5</v>
      </c>
      <c r="I191" s="180"/>
      <c r="J191" s="181">
        <f t="shared" si="20"/>
        <v>0</v>
      </c>
      <c r="K191" s="177" t="s">
        <v>5</v>
      </c>
      <c r="L191" s="41"/>
      <c r="M191" s="182" t="s">
        <v>5</v>
      </c>
      <c r="N191" s="183" t="s">
        <v>40</v>
      </c>
      <c r="O191" s="42"/>
      <c r="P191" s="184">
        <f t="shared" si="21"/>
        <v>0</v>
      </c>
      <c r="Q191" s="184">
        <v>0</v>
      </c>
      <c r="R191" s="184">
        <f t="shared" si="22"/>
        <v>0</v>
      </c>
      <c r="S191" s="184">
        <v>0</v>
      </c>
      <c r="T191" s="185">
        <f t="shared" si="23"/>
        <v>0</v>
      </c>
      <c r="AR191" s="24" t="s">
        <v>168</v>
      </c>
      <c r="AT191" s="24" t="s">
        <v>164</v>
      </c>
      <c r="AU191" s="24" t="s">
        <v>77</v>
      </c>
      <c r="AY191" s="24" t="s">
        <v>162</v>
      </c>
      <c r="BE191" s="186">
        <f t="shared" si="24"/>
        <v>0</v>
      </c>
      <c r="BF191" s="186">
        <f t="shared" si="25"/>
        <v>0</v>
      </c>
      <c r="BG191" s="186">
        <f t="shared" si="26"/>
        <v>0</v>
      </c>
      <c r="BH191" s="186">
        <f t="shared" si="27"/>
        <v>0</v>
      </c>
      <c r="BI191" s="186">
        <f t="shared" si="28"/>
        <v>0</v>
      </c>
      <c r="BJ191" s="24" t="s">
        <v>77</v>
      </c>
      <c r="BK191" s="186">
        <f t="shared" si="29"/>
        <v>0</v>
      </c>
      <c r="BL191" s="24" t="s">
        <v>168</v>
      </c>
      <c r="BM191" s="24" t="s">
        <v>842</v>
      </c>
    </row>
    <row r="192" spans="2:65" s="1" customFormat="1">
      <c r="B192" s="41"/>
      <c r="D192" s="188"/>
      <c r="F192" s="203"/>
      <c r="I192" s="204"/>
      <c r="L192" s="41"/>
      <c r="M192" s="205"/>
      <c r="N192" s="42"/>
      <c r="O192" s="42"/>
      <c r="P192" s="42"/>
      <c r="Q192" s="42"/>
      <c r="R192" s="42"/>
      <c r="S192" s="42"/>
      <c r="T192" s="70"/>
      <c r="AT192" s="24"/>
      <c r="AU192" s="24"/>
    </row>
    <row r="193" spans="2:65" s="10" customFormat="1" ht="29.9" customHeight="1">
      <c r="B193" s="160"/>
      <c r="D193" s="171" t="s">
        <v>68</v>
      </c>
      <c r="E193" s="172" t="s">
        <v>3081</v>
      </c>
      <c r="F193" s="172" t="s">
        <v>3309</v>
      </c>
      <c r="I193" s="163"/>
      <c r="J193" s="173">
        <f>BK193</f>
        <v>0</v>
      </c>
      <c r="L193" s="160"/>
      <c r="M193" s="165"/>
      <c r="N193" s="166"/>
      <c r="O193" s="166"/>
      <c r="P193" s="167">
        <f>SUM(P194:P197)</f>
        <v>0</v>
      </c>
      <c r="Q193" s="166"/>
      <c r="R193" s="167">
        <f>SUM(R194:R197)</f>
        <v>0</v>
      </c>
      <c r="S193" s="166"/>
      <c r="T193" s="168">
        <f>SUM(T194:T197)</f>
        <v>0</v>
      </c>
      <c r="AR193" s="161" t="s">
        <v>77</v>
      </c>
      <c r="AT193" s="169" t="s">
        <v>68</v>
      </c>
      <c r="AU193" s="169" t="s">
        <v>77</v>
      </c>
      <c r="AY193" s="161" t="s">
        <v>162</v>
      </c>
      <c r="BK193" s="170">
        <f>SUM(BK194:BK197)</f>
        <v>0</v>
      </c>
    </row>
    <row r="194" spans="2:65" s="1" customFormat="1" ht="25.5" customHeight="1">
      <c r="B194" s="174"/>
      <c r="C194" s="175" t="s">
        <v>458</v>
      </c>
      <c r="D194" s="175" t="s">
        <v>164</v>
      </c>
      <c r="E194" s="176" t="s">
        <v>3408</v>
      </c>
      <c r="F194" s="177" t="s">
        <v>3409</v>
      </c>
      <c r="G194" s="178" t="s">
        <v>3027</v>
      </c>
      <c r="H194" s="179">
        <v>2</v>
      </c>
      <c r="I194" s="180"/>
      <c r="J194" s="181">
        <f>ROUND(I194*H194,2)</f>
        <v>0</v>
      </c>
      <c r="K194" s="177" t="s">
        <v>5</v>
      </c>
      <c r="L194" s="41"/>
      <c r="M194" s="182" t="s">
        <v>5</v>
      </c>
      <c r="N194" s="183" t="s">
        <v>40</v>
      </c>
      <c r="O194" s="42"/>
      <c r="P194" s="184">
        <f>O194*H194</f>
        <v>0</v>
      </c>
      <c r="Q194" s="184">
        <v>0</v>
      </c>
      <c r="R194" s="184">
        <f>Q194*H194</f>
        <v>0</v>
      </c>
      <c r="S194" s="184">
        <v>0</v>
      </c>
      <c r="T194" s="185">
        <f>S194*H194</f>
        <v>0</v>
      </c>
      <c r="AR194" s="24" t="s">
        <v>168</v>
      </c>
      <c r="AT194" s="24" t="s">
        <v>164</v>
      </c>
      <c r="AU194" s="24" t="s">
        <v>79</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850</v>
      </c>
    </row>
    <row r="195" spans="2:65" s="1" customFormat="1" ht="25.5" customHeight="1">
      <c r="B195" s="174"/>
      <c r="C195" s="175" t="s">
        <v>461</v>
      </c>
      <c r="D195" s="175" t="s">
        <v>164</v>
      </c>
      <c r="E195" s="176" t="s">
        <v>3410</v>
      </c>
      <c r="F195" s="177" t="s">
        <v>3411</v>
      </c>
      <c r="G195" s="178" t="s">
        <v>3027</v>
      </c>
      <c r="H195" s="179">
        <v>2</v>
      </c>
      <c r="I195" s="180"/>
      <c r="J195" s="181">
        <f>ROUND(I195*H195,2)</f>
        <v>0</v>
      </c>
      <c r="K195" s="177" t="s">
        <v>5</v>
      </c>
      <c r="L195" s="41"/>
      <c r="M195" s="182" t="s">
        <v>5</v>
      </c>
      <c r="N195" s="183" t="s">
        <v>40</v>
      </c>
      <c r="O195" s="42"/>
      <c r="P195" s="184">
        <f>O195*H195</f>
        <v>0</v>
      </c>
      <c r="Q195" s="184">
        <v>0</v>
      </c>
      <c r="R195" s="184">
        <f>Q195*H195</f>
        <v>0</v>
      </c>
      <c r="S195" s="184">
        <v>0</v>
      </c>
      <c r="T195" s="185">
        <f>S195*H195</f>
        <v>0</v>
      </c>
      <c r="AR195" s="24" t="s">
        <v>168</v>
      </c>
      <c r="AT195" s="24" t="s">
        <v>164</v>
      </c>
      <c r="AU195" s="24" t="s">
        <v>79</v>
      </c>
      <c r="AY195" s="24" t="s">
        <v>162</v>
      </c>
      <c r="BE195" s="186">
        <f>IF(N195="základní",J195,0)</f>
        <v>0</v>
      </c>
      <c r="BF195" s="186">
        <f>IF(N195="snížená",J195,0)</f>
        <v>0</v>
      </c>
      <c r="BG195" s="186">
        <f>IF(N195="zákl. přenesená",J195,0)</f>
        <v>0</v>
      </c>
      <c r="BH195" s="186">
        <f>IF(N195="sníž. přenesená",J195,0)</f>
        <v>0</v>
      </c>
      <c r="BI195" s="186">
        <f>IF(N195="nulová",J195,0)</f>
        <v>0</v>
      </c>
      <c r="BJ195" s="24" t="s">
        <v>77</v>
      </c>
      <c r="BK195" s="186">
        <f>ROUND(I195*H195,2)</f>
        <v>0</v>
      </c>
      <c r="BL195" s="24" t="s">
        <v>168</v>
      </c>
      <c r="BM195" s="24" t="s">
        <v>858</v>
      </c>
    </row>
    <row r="196" spans="2:65" s="1" customFormat="1" ht="16.5" customHeight="1">
      <c r="B196" s="174"/>
      <c r="C196" s="175" t="s">
        <v>470</v>
      </c>
      <c r="D196" s="175" t="s">
        <v>164</v>
      </c>
      <c r="E196" s="176" t="s">
        <v>3412</v>
      </c>
      <c r="F196" s="177" t="s">
        <v>3413</v>
      </c>
      <c r="G196" s="178" t="s">
        <v>3027</v>
      </c>
      <c r="H196" s="179">
        <v>1</v>
      </c>
      <c r="I196" s="180"/>
      <c r="J196" s="181">
        <f>ROUND(I196*H196,2)</f>
        <v>0</v>
      </c>
      <c r="K196" s="177" t="s">
        <v>5</v>
      </c>
      <c r="L196" s="41"/>
      <c r="M196" s="182" t="s">
        <v>5</v>
      </c>
      <c r="N196" s="183" t="s">
        <v>40</v>
      </c>
      <c r="O196" s="42"/>
      <c r="P196" s="184">
        <f>O196*H196</f>
        <v>0</v>
      </c>
      <c r="Q196" s="184">
        <v>0</v>
      </c>
      <c r="R196" s="184">
        <f>Q196*H196</f>
        <v>0</v>
      </c>
      <c r="S196" s="184">
        <v>0</v>
      </c>
      <c r="T196" s="185">
        <f>S196*H196</f>
        <v>0</v>
      </c>
      <c r="AR196" s="24" t="s">
        <v>168</v>
      </c>
      <c r="AT196" s="24" t="s">
        <v>164</v>
      </c>
      <c r="AU196" s="24" t="s">
        <v>79</v>
      </c>
      <c r="AY196" s="24" t="s">
        <v>162</v>
      </c>
      <c r="BE196" s="186">
        <f>IF(N196="základní",J196,0)</f>
        <v>0</v>
      </c>
      <c r="BF196" s="186">
        <f>IF(N196="snížená",J196,0)</f>
        <v>0</v>
      </c>
      <c r="BG196" s="186">
        <f>IF(N196="zákl. přenesená",J196,0)</f>
        <v>0</v>
      </c>
      <c r="BH196" s="186">
        <f>IF(N196="sníž. přenesená",J196,0)</f>
        <v>0</v>
      </c>
      <c r="BI196" s="186">
        <f>IF(N196="nulová",J196,0)</f>
        <v>0</v>
      </c>
      <c r="BJ196" s="24" t="s">
        <v>77</v>
      </c>
      <c r="BK196" s="186">
        <f>ROUND(I196*H196,2)</f>
        <v>0</v>
      </c>
      <c r="BL196" s="24" t="s">
        <v>168</v>
      </c>
      <c r="BM196" s="24" t="s">
        <v>866</v>
      </c>
    </row>
    <row r="197" spans="2:65" s="1" customFormat="1" ht="19">
      <c r="B197" s="41"/>
      <c r="D197" s="188" t="s">
        <v>182</v>
      </c>
      <c r="F197" s="203" t="s">
        <v>3340</v>
      </c>
      <c r="I197" s="204"/>
      <c r="L197" s="41"/>
      <c r="M197" s="205"/>
      <c r="N197" s="42"/>
      <c r="O197" s="42"/>
      <c r="P197" s="42"/>
      <c r="Q197" s="42"/>
      <c r="R197" s="42"/>
      <c r="S197" s="42"/>
      <c r="T197" s="70"/>
      <c r="AT197" s="24" t="s">
        <v>182</v>
      </c>
      <c r="AU197" s="24" t="s">
        <v>79</v>
      </c>
    </row>
    <row r="198" spans="2:65" s="10" customFormat="1" ht="29.9" customHeight="1">
      <c r="B198" s="160"/>
      <c r="D198" s="171" t="s">
        <v>68</v>
      </c>
      <c r="E198" s="172" t="s">
        <v>3096</v>
      </c>
      <c r="F198" s="172" t="s">
        <v>3316</v>
      </c>
      <c r="I198" s="163"/>
      <c r="J198" s="173">
        <f>BK198</f>
        <v>0</v>
      </c>
      <c r="L198" s="160"/>
      <c r="M198" s="165"/>
      <c r="N198" s="166"/>
      <c r="O198" s="166"/>
      <c r="P198" s="167">
        <f>SUM(P199:P209)</f>
        <v>0</v>
      </c>
      <c r="Q198" s="166"/>
      <c r="R198" s="167">
        <f>SUM(R199:R209)</f>
        <v>0</v>
      </c>
      <c r="S198" s="166"/>
      <c r="T198" s="168">
        <f>SUM(T199:T209)</f>
        <v>0</v>
      </c>
      <c r="AR198" s="161" t="s">
        <v>77</v>
      </c>
      <c r="AT198" s="169" t="s">
        <v>68</v>
      </c>
      <c r="AU198" s="169" t="s">
        <v>77</v>
      </c>
      <c r="AY198" s="161" t="s">
        <v>162</v>
      </c>
      <c r="BK198" s="170">
        <f>SUM(BK199:BK209)</f>
        <v>0</v>
      </c>
    </row>
    <row r="199" spans="2:65" s="1" customFormat="1" ht="16.5" customHeight="1">
      <c r="B199" s="174"/>
      <c r="C199" s="389" t="s">
        <v>479</v>
      </c>
      <c r="D199" s="389" t="s">
        <v>164</v>
      </c>
      <c r="E199" s="390" t="s">
        <v>3414</v>
      </c>
      <c r="F199" s="391" t="s">
        <v>4857</v>
      </c>
      <c r="G199" s="392" t="s">
        <v>746</v>
      </c>
      <c r="H199" s="393">
        <v>56</v>
      </c>
      <c r="I199" s="180"/>
      <c r="J199" s="181">
        <f t="shared" ref="J199:J208" si="30">ROUND(I199*H199,2)</f>
        <v>0</v>
      </c>
      <c r="K199" s="177" t="s">
        <v>5</v>
      </c>
      <c r="L199" s="41">
        <v>3</v>
      </c>
      <c r="M199" s="182" t="s">
        <v>5</v>
      </c>
      <c r="N199" s="183" t="s">
        <v>40</v>
      </c>
      <c r="O199" s="42"/>
      <c r="P199" s="184">
        <f t="shared" ref="P199:P208" si="31">O199*H199</f>
        <v>0</v>
      </c>
      <c r="Q199" s="184">
        <v>0</v>
      </c>
      <c r="R199" s="184">
        <f t="shared" ref="R199:R208" si="32">Q199*H199</f>
        <v>0</v>
      </c>
      <c r="S199" s="184">
        <v>0</v>
      </c>
      <c r="T199" s="185">
        <f t="shared" ref="T199:T208" si="33">S199*H199</f>
        <v>0</v>
      </c>
      <c r="AR199" s="24" t="s">
        <v>168</v>
      </c>
      <c r="AT199" s="24" t="s">
        <v>164</v>
      </c>
      <c r="AU199" s="24" t="s">
        <v>79</v>
      </c>
      <c r="AY199" s="24" t="s">
        <v>162</v>
      </c>
      <c r="BE199" s="186">
        <f t="shared" ref="BE199:BE208" si="34">IF(N199="základní",J199,0)</f>
        <v>0</v>
      </c>
      <c r="BF199" s="186">
        <f t="shared" ref="BF199:BF208" si="35">IF(N199="snížená",J199,0)</f>
        <v>0</v>
      </c>
      <c r="BG199" s="186">
        <f t="shared" ref="BG199:BG208" si="36">IF(N199="zákl. přenesená",J199,0)</f>
        <v>0</v>
      </c>
      <c r="BH199" s="186">
        <f t="shared" ref="BH199:BH208" si="37">IF(N199="sníž. přenesená",J199,0)</f>
        <v>0</v>
      </c>
      <c r="BI199" s="186">
        <f t="shared" ref="BI199:BI208" si="38">IF(N199="nulová",J199,0)</f>
        <v>0</v>
      </c>
      <c r="BJ199" s="24" t="s">
        <v>77</v>
      </c>
      <c r="BK199" s="186">
        <f t="shared" ref="BK199:BK208" si="39">ROUND(I199*H199,2)</f>
        <v>0</v>
      </c>
      <c r="BL199" s="24" t="s">
        <v>168</v>
      </c>
      <c r="BM199" s="24" t="s">
        <v>887</v>
      </c>
    </row>
    <row r="200" spans="2:65" s="1" customFormat="1" ht="16.5" customHeight="1">
      <c r="B200" s="174"/>
      <c r="C200" s="389" t="s">
        <v>486</v>
      </c>
      <c r="D200" s="389" t="s">
        <v>164</v>
      </c>
      <c r="E200" s="390" t="s">
        <v>3317</v>
      </c>
      <c r="F200" s="391" t="s">
        <v>4858</v>
      </c>
      <c r="G200" s="392" t="s">
        <v>746</v>
      </c>
      <c r="H200" s="393">
        <v>216</v>
      </c>
      <c r="I200" s="180"/>
      <c r="J200" s="181">
        <f t="shared" si="30"/>
        <v>0</v>
      </c>
      <c r="K200" s="177" t="s">
        <v>5</v>
      </c>
      <c r="L200" s="41"/>
      <c r="M200" s="182" t="s">
        <v>5</v>
      </c>
      <c r="N200" s="183" t="s">
        <v>40</v>
      </c>
      <c r="O200" s="42"/>
      <c r="P200" s="184">
        <f t="shared" si="31"/>
        <v>0</v>
      </c>
      <c r="Q200" s="184">
        <v>0</v>
      </c>
      <c r="R200" s="184">
        <f t="shared" si="32"/>
        <v>0</v>
      </c>
      <c r="S200" s="184">
        <v>0</v>
      </c>
      <c r="T200" s="185">
        <f t="shared" si="33"/>
        <v>0</v>
      </c>
      <c r="AR200" s="24" t="s">
        <v>168</v>
      </c>
      <c r="AT200" s="24" t="s">
        <v>164</v>
      </c>
      <c r="AU200" s="24" t="s">
        <v>79</v>
      </c>
      <c r="AY200" s="24" t="s">
        <v>162</v>
      </c>
      <c r="BE200" s="186">
        <f t="shared" si="34"/>
        <v>0</v>
      </c>
      <c r="BF200" s="186">
        <f t="shared" si="35"/>
        <v>0</v>
      </c>
      <c r="BG200" s="186">
        <f t="shared" si="36"/>
        <v>0</v>
      </c>
      <c r="BH200" s="186">
        <f t="shared" si="37"/>
        <v>0</v>
      </c>
      <c r="BI200" s="186">
        <f t="shared" si="38"/>
        <v>0</v>
      </c>
      <c r="BJ200" s="24" t="s">
        <v>77</v>
      </c>
      <c r="BK200" s="186">
        <f t="shared" si="39"/>
        <v>0</v>
      </c>
      <c r="BL200" s="24" t="s">
        <v>168</v>
      </c>
      <c r="BM200" s="24" t="s">
        <v>905</v>
      </c>
    </row>
    <row r="201" spans="2:65" s="1" customFormat="1" ht="16.5" customHeight="1">
      <c r="B201" s="174"/>
      <c r="C201" s="389" t="s">
        <v>493</v>
      </c>
      <c r="D201" s="389" t="s">
        <v>164</v>
      </c>
      <c r="E201" s="390" t="s">
        <v>3415</v>
      </c>
      <c r="F201" s="391" t="s">
        <v>4859</v>
      </c>
      <c r="G201" s="392" t="s">
        <v>746</v>
      </c>
      <c r="H201" s="393">
        <v>12</v>
      </c>
      <c r="I201" s="180"/>
      <c r="J201" s="181">
        <f t="shared" si="30"/>
        <v>0</v>
      </c>
      <c r="K201" s="177" t="s">
        <v>5</v>
      </c>
      <c r="L201" s="41"/>
      <c r="M201" s="182" t="s">
        <v>5</v>
      </c>
      <c r="N201" s="183" t="s">
        <v>40</v>
      </c>
      <c r="O201" s="42"/>
      <c r="P201" s="184">
        <f t="shared" si="31"/>
        <v>0</v>
      </c>
      <c r="Q201" s="184">
        <v>0</v>
      </c>
      <c r="R201" s="184">
        <f t="shared" si="32"/>
        <v>0</v>
      </c>
      <c r="S201" s="184">
        <v>0</v>
      </c>
      <c r="T201" s="185">
        <f t="shared" si="33"/>
        <v>0</v>
      </c>
      <c r="AR201" s="24" t="s">
        <v>168</v>
      </c>
      <c r="AT201" s="24" t="s">
        <v>164</v>
      </c>
      <c r="AU201" s="24" t="s">
        <v>79</v>
      </c>
      <c r="AY201" s="24" t="s">
        <v>162</v>
      </c>
      <c r="BE201" s="186">
        <f t="shared" si="34"/>
        <v>0</v>
      </c>
      <c r="BF201" s="186">
        <f t="shared" si="35"/>
        <v>0</v>
      </c>
      <c r="BG201" s="186">
        <f t="shared" si="36"/>
        <v>0</v>
      </c>
      <c r="BH201" s="186">
        <f t="shared" si="37"/>
        <v>0</v>
      </c>
      <c r="BI201" s="186">
        <f t="shared" si="38"/>
        <v>0</v>
      </c>
      <c r="BJ201" s="24" t="s">
        <v>77</v>
      </c>
      <c r="BK201" s="186">
        <f t="shared" si="39"/>
        <v>0</v>
      </c>
      <c r="BL201" s="24" t="s">
        <v>168</v>
      </c>
      <c r="BM201" s="24" t="s">
        <v>918</v>
      </c>
    </row>
    <row r="202" spans="2:65" s="1" customFormat="1" ht="16.5" customHeight="1">
      <c r="B202" s="174"/>
      <c r="C202" s="389" t="s">
        <v>498</v>
      </c>
      <c r="D202" s="389" t="s">
        <v>164</v>
      </c>
      <c r="E202" s="390" t="s">
        <v>3416</v>
      </c>
      <c r="F202" s="391" t="s">
        <v>4860</v>
      </c>
      <c r="G202" s="392" t="s">
        <v>746</v>
      </c>
      <c r="H202" s="393">
        <v>93</v>
      </c>
      <c r="I202" s="180"/>
      <c r="J202" s="181">
        <f t="shared" si="30"/>
        <v>0</v>
      </c>
      <c r="K202" s="177" t="s">
        <v>5</v>
      </c>
      <c r="L202" s="41"/>
      <c r="M202" s="182" t="s">
        <v>5</v>
      </c>
      <c r="N202" s="183" t="s">
        <v>40</v>
      </c>
      <c r="O202" s="42"/>
      <c r="P202" s="184">
        <f t="shared" si="31"/>
        <v>0</v>
      </c>
      <c r="Q202" s="184">
        <v>0</v>
      </c>
      <c r="R202" s="184">
        <f t="shared" si="32"/>
        <v>0</v>
      </c>
      <c r="S202" s="184">
        <v>0</v>
      </c>
      <c r="T202" s="185">
        <f t="shared" si="33"/>
        <v>0</v>
      </c>
      <c r="AR202" s="24" t="s">
        <v>168</v>
      </c>
      <c r="AT202" s="24" t="s">
        <v>164</v>
      </c>
      <c r="AU202" s="24" t="s">
        <v>79</v>
      </c>
      <c r="AY202" s="24" t="s">
        <v>162</v>
      </c>
      <c r="BE202" s="186">
        <f t="shared" si="34"/>
        <v>0</v>
      </c>
      <c r="BF202" s="186">
        <f t="shared" si="35"/>
        <v>0</v>
      </c>
      <c r="BG202" s="186">
        <f t="shared" si="36"/>
        <v>0</v>
      </c>
      <c r="BH202" s="186">
        <f t="shared" si="37"/>
        <v>0</v>
      </c>
      <c r="BI202" s="186">
        <f t="shared" si="38"/>
        <v>0</v>
      </c>
      <c r="BJ202" s="24" t="s">
        <v>77</v>
      </c>
      <c r="BK202" s="186">
        <f t="shared" si="39"/>
        <v>0</v>
      </c>
      <c r="BL202" s="24" t="s">
        <v>168</v>
      </c>
      <c r="BM202" s="24" t="s">
        <v>930</v>
      </c>
    </row>
    <row r="203" spans="2:65" s="1" customFormat="1" ht="16.5" customHeight="1">
      <c r="B203" s="174"/>
      <c r="C203" s="389" t="s">
        <v>502</v>
      </c>
      <c r="D203" s="389" t="s">
        <v>164</v>
      </c>
      <c r="E203" s="390" t="s">
        <v>3418</v>
      </c>
      <c r="F203" s="391" t="s">
        <v>4861</v>
      </c>
      <c r="G203" s="392" t="s">
        <v>746</v>
      </c>
      <c r="H203" s="393">
        <v>6</v>
      </c>
      <c r="I203" s="180"/>
      <c r="J203" s="181">
        <f t="shared" si="30"/>
        <v>0</v>
      </c>
      <c r="K203" s="177" t="s">
        <v>5</v>
      </c>
      <c r="L203" s="41"/>
      <c r="M203" s="182" t="s">
        <v>5</v>
      </c>
      <c r="N203" s="183" t="s">
        <v>40</v>
      </c>
      <c r="O203" s="42"/>
      <c r="P203" s="184">
        <f t="shared" si="31"/>
        <v>0</v>
      </c>
      <c r="Q203" s="184">
        <v>0</v>
      </c>
      <c r="R203" s="184">
        <f t="shared" si="32"/>
        <v>0</v>
      </c>
      <c r="S203" s="184">
        <v>0</v>
      </c>
      <c r="T203" s="185">
        <f t="shared" si="33"/>
        <v>0</v>
      </c>
      <c r="AR203" s="24" t="s">
        <v>168</v>
      </c>
      <c r="AT203" s="24" t="s">
        <v>164</v>
      </c>
      <c r="AU203" s="24" t="s">
        <v>79</v>
      </c>
      <c r="AY203" s="24" t="s">
        <v>162</v>
      </c>
      <c r="BE203" s="186">
        <f t="shared" si="34"/>
        <v>0</v>
      </c>
      <c r="BF203" s="186">
        <f t="shared" si="35"/>
        <v>0</v>
      </c>
      <c r="BG203" s="186">
        <f t="shared" si="36"/>
        <v>0</v>
      </c>
      <c r="BH203" s="186">
        <f t="shared" si="37"/>
        <v>0</v>
      </c>
      <c r="BI203" s="186">
        <f t="shared" si="38"/>
        <v>0</v>
      </c>
      <c r="BJ203" s="24" t="s">
        <v>77</v>
      </c>
      <c r="BK203" s="186">
        <f t="shared" si="39"/>
        <v>0</v>
      </c>
      <c r="BL203" s="24" t="s">
        <v>168</v>
      </c>
      <c r="BM203" s="24" t="s">
        <v>943</v>
      </c>
    </row>
    <row r="204" spans="2:65" s="1" customFormat="1" ht="16.5" customHeight="1">
      <c r="B204" s="174"/>
      <c r="C204" s="389" t="s">
        <v>507</v>
      </c>
      <c r="D204" s="389" t="s">
        <v>164</v>
      </c>
      <c r="E204" s="390" t="s">
        <v>3323</v>
      </c>
      <c r="F204" s="391" t="s">
        <v>3324</v>
      </c>
      <c r="G204" s="392" t="s">
        <v>746</v>
      </c>
      <c r="H204" s="393">
        <v>19</v>
      </c>
      <c r="I204" s="180"/>
      <c r="J204" s="181">
        <f t="shared" si="30"/>
        <v>0</v>
      </c>
      <c r="K204" s="177" t="s">
        <v>5</v>
      </c>
      <c r="L204" s="41"/>
      <c r="M204" s="182" t="s">
        <v>5</v>
      </c>
      <c r="N204" s="183" t="s">
        <v>40</v>
      </c>
      <c r="O204" s="42"/>
      <c r="P204" s="184">
        <f t="shared" si="31"/>
        <v>0</v>
      </c>
      <c r="Q204" s="184">
        <v>0</v>
      </c>
      <c r="R204" s="184">
        <f t="shared" si="32"/>
        <v>0</v>
      </c>
      <c r="S204" s="184">
        <v>0</v>
      </c>
      <c r="T204" s="185">
        <f t="shared" si="33"/>
        <v>0</v>
      </c>
      <c r="AR204" s="24" t="s">
        <v>168</v>
      </c>
      <c r="AT204" s="24" t="s">
        <v>164</v>
      </c>
      <c r="AU204" s="24" t="s">
        <v>79</v>
      </c>
      <c r="AY204" s="24" t="s">
        <v>162</v>
      </c>
      <c r="BE204" s="186">
        <f t="shared" si="34"/>
        <v>0</v>
      </c>
      <c r="BF204" s="186">
        <f t="shared" si="35"/>
        <v>0</v>
      </c>
      <c r="BG204" s="186">
        <f t="shared" si="36"/>
        <v>0</v>
      </c>
      <c r="BH204" s="186">
        <f t="shared" si="37"/>
        <v>0</v>
      </c>
      <c r="BI204" s="186">
        <f t="shared" si="38"/>
        <v>0</v>
      </c>
      <c r="BJ204" s="24" t="s">
        <v>77</v>
      </c>
      <c r="BK204" s="186">
        <f t="shared" si="39"/>
        <v>0</v>
      </c>
      <c r="BL204" s="24" t="s">
        <v>168</v>
      </c>
      <c r="BM204" s="24" t="s">
        <v>960</v>
      </c>
    </row>
    <row r="205" spans="2:65" s="1" customFormat="1" ht="16.5" customHeight="1">
      <c r="B205" s="174"/>
      <c r="C205" s="389" t="s">
        <v>511</v>
      </c>
      <c r="D205" s="389" t="s">
        <v>164</v>
      </c>
      <c r="E205" s="390" t="s">
        <v>3325</v>
      </c>
      <c r="F205" s="391" t="s">
        <v>3326</v>
      </c>
      <c r="G205" s="392" t="s">
        <v>746</v>
      </c>
      <c r="H205" s="393">
        <v>6</v>
      </c>
      <c r="I205" s="180"/>
      <c r="J205" s="181">
        <f t="shared" si="30"/>
        <v>0</v>
      </c>
      <c r="K205" s="177" t="s">
        <v>5</v>
      </c>
      <c r="L205" s="41"/>
      <c r="M205" s="182" t="s">
        <v>5</v>
      </c>
      <c r="N205" s="183" t="s">
        <v>40</v>
      </c>
      <c r="O205" s="42"/>
      <c r="P205" s="184">
        <f t="shared" si="31"/>
        <v>0</v>
      </c>
      <c r="Q205" s="184">
        <v>0</v>
      </c>
      <c r="R205" s="184">
        <f t="shared" si="32"/>
        <v>0</v>
      </c>
      <c r="S205" s="184">
        <v>0</v>
      </c>
      <c r="T205" s="185">
        <f t="shared" si="33"/>
        <v>0</v>
      </c>
      <c r="AR205" s="24" t="s">
        <v>168</v>
      </c>
      <c r="AT205" s="24" t="s">
        <v>164</v>
      </c>
      <c r="AU205" s="24" t="s">
        <v>79</v>
      </c>
      <c r="AY205" s="24" t="s">
        <v>162</v>
      </c>
      <c r="BE205" s="186">
        <f t="shared" si="34"/>
        <v>0</v>
      </c>
      <c r="BF205" s="186">
        <f t="shared" si="35"/>
        <v>0</v>
      </c>
      <c r="BG205" s="186">
        <f t="shared" si="36"/>
        <v>0</v>
      </c>
      <c r="BH205" s="186">
        <f t="shared" si="37"/>
        <v>0</v>
      </c>
      <c r="BI205" s="186">
        <f t="shared" si="38"/>
        <v>0</v>
      </c>
      <c r="BJ205" s="24" t="s">
        <v>77</v>
      </c>
      <c r="BK205" s="186">
        <f t="shared" si="39"/>
        <v>0</v>
      </c>
      <c r="BL205" s="24" t="s">
        <v>168</v>
      </c>
      <c r="BM205" s="24" t="s">
        <v>971</v>
      </c>
    </row>
    <row r="206" spans="2:65" s="1" customFormat="1" ht="16.5" customHeight="1">
      <c r="B206" s="174"/>
      <c r="C206" s="389" t="s">
        <v>515</v>
      </c>
      <c r="D206" s="389" t="s">
        <v>164</v>
      </c>
      <c r="E206" s="390" t="s">
        <v>3419</v>
      </c>
      <c r="F206" s="391" t="s">
        <v>3420</v>
      </c>
      <c r="G206" s="392" t="s">
        <v>746</v>
      </c>
      <c r="H206" s="393">
        <v>17</v>
      </c>
      <c r="I206" s="180"/>
      <c r="J206" s="181">
        <f t="shared" si="30"/>
        <v>0</v>
      </c>
      <c r="K206" s="177" t="s">
        <v>5</v>
      </c>
      <c r="L206" s="41"/>
      <c r="M206" s="182" t="s">
        <v>5</v>
      </c>
      <c r="N206" s="183" t="s">
        <v>40</v>
      </c>
      <c r="O206" s="42"/>
      <c r="P206" s="184">
        <f t="shared" si="31"/>
        <v>0</v>
      </c>
      <c r="Q206" s="184">
        <v>0</v>
      </c>
      <c r="R206" s="184">
        <f t="shared" si="32"/>
        <v>0</v>
      </c>
      <c r="S206" s="184">
        <v>0</v>
      </c>
      <c r="T206" s="185">
        <f t="shared" si="33"/>
        <v>0</v>
      </c>
      <c r="AR206" s="24" t="s">
        <v>168</v>
      </c>
      <c r="AT206" s="24" t="s">
        <v>164</v>
      </c>
      <c r="AU206" s="24" t="s">
        <v>79</v>
      </c>
      <c r="AY206" s="24" t="s">
        <v>162</v>
      </c>
      <c r="BE206" s="186">
        <f t="shared" si="34"/>
        <v>0</v>
      </c>
      <c r="BF206" s="186">
        <f t="shared" si="35"/>
        <v>0</v>
      </c>
      <c r="BG206" s="186">
        <f t="shared" si="36"/>
        <v>0</v>
      </c>
      <c r="BH206" s="186">
        <f t="shared" si="37"/>
        <v>0</v>
      </c>
      <c r="BI206" s="186">
        <f t="shared" si="38"/>
        <v>0</v>
      </c>
      <c r="BJ206" s="24" t="s">
        <v>77</v>
      </c>
      <c r="BK206" s="186">
        <f t="shared" si="39"/>
        <v>0</v>
      </c>
      <c r="BL206" s="24" t="s">
        <v>168</v>
      </c>
      <c r="BM206" s="24" t="s">
        <v>982</v>
      </c>
    </row>
    <row r="207" spans="2:65" s="1" customFormat="1" ht="16.5" customHeight="1">
      <c r="B207" s="174"/>
      <c r="C207" s="389" t="s">
        <v>519</v>
      </c>
      <c r="D207" s="389" t="s">
        <v>164</v>
      </c>
      <c r="E207" s="390" t="s">
        <v>3421</v>
      </c>
      <c r="F207" s="391" t="s">
        <v>3422</v>
      </c>
      <c r="G207" s="392" t="s">
        <v>746</v>
      </c>
      <c r="H207" s="393">
        <v>7</v>
      </c>
      <c r="I207" s="180"/>
      <c r="J207" s="181">
        <f t="shared" si="30"/>
        <v>0</v>
      </c>
      <c r="K207" s="177" t="s">
        <v>5</v>
      </c>
      <c r="L207" s="41"/>
      <c r="M207" s="182" t="s">
        <v>5</v>
      </c>
      <c r="N207" s="183" t="s">
        <v>40</v>
      </c>
      <c r="O207" s="42"/>
      <c r="P207" s="184">
        <f t="shared" si="31"/>
        <v>0</v>
      </c>
      <c r="Q207" s="184">
        <v>0</v>
      </c>
      <c r="R207" s="184">
        <f t="shared" si="32"/>
        <v>0</v>
      </c>
      <c r="S207" s="184">
        <v>0</v>
      </c>
      <c r="T207" s="185">
        <f t="shared" si="33"/>
        <v>0</v>
      </c>
      <c r="AR207" s="24" t="s">
        <v>168</v>
      </c>
      <c r="AT207" s="24" t="s">
        <v>164</v>
      </c>
      <c r="AU207" s="24" t="s">
        <v>79</v>
      </c>
      <c r="AY207" s="24" t="s">
        <v>162</v>
      </c>
      <c r="BE207" s="186">
        <f t="shared" si="34"/>
        <v>0</v>
      </c>
      <c r="BF207" s="186">
        <f t="shared" si="35"/>
        <v>0</v>
      </c>
      <c r="BG207" s="186">
        <f t="shared" si="36"/>
        <v>0</v>
      </c>
      <c r="BH207" s="186">
        <f t="shared" si="37"/>
        <v>0</v>
      </c>
      <c r="BI207" s="186">
        <f t="shared" si="38"/>
        <v>0</v>
      </c>
      <c r="BJ207" s="24" t="s">
        <v>77</v>
      </c>
      <c r="BK207" s="186">
        <f t="shared" si="39"/>
        <v>0</v>
      </c>
      <c r="BL207" s="24" t="s">
        <v>168</v>
      </c>
      <c r="BM207" s="24" t="s">
        <v>994</v>
      </c>
    </row>
    <row r="208" spans="2:65" s="1" customFormat="1" ht="16.5" customHeight="1">
      <c r="B208" s="174"/>
      <c r="C208" s="389" t="s">
        <v>525</v>
      </c>
      <c r="D208" s="389" t="s">
        <v>164</v>
      </c>
      <c r="E208" s="390" t="s">
        <v>3423</v>
      </c>
      <c r="F208" s="391" t="s">
        <v>3424</v>
      </c>
      <c r="G208" s="392" t="s">
        <v>746</v>
      </c>
      <c r="H208" s="393">
        <v>15</v>
      </c>
      <c r="I208" s="180"/>
      <c r="J208" s="181">
        <f t="shared" si="30"/>
        <v>0</v>
      </c>
      <c r="K208" s="177" t="s">
        <v>5</v>
      </c>
      <c r="L208" s="41"/>
      <c r="M208" s="182" t="s">
        <v>5</v>
      </c>
      <c r="N208" s="183" t="s">
        <v>40</v>
      </c>
      <c r="O208" s="42"/>
      <c r="P208" s="184">
        <f t="shared" si="31"/>
        <v>0</v>
      </c>
      <c r="Q208" s="184">
        <v>0</v>
      </c>
      <c r="R208" s="184">
        <f t="shared" si="32"/>
        <v>0</v>
      </c>
      <c r="S208" s="184">
        <v>0</v>
      </c>
      <c r="T208" s="185">
        <f t="shared" si="33"/>
        <v>0</v>
      </c>
      <c r="AR208" s="24" t="s">
        <v>168</v>
      </c>
      <c r="AT208" s="24" t="s">
        <v>164</v>
      </c>
      <c r="AU208" s="24" t="s">
        <v>79</v>
      </c>
      <c r="AY208" s="24" t="s">
        <v>162</v>
      </c>
      <c r="BE208" s="186">
        <f t="shared" si="34"/>
        <v>0</v>
      </c>
      <c r="BF208" s="186">
        <f t="shared" si="35"/>
        <v>0</v>
      </c>
      <c r="BG208" s="186">
        <f t="shared" si="36"/>
        <v>0</v>
      </c>
      <c r="BH208" s="186">
        <f t="shared" si="37"/>
        <v>0</v>
      </c>
      <c r="BI208" s="186">
        <f t="shared" si="38"/>
        <v>0</v>
      </c>
      <c r="BJ208" s="24" t="s">
        <v>77</v>
      </c>
      <c r="BK208" s="186">
        <f t="shared" si="39"/>
        <v>0</v>
      </c>
      <c r="BL208" s="24" t="s">
        <v>168</v>
      </c>
      <c r="BM208" s="24" t="s">
        <v>1007</v>
      </c>
    </row>
    <row r="209" spans="1:65" s="1" customFormat="1" ht="19">
      <c r="B209" s="41"/>
      <c r="D209" s="188" t="s">
        <v>182</v>
      </c>
      <c r="F209" s="203" t="s">
        <v>3340</v>
      </c>
      <c r="I209" s="204"/>
      <c r="L209" s="41"/>
      <c r="M209" s="205"/>
      <c r="N209" s="42"/>
      <c r="O209" s="42"/>
      <c r="P209" s="42"/>
      <c r="Q209" s="42"/>
      <c r="R209" s="42"/>
      <c r="S209" s="42"/>
      <c r="T209" s="70"/>
      <c r="AT209" s="24" t="s">
        <v>182</v>
      </c>
      <c r="AU209" s="24" t="s">
        <v>79</v>
      </c>
    </row>
    <row r="210" spans="1:65" s="10" customFormat="1" ht="29.9" customHeight="1">
      <c r="B210" s="160"/>
      <c r="D210" s="171" t="s">
        <v>68</v>
      </c>
      <c r="E210" s="172" t="s">
        <v>3111</v>
      </c>
      <c r="F210" s="172" t="s">
        <v>3327</v>
      </c>
      <c r="I210" s="163"/>
      <c r="J210" s="173">
        <f>BK210</f>
        <v>0</v>
      </c>
      <c r="L210" s="160"/>
      <c r="M210" s="165"/>
      <c r="N210" s="166"/>
      <c r="O210" s="166"/>
      <c r="P210" s="167">
        <f>SUM(P211:P213)</f>
        <v>0</v>
      </c>
      <c r="Q210" s="166"/>
      <c r="R210" s="167">
        <f>SUM(R211:R213)</f>
        <v>0</v>
      </c>
      <c r="S210" s="166"/>
      <c r="T210" s="168">
        <f>SUM(T211:T213)</f>
        <v>0</v>
      </c>
      <c r="AR210" s="161" t="s">
        <v>77</v>
      </c>
      <c r="AT210" s="169" t="s">
        <v>68</v>
      </c>
      <c r="AU210" s="169" t="s">
        <v>77</v>
      </c>
      <c r="AY210" s="161" t="s">
        <v>162</v>
      </c>
      <c r="BK210" s="170">
        <f>SUM(BK211:BK213)</f>
        <v>0</v>
      </c>
    </row>
    <row r="211" spans="1:65" s="1" customFormat="1" ht="25.5" customHeight="1">
      <c r="B211" s="174"/>
      <c r="C211" s="389" t="s">
        <v>531</v>
      </c>
      <c r="D211" s="389" t="s">
        <v>164</v>
      </c>
      <c r="E211" s="390" t="s">
        <v>3328</v>
      </c>
      <c r="F211" s="391" t="s">
        <v>4862</v>
      </c>
      <c r="G211" s="392" t="s">
        <v>284</v>
      </c>
      <c r="H211" s="393">
        <v>310</v>
      </c>
      <c r="I211" s="180"/>
      <c r="J211" s="181">
        <f>ROUND(I211*H211,2)</f>
        <v>0</v>
      </c>
      <c r="K211" s="177" t="s">
        <v>5</v>
      </c>
      <c r="L211" s="41"/>
      <c r="M211" s="182" t="s">
        <v>5</v>
      </c>
      <c r="N211" s="183" t="s">
        <v>40</v>
      </c>
      <c r="O211" s="42"/>
      <c r="P211" s="184">
        <f>O211*H211</f>
        <v>0</v>
      </c>
      <c r="Q211" s="184">
        <v>0</v>
      </c>
      <c r="R211" s="184">
        <f>Q211*H211</f>
        <v>0</v>
      </c>
      <c r="S211" s="184">
        <v>0</v>
      </c>
      <c r="T211" s="185">
        <f>S211*H211</f>
        <v>0</v>
      </c>
      <c r="AR211" s="24" t="s">
        <v>168</v>
      </c>
      <c r="AT211" s="24" t="s">
        <v>164</v>
      </c>
      <c r="AU211" s="24" t="s">
        <v>79</v>
      </c>
      <c r="AY211" s="24" t="s">
        <v>162</v>
      </c>
      <c r="BE211" s="186">
        <f>IF(N211="základní",J211,0)</f>
        <v>0</v>
      </c>
      <c r="BF211" s="186">
        <f>IF(N211="snížená",J211,0)</f>
        <v>0</v>
      </c>
      <c r="BG211" s="186">
        <f>IF(N211="zákl. přenesená",J211,0)</f>
        <v>0</v>
      </c>
      <c r="BH211" s="186">
        <f>IF(N211="sníž. přenesená",J211,0)</f>
        <v>0</v>
      </c>
      <c r="BI211" s="186">
        <f>IF(N211="nulová",J211,0)</f>
        <v>0</v>
      </c>
      <c r="BJ211" s="24" t="s">
        <v>77</v>
      </c>
      <c r="BK211" s="186">
        <f>ROUND(I211*H211,2)</f>
        <v>0</v>
      </c>
      <c r="BL211" s="24" t="s">
        <v>168</v>
      </c>
      <c r="BM211" s="24" t="s">
        <v>1026</v>
      </c>
    </row>
    <row r="212" spans="1:65" s="1" customFormat="1" ht="25.5" customHeight="1">
      <c r="B212" s="174"/>
      <c r="C212" s="389" t="s">
        <v>535</v>
      </c>
      <c r="D212" s="389" t="s">
        <v>164</v>
      </c>
      <c r="E212" s="390" t="s">
        <v>3330</v>
      </c>
      <c r="F212" s="391" t="s">
        <v>4863</v>
      </c>
      <c r="G212" s="392" t="s">
        <v>284</v>
      </c>
      <c r="H212" s="393">
        <v>28</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79</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1040</v>
      </c>
    </row>
    <row r="213" spans="1:65" s="1" customFormat="1" ht="19">
      <c r="B213" s="41"/>
      <c r="D213" s="188" t="s">
        <v>182</v>
      </c>
      <c r="F213" s="203" t="s">
        <v>3340</v>
      </c>
      <c r="I213" s="204"/>
      <c r="L213" s="41"/>
      <c r="M213" s="205"/>
      <c r="N213" s="42"/>
      <c r="O213" s="42"/>
      <c r="P213" s="42"/>
      <c r="Q213" s="42"/>
      <c r="R213" s="42"/>
      <c r="S213" s="42"/>
      <c r="T213" s="70"/>
      <c r="AT213" s="24" t="s">
        <v>182</v>
      </c>
      <c r="AU213" s="24" t="s">
        <v>79</v>
      </c>
    </row>
    <row r="214" spans="1:65" s="10" customFormat="1" ht="29.9" customHeight="1">
      <c r="B214" s="160"/>
      <c r="D214" s="171" t="s">
        <v>68</v>
      </c>
      <c r="E214" s="172" t="s">
        <v>3121</v>
      </c>
      <c r="F214" s="172" t="s">
        <v>3341</v>
      </c>
      <c r="I214" s="163"/>
      <c r="J214" s="173">
        <f>BK214</f>
        <v>0</v>
      </c>
      <c r="L214" s="160"/>
      <c r="M214" s="165"/>
      <c r="N214" s="166"/>
      <c r="O214" s="166"/>
      <c r="P214" s="167">
        <f>SUM(P215:P217)</f>
        <v>0</v>
      </c>
      <c r="Q214" s="166"/>
      <c r="R214" s="167">
        <f>SUM(R215:R217)</f>
        <v>0</v>
      </c>
      <c r="S214" s="166"/>
      <c r="T214" s="168">
        <f>SUM(T215:T217)</f>
        <v>0</v>
      </c>
      <c r="AR214" s="161" t="s">
        <v>77</v>
      </c>
      <c r="AT214" s="169" t="s">
        <v>68</v>
      </c>
      <c r="AU214" s="169" t="s">
        <v>77</v>
      </c>
      <c r="AY214" s="161" t="s">
        <v>162</v>
      </c>
      <c r="BK214" s="170">
        <f>SUM(BK215:BK217)</f>
        <v>0</v>
      </c>
    </row>
    <row r="215" spans="1:65" s="1" customFormat="1" ht="25.5" customHeight="1">
      <c r="A215" s="405"/>
      <c r="B215" s="394"/>
      <c r="C215" s="389" t="s">
        <v>539</v>
      </c>
      <c r="D215" s="389" t="s">
        <v>164</v>
      </c>
      <c r="E215" s="390" t="s">
        <v>3425</v>
      </c>
      <c r="F215" s="391" t="s">
        <v>3426</v>
      </c>
      <c r="G215" s="392" t="s">
        <v>3027</v>
      </c>
      <c r="H215" s="393">
        <v>1</v>
      </c>
      <c r="I215" s="180"/>
      <c r="J215" s="181">
        <f>ROUND(I215*H215,2)</f>
        <v>0</v>
      </c>
      <c r="K215" s="177" t="s">
        <v>5</v>
      </c>
      <c r="L215" s="41"/>
      <c r="M215" s="182" t="s">
        <v>5</v>
      </c>
      <c r="N215" s="183" t="s">
        <v>40</v>
      </c>
      <c r="O215" s="42"/>
      <c r="P215" s="184">
        <f>O215*H215</f>
        <v>0</v>
      </c>
      <c r="Q215" s="184">
        <v>0</v>
      </c>
      <c r="R215" s="184">
        <f>Q215*H215</f>
        <v>0</v>
      </c>
      <c r="S215" s="184">
        <v>0</v>
      </c>
      <c r="T215" s="185">
        <f>S215*H215</f>
        <v>0</v>
      </c>
      <c r="AR215" s="24" t="s">
        <v>168</v>
      </c>
      <c r="AT215" s="24" t="s">
        <v>164</v>
      </c>
      <c r="AU215" s="24" t="s">
        <v>79</v>
      </c>
      <c r="AY215" s="24" t="s">
        <v>162</v>
      </c>
      <c r="BE215" s="186">
        <f>IF(N215="základní",J215,0)</f>
        <v>0</v>
      </c>
      <c r="BF215" s="186">
        <f>IF(N215="snížená",J215,0)</f>
        <v>0</v>
      </c>
      <c r="BG215" s="186">
        <f>IF(N215="zákl. přenesená",J215,0)</f>
        <v>0</v>
      </c>
      <c r="BH215" s="186">
        <f>IF(N215="sníž. přenesená",J215,0)</f>
        <v>0</v>
      </c>
      <c r="BI215" s="186">
        <f>IF(N215="nulová",J215,0)</f>
        <v>0</v>
      </c>
      <c r="BJ215" s="24" t="s">
        <v>77</v>
      </c>
      <c r="BK215" s="186">
        <f>ROUND(I215*H215,2)</f>
        <v>0</v>
      </c>
      <c r="BL215" s="24" t="s">
        <v>168</v>
      </c>
      <c r="BM215" s="24" t="s">
        <v>1054</v>
      </c>
    </row>
    <row r="216" spans="1:65" s="1" customFormat="1" ht="25.5" customHeight="1">
      <c r="A216" s="405"/>
      <c r="B216" s="394"/>
      <c r="C216" s="389" t="s">
        <v>543</v>
      </c>
      <c r="D216" s="389" t="s">
        <v>164</v>
      </c>
      <c r="E216" s="390" t="s">
        <v>3427</v>
      </c>
      <c r="F216" s="391" t="s">
        <v>3426</v>
      </c>
      <c r="G216" s="392" t="s">
        <v>3027</v>
      </c>
      <c r="H216" s="393">
        <v>1</v>
      </c>
      <c r="I216" s="180"/>
      <c r="J216" s="181">
        <f>ROUND(I216*H216,2)</f>
        <v>0</v>
      </c>
      <c r="K216" s="177" t="s">
        <v>5</v>
      </c>
      <c r="L216" s="41"/>
      <c r="M216" s="182" t="s">
        <v>5</v>
      </c>
      <c r="N216" s="183" t="s">
        <v>40</v>
      </c>
      <c r="O216" s="42"/>
      <c r="P216" s="184">
        <f>O216*H216</f>
        <v>0</v>
      </c>
      <c r="Q216" s="184">
        <v>0</v>
      </c>
      <c r="R216" s="184">
        <f>Q216*H216</f>
        <v>0</v>
      </c>
      <c r="S216" s="184">
        <v>0</v>
      </c>
      <c r="T216" s="185">
        <f>S216*H216</f>
        <v>0</v>
      </c>
      <c r="AR216" s="24" t="s">
        <v>168</v>
      </c>
      <c r="AT216" s="24" t="s">
        <v>164</v>
      </c>
      <c r="AU216" s="24" t="s">
        <v>79</v>
      </c>
      <c r="AY216" s="24" t="s">
        <v>162</v>
      </c>
      <c r="BE216" s="186">
        <f>IF(N216="základní",J216,0)</f>
        <v>0</v>
      </c>
      <c r="BF216" s="186">
        <f>IF(N216="snížená",J216,0)</f>
        <v>0</v>
      </c>
      <c r="BG216" s="186">
        <f>IF(N216="zákl. přenesená",J216,0)</f>
        <v>0</v>
      </c>
      <c r="BH216" s="186">
        <f>IF(N216="sníž. přenesená",J216,0)</f>
        <v>0</v>
      </c>
      <c r="BI216" s="186">
        <f>IF(N216="nulová",J216,0)</f>
        <v>0</v>
      </c>
      <c r="BJ216" s="24" t="s">
        <v>77</v>
      </c>
      <c r="BK216" s="186">
        <f>ROUND(I216*H216,2)</f>
        <v>0</v>
      </c>
      <c r="BL216" s="24" t="s">
        <v>168</v>
      </c>
      <c r="BM216" s="24" t="s">
        <v>1064</v>
      </c>
    </row>
    <row r="217" spans="1:65" s="1" customFormat="1" ht="19">
      <c r="B217" s="41"/>
      <c r="D217" s="188" t="s">
        <v>182</v>
      </c>
      <c r="F217" s="203" t="s">
        <v>3340</v>
      </c>
      <c r="I217" s="204"/>
      <c r="L217" s="41"/>
      <c r="M217" s="205"/>
      <c r="N217" s="42"/>
      <c r="O217" s="42"/>
      <c r="P217" s="42"/>
      <c r="Q217" s="42"/>
      <c r="R217" s="42"/>
      <c r="S217" s="42"/>
      <c r="T217" s="70"/>
      <c r="AT217" s="24" t="s">
        <v>182</v>
      </c>
      <c r="AU217" s="24" t="s">
        <v>79</v>
      </c>
    </row>
    <row r="218" spans="1:65" s="10" customFormat="1" ht="29.9" customHeight="1">
      <c r="B218" s="160"/>
      <c r="D218" s="171" t="s">
        <v>68</v>
      </c>
      <c r="E218" s="172" t="s">
        <v>3135</v>
      </c>
      <c r="F218" s="172" t="s">
        <v>3348</v>
      </c>
      <c r="I218" s="163"/>
      <c r="J218" s="173">
        <f>BK218</f>
        <v>0</v>
      </c>
      <c r="L218" s="160"/>
      <c r="M218" s="165"/>
      <c r="N218" s="166"/>
      <c r="O218" s="166"/>
      <c r="P218" s="167">
        <f>SUM(P219:P222)</f>
        <v>0</v>
      </c>
      <c r="Q218" s="166"/>
      <c r="R218" s="167">
        <f>SUM(R219:R222)</f>
        <v>0</v>
      </c>
      <c r="S218" s="166"/>
      <c r="T218" s="168">
        <f>SUM(T219:T222)</f>
        <v>0</v>
      </c>
      <c r="AR218" s="161" t="s">
        <v>77</v>
      </c>
      <c r="AT218" s="169" t="s">
        <v>68</v>
      </c>
      <c r="AU218" s="169" t="s">
        <v>77</v>
      </c>
      <c r="AY218" s="161" t="s">
        <v>162</v>
      </c>
      <c r="BK218" s="170">
        <f>SUM(BK219:BK222)</f>
        <v>0</v>
      </c>
    </row>
    <row r="219" spans="1:65" s="1" customFormat="1" ht="25.5" customHeight="1">
      <c r="A219" s="405"/>
      <c r="B219" s="394"/>
      <c r="C219" s="389" t="s">
        <v>548</v>
      </c>
      <c r="D219" s="389" t="s">
        <v>164</v>
      </c>
      <c r="E219" s="390" t="s">
        <v>3351</v>
      </c>
      <c r="F219" s="391" t="s">
        <v>3352</v>
      </c>
      <c r="G219" s="392" t="s">
        <v>284</v>
      </c>
      <c r="H219" s="393">
        <v>83</v>
      </c>
      <c r="I219" s="180"/>
      <c r="J219" s="181">
        <f>ROUND(I219*H219,2)</f>
        <v>0</v>
      </c>
      <c r="K219" s="177" t="s">
        <v>5</v>
      </c>
      <c r="L219" s="41"/>
      <c r="M219" s="182" t="s">
        <v>5</v>
      </c>
      <c r="N219" s="183" t="s">
        <v>40</v>
      </c>
      <c r="O219" s="42"/>
      <c r="P219" s="184">
        <f>O219*H219</f>
        <v>0</v>
      </c>
      <c r="Q219" s="184">
        <v>0</v>
      </c>
      <c r="R219" s="184">
        <f>Q219*H219</f>
        <v>0</v>
      </c>
      <c r="S219" s="184">
        <v>0</v>
      </c>
      <c r="T219" s="185">
        <f>S219*H219</f>
        <v>0</v>
      </c>
      <c r="AR219" s="24" t="s">
        <v>168</v>
      </c>
      <c r="AT219" s="24" t="s">
        <v>164</v>
      </c>
      <c r="AU219" s="24" t="s">
        <v>79</v>
      </c>
      <c r="AY219" s="24" t="s">
        <v>162</v>
      </c>
      <c r="BE219" s="186">
        <f>IF(N219="základní",J219,0)</f>
        <v>0</v>
      </c>
      <c r="BF219" s="186">
        <f>IF(N219="snížená",J219,0)</f>
        <v>0</v>
      </c>
      <c r="BG219" s="186">
        <f>IF(N219="zákl. přenesená",J219,0)</f>
        <v>0</v>
      </c>
      <c r="BH219" s="186">
        <f>IF(N219="sníž. přenesená",J219,0)</f>
        <v>0</v>
      </c>
      <c r="BI219" s="186">
        <f>IF(N219="nulová",J219,0)</f>
        <v>0</v>
      </c>
      <c r="BJ219" s="24" t="s">
        <v>77</v>
      </c>
      <c r="BK219" s="186">
        <f>ROUND(I219*H219,2)</f>
        <v>0</v>
      </c>
      <c r="BL219" s="24" t="s">
        <v>168</v>
      </c>
      <c r="BM219" s="24" t="s">
        <v>1136</v>
      </c>
    </row>
    <row r="220" spans="1:65" s="1" customFormat="1" ht="25.5" customHeight="1">
      <c r="A220" s="405"/>
      <c r="B220" s="394"/>
      <c r="C220" s="389" t="s">
        <v>567</v>
      </c>
      <c r="D220" s="389" t="s">
        <v>164</v>
      </c>
      <c r="E220" s="390" t="s">
        <v>3349</v>
      </c>
      <c r="F220" s="391" t="s">
        <v>3350</v>
      </c>
      <c r="G220" s="392" t="s">
        <v>284</v>
      </c>
      <c r="H220" s="393">
        <v>11</v>
      </c>
      <c r="I220" s="180"/>
      <c r="J220" s="181">
        <f>ROUND(I220*H220,2)</f>
        <v>0</v>
      </c>
      <c r="K220" s="177" t="s">
        <v>5</v>
      </c>
      <c r="L220" s="41"/>
      <c r="M220" s="182" t="s">
        <v>5</v>
      </c>
      <c r="N220" s="183" t="s">
        <v>40</v>
      </c>
      <c r="O220" s="42"/>
      <c r="P220" s="184">
        <f>O220*H220</f>
        <v>0</v>
      </c>
      <c r="Q220" s="184">
        <v>0</v>
      </c>
      <c r="R220" s="184">
        <f>Q220*H220</f>
        <v>0</v>
      </c>
      <c r="S220" s="184">
        <v>0</v>
      </c>
      <c r="T220" s="185">
        <f>S220*H220</f>
        <v>0</v>
      </c>
      <c r="AR220" s="24" t="s">
        <v>168</v>
      </c>
      <c r="AT220" s="24" t="s">
        <v>164</v>
      </c>
      <c r="AU220" s="24" t="s">
        <v>79</v>
      </c>
      <c r="AY220" s="24" t="s">
        <v>162</v>
      </c>
      <c r="BE220" s="186">
        <f>IF(N220="základní",J220,0)</f>
        <v>0</v>
      </c>
      <c r="BF220" s="186">
        <f>IF(N220="snížená",J220,0)</f>
        <v>0</v>
      </c>
      <c r="BG220" s="186">
        <f>IF(N220="zákl. přenesená",J220,0)</f>
        <v>0</v>
      </c>
      <c r="BH220" s="186">
        <f>IF(N220="sníž. přenesená",J220,0)</f>
        <v>0</v>
      </c>
      <c r="BI220" s="186">
        <f>IF(N220="nulová",J220,0)</f>
        <v>0</v>
      </c>
      <c r="BJ220" s="24" t="s">
        <v>77</v>
      </c>
      <c r="BK220" s="186">
        <f>ROUND(I220*H220,2)</f>
        <v>0</v>
      </c>
      <c r="BL220" s="24" t="s">
        <v>168</v>
      </c>
      <c r="BM220" s="24" t="s">
        <v>1224</v>
      </c>
    </row>
    <row r="221" spans="1:65" s="1" customFormat="1" ht="25.5" customHeight="1">
      <c r="A221" s="405"/>
      <c r="B221" s="394"/>
      <c r="C221" s="389" t="s">
        <v>573</v>
      </c>
      <c r="D221" s="389" t="s">
        <v>164</v>
      </c>
      <c r="E221" s="390" t="s">
        <v>3353</v>
      </c>
      <c r="F221" s="391" t="s">
        <v>3354</v>
      </c>
      <c r="G221" s="392" t="s">
        <v>284</v>
      </c>
      <c r="H221" s="393">
        <v>54</v>
      </c>
      <c r="I221" s="180"/>
      <c r="J221" s="181">
        <f>ROUND(I221*H221,2)</f>
        <v>0</v>
      </c>
      <c r="K221" s="177" t="s">
        <v>5</v>
      </c>
      <c r="L221" s="41"/>
      <c r="M221" s="182" t="s">
        <v>5</v>
      </c>
      <c r="N221" s="183" t="s">
        <v>40</v>
      </c>
      <c r="O221" s="42"/>
      <c r="P221" s="184">
        <f>O221*H221</f>
        <v>0</v>
      </c>
      <c r="Q221" s="184">
        <v>0</v>
      </c>
      <c r="R221" s="184">
        <f>Q221*H221</f>
        <v>0</v>
      </c>
      <c r="S221" s="184">
        <v>0</v>
      </c>
      <c r="T221" s="185">
        <f>S221*H221</f>
        <v>0</v>
      </c>
      <c r="AR221" s="24" t="s">
        <v>168</v>
      </c>
      <c r="AT221" s="24" t="s">
        <v>164</v>
      </c>
      <c r="AU221" s="24" t="s">
        <v>79</v>
      </c>
      <c r="AY221" s="24" t="s">
        <v>162</v>
      </c>
      <c r="BE221" s="186">
        <f>IF(N221="základní",J221,0)</f>
        <v>0</v>
      </c>
      <c r="BF221" s="186">
        <f>IF(N221="snížená",J221,0)</f>
        <v>0</v>
      </c>
      <c r="BG221" s="186">
        <f>IF(N221="zákl. přenesená",J221,0)</f>
        <v>0</v>
      </c>
      <c r="BH221" s="186">
        <f>IF(N221="sníž. přenesená",J221,0)</f>
        <v>0</v>
      </c>
      <c r="BI221" s="186">
        <f>IF(N221="nulová",J221,0)</f>
        <v>0</v>
      </c>
      <c r="BJ221" s="24" t="s">
        <v>77</v>
      </c>
      <c r="BK221" s="186">
        <f>ROUND(I221*H221,2)</f>
        <v>0</v>
      </c>
      <c r="BL221" s="24" t="s">
        <v>168</v>
      </c>
      <c r="BM221" s="24" t="s">
        <v>1233</v>
      </c>
    </row>
    <row r="222" spans="1:65" s="1" customFormat="1" ht="19">
      <c r="B222" s="41"/>
      <c r="D222" s="188" t="s">
        <v>182</v>
      </c>
      <c r="F222" s="203" t="s">
        <v>3340</v>
      </c>
      <c r="I222" s="204"/>
      <c r="L222" s="41"/>
      <c r="M222" s="205"/>
      <c r="N222" s="42"/>
      <c r="O222" s="42"/>
      <c r="P222" s="42"/>
      <c r="Q222" s="42"/>
      <c r="R222" s="42"/>
      <c r="S222" s="42"/>
      <c r="T222" s="70"/>
      <c r="AT222" s="24" t="s">
        <v>182</v>
      </c>
      <c r="AU222" s="24" t="s">
        <v>79</v>
      </c>
    </row>
    <row r="223" spans="1:65" s="10" customFormat="1" ht="29.9" customHeight="1">
      <c r="B223" s="160"/>
      <c r="D223" s="171" t="s">
        <v>68</v>
      </c>
      <c r="E223" s="172" t="s">
        <v>3214</v>
      </c>
      <c r="F223" s="172" t="s">
        <v>3357</v>
      </c>
      <c r="I223" s="163"/>
      <c r="J223" s="173">
        <f>BK223</f>
        <v>0</v>
      </c>
      <c r="L223" s="160"/>
      <c r="M223" s="165"/>
      <c r="N223" s="166"/>
      <c r="O223" s="166"/>
      <c r="P223" s="167">
        <f>SUM(P224:P232)</f>
        <v>0</v>
      </c>
      <c r="Q223" s="166"/>
      <c r="R223" s="167">
        <f>SUM(R224:R232)</f>
        <v>0</v>
      </c>
      <c r="S223" s="166"/>
      <c r="T223" s="168">
        <f>SUM(T224:T232)</f>
        <v>0</v>
      </c>
      <c r="AR223" s="161" t="s">
        <v>77</v>
      </c>
      <c r="AT223" s="169" t="s">
        <v>68</v>
      </c>
      <c r="AU223" s="169" t="s">
        <v>77</v>
      </c>
      <c r="AY223" s="161" t="s">
        <v>162</v>
      </c>
      <c r="BK223" s="170">
        <f>SUM(BK224:BK232)</f>
        <v>0</v>
      </c>
    </row>
    <row r="224" spans="1:65" s="1" customFormat="1" ht="16.5" customHeight="1">
      <c r="B224" s="174"/>
      <c r="C224" s="378" t="s">
        <v>579</v>
      </c>
      <c r="D224" s="378" t="s">
        <v>164</v>
      </c>
      <c r="E224" s="379" t="s">
        <v>3428</v>
      </c>
      <c r="F224" s="380" t="s">
        <v>3429</v>
      </c>
      <c r="G224" s="381" t="s">
        <v>3027</v>
      </c>
      <c r="H224" s="382">
        <v>0</v>
      </c>
      <c r="I224" s="180"/>
      <c r="J224" s="181">
        <f t="shared" ref="J224:J232" si="40">ROUND(I224*H224,2)</f>
        <v>0</v>
      </c>
      <c r="K224" s="177" t="s">
        <v>5</v>
      </c>
      <c r="L224" s="41"/>
      <c r="M224" s="182" t="s">
        <v>5</v>
      </c>
      <c r="N224" s="183" t="s">
        <v>40</v>
      </c>
      <c r="O224" s="42"/>
      <c r="P224" s="184">
        <f t="shared" ref="P224:P232" si="41">O224*H224</f>
        <v>0</v>
      </c>
      <c r="Q224" s="184">
        <v>0</v>
      </c>
      <c r="R224" s="184">
        <f t="shared" ref="R224:R232" si="42">Q224*H224</f>
        <v>0</v>
      </c>
      <c r="S224" s="184">
        <v>0</v>
      </c>
      <c r="T224" s="185">
        <f t="shared" ref="T224:T232" si="43">S224*H224</f>
        <v>0</v>
      </c>
      <c r="AR224" s="24" t="s">
        <v>168</v>
      </c>
      <c r="AT224" s="24" t="s">
        <v>164</v>
      </c>
      <c r="AU224" s="24" t="s">
        <v>79</v>
      </c>
      <c r="AY224" s="24" t="s">
        <v>162</v>
      </c>
      <c r="BE224" s="186">
        <f t="shared" ref="BE224:BE232" si="44">IF(N224="základní",J224,0)</f>
        <v>0</v>
      </c>
      <c r="BF224" s="186">
        <f t="shared" ref="BF224:BF232" si="45">IF(N224="snížená",J224,0)</f>
        <v>0</v>
      </c>
      <c r="BG224" s="186">
        <f t="shared" ref="BG224:BG232" si="46">IF(N224="zákl. přenesená",J224,0)</f>
        <v>0</v>
      </c>
      <c r="BH224" s="186">
        <f t="shared" ref="BH224:BH232" si="47">IF(N224="sníž. přenesená",J224,0)</f>
        <v>0</v>
      </c>
      <c r="BI224" s="186">
        <f t="shared" ref="BI224:BI232" si="48">IF(N224="nulová",J224,0)</f>
        <v>0</v>
      </c>
      <c r="BJ224" s="24" t="s">
        <v>77</v>
      </c>
      <c r="BK224" s="186">
        <f t="shared" ref="BK224:BK232" si="49">ROUND(I224*H224,2)</f>
        <v>0</v>
      </c>
      <c r="BL224" s="24" t="s">
        <v>168</v>
      </c>
      <c r="BM224" s="24" t="s">
        <v>1262</v>
      </c>
    </row>
    <row r="225" spans="2:65" s="1" customFormat="1" ht="16.5" customHeight="1">
      <c r="B225" s="174"/>
      <c r="C225" s="378" t="s">
        <v>585</v>
      </c>
      <c r="D225" s="378" t="s">
        <v>164</v>
      </c>
      <c r="E225" s="379" t="s">
        <v>3430</v>
      </c>
      <c r="F225" s="380" t="s">
        <v>3431</v>
      </c>
      <c r="G225" s="381" t="s">
        <v>3027</v>
      </c>
      <c r="H225" s="382">
        <v>0</v>
      </c>
      <c r="I225" s="180"/>
      <c r="J225" s="181">
        <f t="shared" si="40"/>
        <v>0</v>
      </c>
      <c r="K225" s="177" t="s">
        <v>5</v>
      </c>
      <c r="L225" s="41"/>
      <c r="M225" s="182" t="s">
        <v>5</v>
      </c>
      <c r="N225" s="183" t="s">
        <v>40</v>
      </c>
      <c r="O225" s="42"/>
      <c r="P225" s="184">
        <f t="shared" si="41"/>
        <v>0</v>
      </c>
      <c r="Q225" s="184">
        <v>0</v>
      </c>
      <c r="R225" s="184">
        <f t="shared" si="42"/>
        <v>0</v>
      </c>
      <c r="S225" s="184">
        <v>0</v>
      </c>
      <c r="T225" s="185">
        <f t="shared" si="43"/>
        <v>0</v>
      </c>
      <c r="AR225" s="24" t="s">
        <v>168</v>
      </c>
      <c r="AT225" s="24" t="s">
        <v>164</v>
      </c>
      <c r="AU225" s="24" t="s">
        <v>79</v>
      </c>
      <c r="AY225" s="24" t="s">
        <v>162</v>
      </c>
      <c r="BE225" s="186">
        <f t="shared" si="44"/>
        <v>0</v>
      </c>
      <c r="BF225" s="186">
        <f t="shared" si="45"/>
        <v>0</v>
      </c>
      <c r="BG225" s="186">
        <f t="shared" si="46"/>
        <v>0</v>
      </c>
      <c r="BH225" s="186">
        <f t="shared" si="47"/>
        <v>0</v>
      </c>
      <c r="BI225" s="186">
        <f t="shared" si="48"/>
        <v>0</v>
      </c>
      <c r="BJ225" s="24" t="s">
        <v>77</v>
      </c>
      <c r="BK225" s="186">
        <f t="shared" si="49"/>
        <v>0</v>
      </c>
      <c r="BL225" s="24" t="s">
        <v>168</v>
      </c>
      <c r="BM225" s="24" t="s">
        <v>1315</v>
      </c>
    </row>
    <row r="226" spans="2:65" s="1" customFormat="1" ht="38.25" customHeight="1">
      <c r="B226" s="174"/>
      <c r="C226" s="378" t="s">
        <v>589</v>
      </c>
      <c r="D226" s="378" t="s">
        <v>164</v>
      </c>
      <c r="E226" s="379" t="s">
        <v>3432</v>
      </c>
      <c r="F226" s="380" t="s">
        <v>3433</v>
      </c>
      <c r="G226" s="381" t="s">
        <v>3027</v>
      </c>
      <c r="H226" s="382">
        <v>0</v>
      </c>
      <c r="I226" s="180"/>
      <c r="J226" s="181">
        <f t="shared" si="40"/>
        <v>0</v>
      </c>
      <c r="K226" s="177" t="s">
        <v>5</v>
      </c>
      <c r="L226" s="41"/>
      <c r="M226" s="182" t="s">
        <v>5</v>
      </c>
      <c r="N226" s="183" t="s">
        <v>40</v>
      </c>
      <c r="O226" s="42"/>
      <c r="P226" s="184">
        <f t="shared" si="41"/>
        <v>0</v>
      </c>
      <c r="Q226" s="184">
        <v>0</v>
      </c>
      <c r="R226" s="184">
        <f t="shared" si="42"/>
        <v>0</v>
      </c>
      <c r="S226" s="184">
        <v>0</v>
      </c>
      <c r="T226" s="185">
        <f t="shared" si="43"/>
        <v>0</v>
      </c>
      <c r="AR226" s="24" t="s">
        <v>168</v>
      </c>
      <c r="AT226" s="24" t="s">
        <v>164</v>
      </c>
      <c r="AU226" s="24" t="s">
        <v>79</v>
      </c>
      <c r="AY226" s="24" t="s">
        <v>162</v>
      </c>
      <c r="BE226" s="186">
        <f t="shared" si="44"/>
        <v>0</v>
      </c>
      <c r="BF226" s="186">
        <f t="shared" si="45"/>
        <v>0</v>
      </c>
      <c r="BG226" s="186">
        <f t="shared" si="46"/>
        <v>0</v>
      </c>
      <c r="BH226" s="186">
        <f t="shared" si="47"/>
        <v>0</v>
      </c>
      <c r="BI226" s="186">
        <f t="shared" si="48"/>
        <v>0</v>
      </c>
      <c r="BJ226" s="24" t="s">
        <v>77</v>
      </c>
      <c r="BK226" s="186">
        <f t="shared" si="49"/>
        <v>0</v>
      </c>
      <c r="BL226" s="24" t="s">
        <v>168</v>
      </c>
      <c r="BM226" s="24" t="s">
        <v>1335</v>
      </c>
    </row>
    <row r="227" spans="2:65" s="1" customFormat="1" ht="38.25" customHeight="1">
      <c r="B227" s="174"/>
      <c r="C227" s="378" t="s">
        <v>595</v>
      </c>
      <c r="D227" s="378" t="s">
        <v>164</v>
      </c>
      <c r="E227" s="379" t="s">
        <v>3434</v>
      </c>
      <c r="F227" s="380" t="s">
        <v>3435</v>
      </c>
      <c r="G227" s="381" t="s">
        <v>3027</v>
      </c>
      <c r="H227" s="382">
        <v>0</v>
      </c>
      <c r="I227" s="180"/>
      <c r="J227" s="181">
        <f t="shared" si="40"/>
        <v>0</v>
      </c>
      <c r="K227" s="177" t="s">
        <v>5</v>
      </c>
      <c r="L227" s="41"/>
      <c r="M227" s="182" t="s">
        <v>5</v>
      </c>
      <c r="N227" s="183" t="s">
        <v>40</v>
      </c>
      <c r="O227" s="42"/>
      <c r="P227" s="184">
        <f t="shared" si="41"/>
        <v>0</v>
      </c>
      <c r="Q227" s="184">
        <v>0</v>
      </c>
      <c r="R227" s="184">
        <f t="shared" si="42"/>
        <v>0</v>
      </c>
      <c r="S227" s="184">
        <v>0</v>
      </c>
      <c r="T227" s="185">
        <f t="shared" si="43"/>
        <v>0</v>
      </c>
      <c r="AR227" s="24" t="s">
        <v>168</v>
      </c>
      <c r="AT227" s="24" t="s">
        <v>164</v>
      </c>
      <c r="AU227" s="24" t="s">
        <v>79</v>
      </c>
      <c r="AY227" s="24" t="s">
        <v>162</v>
      </c>
      <c r="BE227" s="186">
        <f t="shared" si="44"/>
        <v>0</v>
      </c>
      <c r="BF227" s="186">
        <f t="shared" si="45"/>
        <v>0</v>
      </c>
      <c r="BG227" s="186">
        <f t="shared" si="46"/>
        <v>0</v>
      </c>
      <c r="BH227" s="186">
        <f t="shared" si="47"/>
        <v>0</v>
      </c>
      <c r="BI227" s="186">
        <f t="shared" si="48"/>
        <v>0</v>
      </c>
      <c r="BJ227" s="24" t="s">
        <v>77</v>
      </c>
      <c r="BK227" s="186">
        <f t="shared" si="49"/>
        <v>0</v>
      </c>
      <c r="BL227" s="24" t="s">
        <v>168</v>
      </c>
      <c r="BM227" s="24" t="s">
        <v>1346</v>
      </c>
    </row>
    <row r="228" spans="2:65" s="1" customFormat="1" ht="38.25" customHeight="1">
      <c r="B228" s="174"/>
      <c r="C228" s="378" t="s">
        <v>600</v>
      </c>
      <c r="D228" s="378" t="s">
        <v>164</v>
      </c>
      <c r="E228" s="379" t="s">
        <v>3436</v>
      </c>
      <c r="F228" s="380" t="s">
        <v>3437</v>
      </c>
      <c r="G228" s="381" t="s">
        <v>3027</v>
      </c>
      <c r="H228" s="382">
        <v>0</v>
      </c>
      <c r="I228" s="180"/>
      <c r="J228" s="181">
        <f t="shared" si="40"/>
        <v>0</v>
      </c>
      <c r="K228" s="177" t="s">
        <v>5</v>
      </c>
      <c r="L228" s="41"/>
      <c r="M228" s="182" t="s">
        <v>5</v>
      </c>
      <c r="N228" s="183" t="s">
        <v>40</v>
      </c>
      <c r="O228" s="42"/>
      <c r="P228" s="184">
        <f t="shared" si="41"/>
        <v>0</v>
      </c>
      <c r="Q228" s="184">
        <v>0</v>
      </c>
      <c r="R228" s="184">
        <f t="shared" si="42"/>
        <v>0</v>
      </c>
      <c r="S228" s="184">
        <v>0</v>
      </c>
      <c r="T228" s="185">
        <f t="shared" si="43"/>
        <v>0</v>
      </c>
      <c r="AR228" s="24" t="s">
        <v>168</v>
      </c>
      <c r="AT228" s="24" t="s">
        <v>164</v>
      </c>
      <c r="AU228" s="24" t="s">
        <v>79</v>
      </c>
      <c r="AY228" s="24" t="s">
        <v>162</v>
      </c>
      <c r="BE228" s="186">
        <f t="shared" si="44"/>
        <v>0</v>
      </c>
      <c r="BF228" s="186">
        <f t="shared" si="45"/>
        <v>0</v>
      </c>
      <c r="BG228" s="186">
        <f t="shared" si="46"/>
        <v>0</v>
      </c>
      <c r="BH228" s="186">
        <f t="shared" si="47"/>
        <v>0</v>
      </c>
      <c r="BI228" s="186">
        <f t="shared" si="48"/>
        <v>0</v>
      </c>
      <c r="BJ228" s="24" t="s">
        <v>77</v>
      </c>
      <c r="BK228" s="186">
        <f t="shared" si="49"/>
        <v>0</v>
      </c>
      <c r="BL228" s="24" t="s">
        <v>168</v>
      </c>
      <c r="BM228" s="24" t="s">
        <v>1361</v>
      </c>
    </row>
    <row r="229" spans="2:65" s="1" customFormat="1" ht="16.5" customHeight="1">
      <c r="B229" s="174"/>
      <c r="C229" s="378" t="s">
        <v>610</v>
      </c>
      <c r="D229" s="378" t="s">
        <v>164</v>
      </c>
      <c r="E229" s="379" t="s">
        <v>3438</v>
      </c>
      <c r="F229" s="380" t="s">
        <v>3439</v>
      </c>
      <c r="G229" s="381" t="s">
        <v>3027</v>
      </c>
      <c r="H229" s="382">
        <v>0</v>
      </c>
      <c r="I229" s="180"/>
      <c r="J229" s="181">
        <f t="shared" si="40"/>
        <v>0</v>
      </c>
      <c r="K229" s="177" t="s">
        <v>5</v>
      </c>
      <c r="L229" s="41"/>
      <c r="M229" s="182" t="s">
        <v>5</v>
      </c>
      <c r="N229" s="183" t="s">
        <v>40</v>
      </c>
      <c r="O229" s="42"/>
      <c r="P229" s="184">
        <f t="shared" si="41"/>
        <v>0</v>
      </c>
      <c r="Q229" s="184">
        <v>0</v>
      </c>
      <c r="R229" s="184">
        <f t="shared" si="42"/>
        <v>0</v>
      </c>
      <c r="S229" s="184">
        <v>0</v>
      </c>
      <c r="T229" s="185">
        <f t="shared" si="43"/>
        <v>0</v>
      </c>
      <c r="AR229" s="24" t="s">
        <v>168</v>
      </c>
      <c r="AT229" s="24" t="s">
        <v>164</v>
      </c>
      <c r="AU229" s="24" t="s">
        <v>79</v>
      </c>
      <c r="AY229" s="24" t="s">
        <v>162</v>
      </c>
      <c r="BE229" s="186">
        <f t="shared" si="44"/>
        <v>0</v>
      </c>
      <c r="BF229" s="186">
        <f t="shared" si="45"/>
        <v>0</v>
      </c>
      <c r="BG229" s="186">
        <f t="shared" si="46"/>
        <v>0</v>
      </c>
      <c r="BH229" s="186">
        <f t="shared" si="47"/>
        <v>0</v>
      </c>
      <c r="BI229" s="186">
        <f t="shared" si="48"/>
        <v>0</v>
      </c>
      <c r="BJ229" s="24" t="s">
        <v>77</v>
      </c>
      <c r="BK229" s="186">
        <f t="shared" si="49"/>
        <v>0</v>
      </c>
      <c r="BL229" s="24" t="s">
        <v>168</v>
      </c>
      <c r="BM229" s="24" t="s">
        <v>1371</v>
      </c>
    </row>
    <row r="230" spans="2:65" s="1" customFormat="1" ht="16.5" customHeight="1">
      <c r="B230" s="174"/>
      <c r="C230" s="378" t="s">
        <v>614</v>
      </c>
      <c r="D230" s="378" t="s">
        <v>164</v>
      </c>
      <c r="E230" s="379" t="s">
        <v>3440</v>
      </c>
      <c r="F230" s="380" t="s">
        <v>3441</v>
      </c>
      <c r="G230" s="381" t="s">
        <v>3027</v>
      </c>
      <c r="H230" s="382">
        <v>0</v>
      </c>
      <c r="I230" s="180"/>
      <c r="J230" s="181">
        <f t="shared" si="40"/>
        <v>0</v>
      </c>
      <c r="K230" s="177" t="s">
        <v>5</v>
      </c>
      <c r="L230" s="41"/>
      <c r="M230" s="182" t="s">
        <v>5</v>
      </c>
      <c r="N230" s="183" t="s">
        <v>40</v>
      </c>
      <c r="O230" s="42"/>
      <c r="P230" s="184">
        <f t="shared" si="41"/>
        <v>0</v>
      </c>
      <c r="Q230" s="184">
        <v>0</v>
      </c>
      <c r="R230" s="184">
        <f t="shared" si="42"/>
        <v>0</v>
      </c>
      <c r="S230" s="184">
        <v>0</v>
      </c>
      <c r="T230" s="185">
        <f t="shared" si="43"/>
        <v>0</v>
      </c>
      <c r="AR230" s="24" t="s">
        <v>168</v>
      </c>
      <c r="AT230" s="24" t="s">
        <v>164</v>
      </c>
      <c r="AU230" s="24" t="s">
        <v>79</v>
      </c>
      <c r="AY230" s="24" t="s">
        <v>162</v>
      </c>
      <c r="BE230" s="186">
        <f t="shared" si="44"/>
        <v>0</v>
      </c>
      <c r="BF230" s="186">
        <f t="shared" si="45"/>
        <v>0</v>
      </c>
      <c r="BG230" s="186">
        <f t="shared" si="46"/>
        <v>0</v>
      </c>
      <c r="BH230" s="186">
        <f t="shared" si="47"/>
        <v>0</v>
      </c>
      <c r="BI230" s="186">
        <f t="shared" si="48"/>
        <v>0</v>
      </c>
      <c r="BJ230" s="24" t="s">
        <v>77</v>
      </c>
      <c r="BK230" s="186">
        <f t="shared" si="49"/>
        <v>0</v>
      </c>
      <c r="BL230" s="24" t="s">
        <v>168</v>
      </c>
      <c r="BM230" s="24" t="s">
        <v>1386</v>
      </c>
    </row>
    <row r="231" spans="2:65" s="1" customFormat="1" ht="16.5" customHeight="1">
      <c r="B231" s="174"/>
      <c r="C231" s="378" t="s">
        <v>634</v>
      </c>
      <c r="D231" s="378" t="s">
        <v>164</v>
      </c>
      <c r="E231" s="379" t="s">
        <v>3360</v>
      </c>
      <c r="F231" s="380" t="s">
        <v>3361</v>
      </c>
      <c r="G231" s="381" t="s">
        <v>3027</v>
      </c>
      <c r="H231" s="382">
        <v>0</v>
      </c>
      <c r="I231" s="180"/>
      <c r="J231" s="181">
        <f t="shared" si="40"/>
        <v>0</v>
      </c>
      <c r="K231" s="177" t="s">
        <v>5</v>
      </c>
      <c r="L231" s="41"/>
      <c r="M231" s="182" t="s">
        <v>5</v>
      </c>
      <c r="N231" s="183" t="s">
        <v>40</v>
      </c>
      <c r="O231" s="42"/>
      <c r="P231" s="184">
        <f t="shared" si="41"/>
        <v>0</v>
      </c>
      <c r="Q231" s="184">
        <v>0</v>
      </c>
      <c r="R231" s="184">
        <f t="shared" si="42"/>
        <v>0</v>
      </c>
      <c r="S231" s="184">
        <v>0</v>
      </c>
      <c r="T231" s="185">
        <f t="shared" si="43"/>
        <v>0</v>
      </c>
      <c r="AR231" s="24" t="s">
        <v>168</v>
      </c>
      <c r="AT231" s="24" t="s">
        <v>164</v>
      </c>
      <c r="AU231" s="24" t="s">
        <v>79</v>
      </c>
      <c r="AY231" s="24" t="s">
        <v>162</v>
      </c>
      <c r="BE231" s="186">
        <f t="shared" si="44"/>
        <v>0</v>
      </c>
      <c r="BF231" s="186">
        <f t="shared" si="45"/>
        <v>0</v>
      </c>
      <c r="BG231" s="186">
        <f t="shared" si="46"/>
        <v>0</v>
      </c>
      <c r="BH231" s="186">
        <f t="shared" si="47"/>
        <v>0</v>
      </c>
      <c r="BI231" s="186">
        <f t="shared" si="48"/>
        <v>0</v>
      </c>
      <c r="BJ231" s="24" t="s">
        <v>77</v>
      </c>
      <c r="BK231" s="186">
        <f t="shared" si="49"/>
        <v>0</v>
      </c>
      <c r="BL231" s="24" t="s">
        <v>168</v>
      </c>
      <c r="BM231" s="24" t="s">
        <v>1396</v>
      </c>
    </row>
    <row r="232" spans="2:65" s="1" customFormat="1" ht="16.5" customHeight="1">
      <c r="B232" s="174"/>
      <c r="C232" s="378" t="s">
        <v>662</v>
      </c>
      <c r="D232" s="378" t="s">
        <v>164</v>
      </c>
      <c r="E232" s="379" t="s">
        <v>3442</v>
      </c>
      <c r="F232" s="380" t="s">
        <v>3443</v>
      </c>
      <c r="G232" s="381" t="s">
        <v>3027</v>
      </c>
      <c r="H232" s="382">
        <v>0</v>
      </c>
      <c r="I232" s="180"/>
      <c r="J232" s="181">
        <f t="shared" si="40"/>
        <v>0</v>
      </c>
      <c r="K232" s="177" t="s">
        <v>5</v>
      </c>
      <c r="L232" s="41"/>
      <c r="M232" s="182" t="s">
        <v>5</v>
      </c>
      <c r="N232" s="183" t="s">
        <v>40</v>
      </c>
      <c r="O232" s="42"/>
      <c r="P232" s="184">
        <f t="shared" si="41"/>
        <v>0</v>
      </c>
      <c r="Q232" s="184">
        <v>0</v>
      </c>
      <c r="R232" s="184">
        <f t="shared" si="42"/>
        <v>0</v>
      </c>
      <c r="S232" s="184">
        <v>0</v>
      </c>
      <c r="T232" s="185">
        <f t="shared" si="43"/>
        <v>0</v>
      </c>
      <c r="AR232" s="24" t="s">
        <v>168</v>
      </c>
      <c r="AT232" s="24" t="s">
        <v>164</v>
      </c>
      <c r="AU232" s="24" t="s">
        <v>79</v>
      </c>
      <c r="AY232" s="24" t="s">
        <v>162</v>
      </c>
      <c r="BE232" s="186">
        <f t="shared" si="44"/>
        <v>0</v>
      </c>
      <c r="BF232" s="186">
        <f t="shared" si="45"/>
        <v>0</v>
      </c>
      <c r="BG232" s="186">
        <f t="shared" si="46"/>
        <v>0</v>
      </c>
      <c r="BH232" s="186">
        <f t="shared" si="47"/>
        <v>0</v>
      </c>
      <c r="BI232" s="186">
        <f t="shared" si="48"/>
        <v>0</v>
      </c>
      <c r="BJ232" s="24" t="s">
        <v>77</v>
      </c>
      <c r="BK232" s="186">
        <f t="shared" si="49"/>
        <v>0</v>
      </c>
      <c r="BL232" s="24" t="s">
        <v>168</v>
      </c>
      <c r="BM232" s="24" t="s">
        <v>1407</v>
      </c>
    </row>
    <row r="233" spans="2:65" s="10" customFormat="1" ht="29.9" customHeight="1">
      <c r="B233" s="160"/>
      <c r="D233" s="171" t="s">
        <v>68</v>
      </c>
      <c r="E233" s="172" t="s">
        <v>3383</v>
      </c>
      <c r="F233" s="172" t="s">
        <v>3384</v>
      </c>
      <c r="I233" s="163"/>
      <c r="J233" s="173">
        <f>BK233</f>
        <v>0</v>
      </c>
      <c r="L233" s="160"/>
      <c r="M233" s="165"/>
      <c r="N233" s="166"/>
      <c r="O233" s="166"/>
      <c r="P233" s="167">
        <f>SUM(P234:P235)</f>
        <v>0</v>
      </c>
      <c r="Q233" s="166"/>
      <c r="R233" s="167">
        <f>SUM(R234:R235)</f>
        <v>0</v>
      </c>
      <c r="S233" s="166"/>
      <c r="T233" s="168">
        <f>SUM(T234:T235)</f>
        <v>0</v>
      </c>
      <c r="AR233" s="161" t="s">
        <v>77</v>
      </c>
      <c r="AT233" s="169" t="s">
        <v>68</v>
      </c>
      <c r="AU233" s="169" t="s">
        <v>77</v>
      </c>
      <c r="AY233" s="161" t="s">
        <v>162</v>
      </c>
      <c r="BK233" s="170">
        <f>SUM(BK234:BK235)</f>
        <v>0</v>
      </c>
    </row>
    <row r="234" spans="2:65" s="1" customFormat="1" ht="16.5" customHeight="1">
      <c r="B234" s="174"/>
      <c r="C234" s="378" t="s">
        <v>666</v>
      </c>
      <c r="D234" s="378" t="s">
        <v>164</v>
      </c>
      <c r="E234" s="379" t="s">
        <v>3387</v>
      </c>
      <c r="F234" s="380" t="s">
        <v>3388</v>
      </c>
      <c r="G234" s="381" t="s">
        <v>3389</v>
      </c>
      <c r="H234" s="382">
        <v>0</v>
      </c>
      <c r="I234" s="180"/>
      <c r="J234" s="181">
        <f>ROUND(I234*H234,2)</f>
        <v>0</v>
      </c>
      <c r="K234" s="177" t="s">
        <v>5</v>
      </c>
      <c r="L234" s="41"/>
      <c r="M234" s="182" t="s">
        <v>5</v>
      </c>
      <c r="N234" s="183" t="s">
        <v>40</v>
      </c>
      <c r="O234" s="42"/>
      <c r="P234" s="184">
        <f>O234*H234</f>
        <v>0</v>
      </c>
      <c r="Q234" s="184">
        <v>0</v>
      </c>
      <c r="R234" s="184">
        <f>Q234*H234</f>
        <v>0</v>
      </c>
      <c r="S234" s="184">
        <v>0</v>
      </c>
      <c r="T234" s="185">
        <f>S234*H234</f>
        <v>0</v>
      </c>
      <c r="AR234" s="24" t="s">
        <v>168</v>
      </c>
      <c r="AT234" s="24" t="s">
        <v>164</v>
      </c>
      <c r="AU234" s="24" t="s">
        <v>79</v>
      </c>
      <c r="AY234" s="24" t="s">
        <v>162</v>
      </c>
      <c r="BE234" s="186">
        <f>IF(N234="základní",J234,0)</f>
        <v>0</v>
      </c>
      <c r="BF234" s="186">
        <f>IF(N234="snížená",J234,0)</f>
        <v>0</v>
      </c>
      <c r="BG234" s="186">
        <f>IF(N234="zákl. přenesená",J234,0)</f>
        <v>0</v>
      </c>
      <c r="BH234" s="186">
        <f>IF(N234="sníž. přenesená",J234,0)</f>
        <v>0</v>
      </c>
      <c r="BI234" s="186">
        <f>IF(N234="nulová",J234,0)</f>
        <v>0</v>
      </c>
      <c r="BJ234" s="24" t="s">
        <v>77</v>
      </c>
      <c r="BK234" s="186">
        <f>ROUND(I234*H234,2)</f>
        <v>0</v>
      </c>
      <c r="BL234" s="24" t="s">
        <v>168</v>
      </c>
      <c r="BM234" s="24" t="s">
        <v>1421</v>
      </c>
    </row>
    <row r="235" spans="2:65" s="1" customFormat="1" ht="38.25" customHeight="1">
      <c r="B235" s="174"/>
      <c r="C235" s="378" t="s">
        <v>670</v>
      </c>
      <c r="D235" s="378" t="s">
        <v>164</v>
      </c>
      <c r="E235" s="379" t="s">
        <v>3390</v>
      </c>
      <c r="F235" s="380" t="s">
        <v>3391</v>
      </c>
      <c r="G235" s="381" t="s">
        <v>3062</v>
      </c>
      <c r="H235" s="382">
        <v>0</v>
      </c>
      <c r="I235" s="180"/>
      <c r="J235" s="181">
        <f>ROUND(I235*H235,2)</f>
        <v>0</v>
      </c>
      <c r="K235" s="177" t="s">
        <v>5</v>
      </c>
      <c r="L235" s="41"/>
      <c r="M235" s="182" t="s">
        <v>5</v>
      </c>
      <c r="N235" s="183" t="s">
        <v>40</v>
      </c>
      <c r="O235" s="42"/>
      <c r="P235" s="184">
        <f>O235*H235</f>
        <v>0</v>
      </c>
      <c r="Q235" s="184">
        <v>0</v>
      </c>
      <c r="R235" s="184">
        <f>Q235*H235</f>
        <v>0</v>
      </c>
      <c r="S235" s="184">
        <v>0</v>
      </c>
      <c r="T235" s="185">
        <f>S235*H235</f>
        <v>0</v>
      </c>
      <c r="AR235" s="24" t="s">
        <v>168</v>
      </c>
      <c r="AT235" s="24" t="s">
        <v>164</v>
      </c>
      <c r="AU235" s="24" t="s">
        <v>79</v>
      </c>
      <c r="AY235" s="24" t="s">
        <v>162</v>
      </c>
      <c r="BE235" s="186">
        <f>IF(N235="základní",J235,0)</f>
        <v>0</v>
      </c>
      <c r="BF235" s="186">
        <f>IF(N235="snížená",J235,0)</f>
        <v>0</v>
      </c>
      <c r="BG235" s="186">
        <f>IF(N235="zákl. přenesená",J235,0)</f>
        <v>0</v>
      </c>
      <c r="BH235" s="186">
        <f>IF(N235="sníž. přenesená",J235,0)</f>
        <v>0</v>
      </c>
      <c r="BI235" s="186">
        <f>IF(N235="nulová",J235,0)</f>
        <v>0</v>
      </c>
      <c r="BJ235" s="24" t="s">
        <v>77</v>
      </c>
      <c r="BK235" s="186">
        <f>ROUND(I235*H235,2)</f>
        <v>0</v>
      </c>
      <c r="BL235" s="24" t="s">
        <v>168</v>
      </c>
      <c r="BM235" s="24" t="s">
        <v>1431</v>
      </c>
    </row>
    <row r="236" spans="2:65" s="10" customFormat="1" ht="37.4" customHeight="1">
      <c r="B236" s="160"/>
      <c r="D236" s="171" t="s">
        <v>68</v>
      </c>
      <c r="E236" s="238" t="s">
        <v>3444</v>
      </c>
      <c r="F236" s="238" t="s">
        <v>3445</v>
      </c>
      <c r="I236" s="163"/>
      <c r="J236" s="239">
        <f>BK236</f>
        <v>0</v>
      </c>
      <c r="L236" s="160"/>
      <c r="M236" s="165"/>
      <c r="N236" s="166"/>
      <c r="O236" s="166"/>
      <c r="P236" s="167">
        <f>P237+SUM(P238:P245)+P249+P256+P260+P265+P270+P274</f>
        <v>0</v>
      </c>
      <c r="Q236" s="166"/>
      <c r="R236" s="167">
        <f>R237+SUM(R238:R245)+R249+R256+R260+R265+R270+R274</f>
        <v>0</v>
      </c>
      <c r="S236" s="166"/>
      <c r="T236" s="168">
        <f>T237+SUM(T238:T245)+T249+T256+T260+T265+T270+T274</f>
        <v>0</v>
      </c>
      <c r="AR236" s="161" t="s">
        <v>77</v>
      </c>
      <c r="AT236" s="169" t="s">
        <v>68</v>
      </c>
      <c r="AU236" s="169" t="s">
        <v>69</v>
      </c>
      <c r="AY236" s="161" t="s">
        <v>162</v>
      </c>
      <c r="BK236" s="170">
        <f>BK237+SUM(BK238:BK245)+BK249+BK256+BK260+BK265+BK270+BK274</f>
        <v>0</v>
      </c>
    </row>
    <row r="237" spans="2:65" s="1" customFormat="1" ht="63.75" customHeight="1">
      <c r="B237" s="174"/>
      <c r="C237" s="175" t="s">
        <v>674</v>
      </c>
      <c r="D237" s="175" t="s">
        <v>164</v>
      </c>
      <c r="E237" s="176" t="s">
        <v>3446</v>
      </c>
      <c r="F237" s="177" t="s">
        <v>3447</v>
      </c>
      <c r="G237" s="178" t="s">
        <v>3027</v>
      </c>
      <c r="H237" s="179">
        <v>1</v>
      </c>
      <c r="I237" s="180"/>
      <c r="J237" s="181">
        <f t="shared" ref="J237:J243" si="50">ROUND(I237*H237,2)</f>
        <v>0</v>
      </c>
      <c r="K237" s="177" t="s">
        <v>5</v>
      </c>
      <c r="L237" s="41"/>
      <c r="M237" s="182" t="s">
        <v>5</v>
      </c>
      <c r="N237" s="183" t="s">
        <v>40</v>
      </c>
      <c r="O237" s="42"/>
      <c r="P237" s="184">
        <f t="shared" ref="P237:P243" si="51">O237*H237</f>
        <v>0</v>
      </c>
      <c r="Q237" s="184">
        <v>0</v>
      </c>
      <c r="R237" s="184">
        <f t="shared" ref="R237:R243" si="52">Q237*H237</f>
        <v>0</v>
      </c>
      <c r="S237" s="184">
        <v>0</v>
      </c>
      <c r="T237" s="185">
        <f t="shared" ref="T237:T243" si="53">S237*H237</f>
        <v>0</v>
      </c>
      <c r="AR237" s="24" t="s">
        <v>168</v>
      </c>
      <c r="AT237" s="24" t="s">
        <v>164</v>
      </c>
      <c r="AU237" s="24" t="s">
        <v>77</v>
      </c>
      <c r="AY237" s="24" t="s">
        <v>162</v>
      </c>
      <c r="BE237" s="186">
        <f t="shared" ref="BE237:BE243" si="54">IF(N237="základní",J237,0)</f>
        <v>0</v>
      </c>
      <c r="BF237" s="186">
        <f t="shared" ref="BF237:BF243" si="55">IF(N237="snížená",J237,0)</f>
        <v>0</v>
      </c>
      <c r="BG237" s="186">
        <f t="shared" ref="BG237:BG243" si="56">IF(N237="zákl. přenesená",J237,0)</f>
        <v>0</v>
      </c>
      <c r="BH237" s="186">
        <f t="shared" ref="BH237:BH243" si="57">IF(N237="sníž. přenesená",J237,0)</f>
        <v>0</v>
      </c>
      <c r="BI237" s="186">
        <f t="shared" ref="BI237:BI243" si="58">IF(N237="nulová",J237,0)</f>
        <v>0</v>
      </c>
      <c r="BJ237" s="24" t="s">
        <v>77</v>
      </c>
      <c r="BK237" s="186">
        <f t="shared" ref="BK237:BK243" si="59">ROUND(I237*H237,2)</f>
        <v>0</v>
      </c>
      <c r="BL237" s="24" t="s">
        <v>168</v>
      </c>
      <c r="BM237" s="24" t="s">
        <v>1440</v>
      </c>
    </row>
    <row r="238" spans="2:65" s="1" customFormat="1" ht="16.5" customHeight="1">
      <c r="B238" s="174"/>
      <c r="C238" s="175" t="s">
        <v>679</v>
      </c>
      <c r="D238" s="175" t="s">
        <v>164</v>
      </c>
      <c r="E238" s="176" t="s">
        <v>3448</v>
      </c>
      <c r="F238" s="177" t="s">
        <v>3449</v>
      </c>
      <c r="G238" s="178" t="s">
        <v>3027</v>
      </c>
      <c r="H238" s="179">
        <v>1</v>
      </c>
      <c r="I238" s="180"/>
      <c r="J238" s="181">
        <f t="shared" si="50"/>
        <v>0</v>
      </c>
      <c r="K238" s="177" t="s">
        <v>5</v>
      </c>
      <c r="L238" s="41"/>
      <c r="M238" s="182" t="s">
        <v>5</v>
      </c>
      <c r="N238" s="183" t="s">
        <v>40</v>
      </c>
      <c r="O238" s="42"/>
      <c r="P238" s="184">
        <f t="shared" si="51"/>
        <v>0</v>
      </c>
      <c r="Q238" s="184">
        <v>0</v>
      </c>
      <c r="R238" s="184">
        <f t="shared" si="52"/>
        <v>0</v>
      </c>
      <c r="S238" s="184">
        <v>0</v>
      </c>
      <c r="T238" s="185">
        <f t="shared" si="53"/>
        <v>0</v>
      </c>
      <c r="AR238" s="24" t="s">
        <v>168</v>
      </c>
      <c r="AT238" s="24" t="s">
        <v>164</v>
      </c>
      <c r="AU238" s="24" t="s">
        <v>77</v>
      </c>
      <c r="AY238" s="24" t="s">
        <v>162</v>
      </c>
      <c r="BE238" s="186">
        <f t="shared" si="54"/>
        <v>0</v>
      </c>
      <c r="BF238" s="186">
        <f t="shared" si="55"/>
        <v>0</v>
      </c>
      <c r="BG238" s="186">
        <f t="shared" si="56"/>
        <v>0</v>
      </c>
      <c r="BH238" s="186">
        <f t="shared" si="57"/>
        <v>0</v>
      </c>
      <c r="BI238" s="186">
        <f t="shared" si="58"/>
        <v>0</v>
      </c>
      <c r="BJ238" s="24" t="s">
        <v>77</v>
      </c>
      <c r="BK238" s="186">
        <f t="shared" si="59"/>
        <v>0</v>
      </c>
      <c r="BL238" s="24" t="s">
        <v>168</v>
      </c>
      <c r="BM238" s="24" t="s">
        <v>1456</v>
      </c>
    </row>
    <row r="239" spans="2:65" s="1" customFormat="1" ht="63.75" customHeight="1">
      <c r="B239" s="174"/>
      <c r="C239" s="175" t="s">
        <v>693</v>
      </c>
      <c r="D239" s="175" t="s">
        <v>164</v>
      </c>
      <c r="E239" s="176" t="s">
        <v>3450</v>
      </c>
      <c r="F239" s="177" t="s">
        <v>3451</v>
      </c>
      <c r="G239" s="178" t="s">
        <v>3027</v>
      </c>
      <c r="H239" s="179">
        <v>1</v>
      </c>
      <c r="I239" s="180"/>
      <c r="J239" s="181">
        <f t="shared" si="50"/>
        <v>0</v>
      </c>
      <c r="K239" s="177" t="s">
        <v>5</v>
      </c>
      <c r="L239" s="41"/>
      <c r="M239" s="182" t="s">
        <v>5</v>
      </c>
      <c r="N239" s="183" t="s">
        <v>40</v>
      </c>
      <c r="O239" s="42"/>
      <c r="P239" s="184">
        <f t="shared" si="51"/>
        <v>0</v>
      </c>
      <c r="Q239" s="184">
        <v>0</v>
      </c>
      <c r="R239" s="184">
        <f t="shared" si="52"/>
        <v>0</v>
      </c>
      <c r="S239" s="184">
        <v>0</v>
      </c>
      <c r="T239" s="185">
        <f t="shared" si="53"/>
        <v>0</v>
      </c>
      <c r="AR239" s="24" t="s">
        <v>168</v>
      </c>
      <c r="AT239" s="24" t="s">
        <v>164</v>
      </c>
      <c r="AU239" s="24" t="s">
        <v>77</v>
      </c>
      <c r="AY239" s="24" t="s">
        <v>162</v>
      </c>
      <c r="BE239" s="186">
        <f t="shared" si="54"/>
        <v>0</v>
      </c>
      <c r="BF239" s="186">
        <f t="shared" si="55"/>
        <v>0</v>
      </c>
      <c r="BG239" s="186">
        <f t="shared" si="56"/>
        <v>0</v>
      </c>
      <c r="BH239" s="186">
        <f t="shared" si="57"/>
        <v>0</v>
      </c>
      <c r="BI239" s="186">
        <f t="shared" si="58"/>
        <v>0</v>
      </c>
      <c r="BJ239" s="24" t="s">
        <v>77</v>
      </c>
      <c r="BK239" s="186">
        <f t="shared" si="59"/>
        <v>0</v>
      </c>
      <c r="BL239" s="24" t="s">
        <v>168</v>
      </c>
      <c r="BM239" s="24" t="s">
        <v>1466</v>
      </c>
    </row>
    <row r="240" spans="2:65" s="1" customFormat="1" ht="16.5" customHeight="1">
      <c r="B240" s="174"/>
      <c r="C240" s="175" t="s">
        <v>698</v>
      </c>
      <c r="D240" s="175" t="s">
        <v>164</v>
      </c>
      <c r="E240" s="176" t="s">
        <v>3452</v>
      </c>
      <c r="F240" s="177" t="s">
        <v>3453</v>
      </c>
      <c r="G240" s="178" t="s">
        <v>3027</v>
      </c>
      <c r="H240" s="179">
        <v>1</v>
      </c>
      <c r="I240" s="180"/>
      <c r="J240" s="181">
        <f t="shared" si="50"/>
        <v>0</v>
      </c>
      <c r="K240" s="177" t="s">
        <v>5</v>
      </c>
      <c r="L240" s="41"/>
      <c r="M240" s="182" t="s">
        <v>5</v>
      </c>
      <c r="N240" s="183" t="s">
        <v>40</v>
      </c>
      <c r="O240" s="42"/>
      <c r="P240" s="184">
        <f t="shared" si="51"/>
        <v>0</v>
      </c>
      <c r="Q240" s="184">
        <v>0</v>
      </c>
      <c r="R240" s="184">
        <f t="shared" si="52"/>
        <v>0</v>
      </c>
      <c r="S240" s="184">
        <v>0</v>
      </c>
      <c r="T240" s="185">
        <f t="shared" si="53"/>
        <v>0</v>
      </c>
      <c r="AR240" s="24" t="s">
        <v>168</v>
      </c>
      <c r="AT240" s="24" t="s">
        <v>164</v>
      </c>
      <c r="AU240" s="24" t="s">
        <v>77</v>
      </c>
      <c r="AY240" s="24" t="s">
        <v>162</v>
      </c>
      <c r="BE240" s="186">
        <f t="shared" si="54"/>
        <v>0</v>
      </c>
      <c r="BF240" s="186">
        <f t="shared" si="55"/>
        <v>0</v>
      </c>
      <c r="BG240" s="186">
        <f t="shared" si="56"/>
        <v>0</v>
      </c>
      <c r="BH240" s="186">
        <f t="shared" si="57"/>
        <v>0</v>
      </c>
      <c r="BI240" s="186">
        <f t="shared" si="58"/>
        <v>0</v>
      </c>
      <c r="BJ240" s="24" t="s">
        <v>77</v>
      </c>
      <c r="BK240" s="186">
        <f t="shared" si="59"/>
        <v>0</v>
      </c>
      <c r="BL240" s="24" t="s">
        <v>168</v>
      </c>
      <c r="BM240" s="24" t="s">
        <v>1474</v>
      </c>
    </row>
    <row r="241" spans="2:65" s="1" customFormat="1" ht="16.5" customHeight="1">
      <c r="B241" s="174"/>
      <c r="C241" s="175" t="s">
        <v>710</v>
      </c>
      <c r="D241" s="175" t="s">
        <v>164</v>
      </c>
      <c r="E241" s="176" t="s">
        <v>3305</v>
      </c>
      <c r="F241" s="177" t="s">
        <v>3306</v>
      </c>
      <c r="G241" s="178" t="s">
        <v>3062</v>
      </c>
      <c r="H241" s="179">
        <v>2</v>
      </c>
      <c r="I241" s="180"/>
      <c r="J241" s="181">
        <f t="shared" si="50"/>
        <v>0</v>
      </c>
      <c r="K241" s="177" t="s">
        <v>5</v>
      </c>
      <c r="L241" s="41"/>
      <c r="M241" s="182" t="s">
        <v>5</v>
      </c>
      <c r="N241" s="183" t="s">
        <v>40</v>
      </c>
      <c r="O241" s="42"/>
      <c r="P241" s="184">
        <f t="shared" si="51"/>
        <v>0</v>
      </c>
      <c r="Q241" s="184">
        <v>0</v>
      </c>
      <c r="R241" s="184">
        <f t="shared" si="52"/>
        <v>0</v>
      </c>
      <c r="S241" s="184">
        <v>0</v>
      </c>
      <c r="T241" s="185">
        <f t="shared" si="53"/>
        <v>0</v>
      </c>
      <c r="AR241" s="24" t="s">
        <v>168</v>
      </c>
      <c r="AT241" s="24" t="s">
        <v>164</v>
      </c>
      <c r="AU241" s="24" t="s">
        <v>77</v>
      </c>
      <c r="AY241" s="24" t="s">
        <v>162</v>
      </c>
      <c r="BE241" s="186">
        <f t="shared" si="54"/>
        <v>0</v>
      </c>
      <c r="BF241" s="186">
        <f t="shared" si="55"/>
        <v>0</v>
      </c>
      <c r="BG241" s="186">
        <f t="shared" si="56"/>
        <v>0</v>
      </c>
      <c r="BH241" s="186">
        <f t="shared" si="57"/>
        <v>0</v>
      </c>
      <c r="BI241" s="186">
        <f t="shared" si="58"/>
        <v>0</v>
      </c>
      <c r="BJ241" s="24" t="s">
        <v>77</v>
      </c>
      <c r="BK241" s="186">
        <f t="shared" si="59"/>
        <v>0</v>
      </c>
      <c r="BL241" s="24" t="s">
        <v>168</v>
      </c>
      <c r="BM241" s="24" t="s">
        <v>1485</v>
      </c>
    </row>
    <row r="242" spans="2:65" s="1" customFormat="1" ht="16.5" customHeight="1">
      <c r="B242" s="174"/>
      <c r="C242" s="175" t="s">
        <v>724</v>
      </c>
      <c r="D242" s="175" t="s">
        <v>164</v>
      </c>
      <c r="E242" s="176" t="s">
        <v>3307</v>
      </c>
      <c r="F242" s="177" t="s">
        <v>3308</v>
      </c>
      <c r="G242" s="178" t="s">
        <v>3062</v>
      </c>
      <c r="H242" s="179">
        <v>2</v>
      </c>
      <c r="I242" s="180"/>
      <c r="J242" s="181">
        <f t="shared" si="50"/>
        <v>0</v>
      </c>
      <c r="K242" s="177" t="s">
        <v>5</v>
      </c>
      <c r="L242" s="41"/>
      <c r="M242" s="182" t="s">
        <v>5</v>
      </c>
      <c r="N242" s="183" t="s">
        <v>40</v>
      </c>
      <c r="O242" s="42"/>
      <c r="P242" s="184">
        <f t="shared" si="51"/>
        <v>0</v>
      </c>
      <c r="Q242" s="184">
        <v>0</v>
      </c>
      <c r="R242" s="184">
        <f t="shared" si="52"/>
        <v>0</v>
      </c>
      <c r="S242" s="184">
        <v>0</v>
      </c>
      <c r="T242" s="185">
        <f t="shared" si="53"/>
        <v>0</v>
      </c>
      <c r="AR242" s="24" t="s">
        <v>168</v>
      </c>
      <c r="AT242" s="24" t="s">
        <v>164</v>
      </c>
      <c r="AU242" s="24" t="s">
        <v>77</v>
      </c>
      <c r="AY242" s="24" t="s">
        <v>162</v>
      </c>
      <c r="BE242" s="186">
        <f t="shared" si="54"/>
        <v>0</v>
      </c>
      <c r="BF242" s="186">
        <f t="shared" si="55"/>
        <v>0</v>
      </c>
      <c r="BG242" s="186">
        <f t="shared" si="56"/>
        <v>0</v>
      </c>
      <c r="BH242" s="186">
        <f t="shared" si="57"/>
        <v>0</v>
      </c>
      <c r="BI242" s="186">
        <f t="shared" si="58"/>
        <v>0</v>
      </c>
      <c r="BJ242" s="24" t="s">
        <v>77</v>
      </c>
      <c r="BK242" s="186">
        <f t="shared" si="59"/>
        <v>0</v>
      </c>
      <c r="BL242" s="24" t="s">
        <v>168</v>
      </c>
      <c r="BM242" s="24" t="s">
        <v>1500</v>
      </c>
    </row>
    <row r="243" spans="2:65" s="1" customFormat="1" ht="16.5" customHeight="1">
      <c r="B243" s="174"/>
      <c r="C243" s="175" t="s">
        <v>730</v>
      </c>
      <c r="D243" s="175" t="s">
        <v>164</v>
      </c>
      <c r="E243" s="176" t="s">
        <v>3454</v>
      </c>
      <c r="F243" s="177" t="s">
        <v>3455</v>
      </c>
      <c r="G243" s="178" t="s">
        <v>746</v>
      </c>
      <c r="H243" s="179">
        <v>125</v>
      </c>
      <c r="I243" s="180"/>
      <c r="J243" s="181">
        <f t="shared" si="50"/>
        <v>0</v>
      </c>
      <c r="K243" s="177" t="s">
        <v>5</v>
      </c>
      <c r="L243" s="41"/>
      <c r="M243" s="182" t="s">
        <v>5</v>
      </c>
      <c r="N243" s="183" t="s">
        <v>40</v>
      </c>
      <c r="O243" s="42"/>
      <c r="P243" s="184">
        <f t="shared" si="51"/>
        <v>0</v>
      </c>
      <c r="Q243" s="184">
        <v>0</v>
      </c>
      <c r="R243" s="184">
        <f t="shared" si="52"/>
        <v>0</v>
      </c>
      <c r="S243" s="184">
        <v>0</v>
      </c>
      <c r="T243" s="185">
        <f t="shared" si="53"/>
        <v>0</v>
      </c>
      <c r="AR243" s="24" t="s">
        <v>168</v>
      </c>
      <c r="AT243" s="24" t="s">
        <v>164</v>
      </c>
      <c r="AU243" s="24" t="s">
        <v>77</v>
      </c>
      <c r="AY243" s="24" t="s">
        <v>162</v>
      </c>
      <c r="BE243" s="186">
        <f t="shared" si="54"/>
        <v>0</v>
      </c>
      <c r="BF243" s="186">
        <f t="shared" si="55"/>
        <v>0</v>
      </c>
      <c r="BG243" s="186">
        <f t="shared" si="56"/>
        <v>0</v>
      </c>
      <c r="BH243" s="186">
        <f t="shared" si="57"/>
        <v>0</v>
      </c>
      <c r="BI243" s="186">
        <f t="shared" si="58"/>
        <v>0</v>
      </c>
      <c r="BJ243" s="24" t="s">
        <v>77</v>
      </c>
      <c r="BK243" s="186">
        <f t="shared" si="59"/>
        <v>0</v>
      </c>
      <c r="BL243" s="24" t="s">
        <v>168</v>
      </c>
      <c r="BM243" s="24" t="s">
        <v>1514</v>
      </c>
    </row>
    <row r="244" spans="2:65" s="1" customFormat="1" ht="19">
      <c r="B244" s="41"/>
      <c r="D244" s="188" t="s">
        <v>182</v>
      </c>
      <c r="F244" s="203" t="s">
        <v>3340</v>
      </c>
      <c r="I244" s="204"/>
      <c r="L244" s="41"/>
      <c r="M244" s="205"/>
      <c r="N244" s="42"/>
      <c r="O244" s="42"/>
      <c r="P244" s="42"/>
      <c r="Q244" s="42"/>
      <c r="R244" s="42"/>
      <c r="S244" s="42"/>
      <c r="T244" s="70"/>
      <c r="AT244" s="24" t="s">
        <v>182</v>
      </c>
      <c r="AU244" s="24" t="s">
        <v>77</v>
      </c>
    </row>
    <row r="245" spans="2:65" s="10" customFormat="1" ht="29.9" customHeight="1">
      <c r="B245" s="160"/>
      <c r="D245" s="171" t="s">
        <v>68</v>
      </c>
      <c r="E245" s="172" t="s">
        <v>3081</v>
      </c>
      <c r="F245" s="172" t="s">
        <v>3309</v>
      </c>
      <c r="I245" s="163"/>
      <c r="J245" s="173">
        <f>BK245</f>
        <v>0</v>
      </c>
      <c r="L245" s="160"/>
      <c r="M245" s="165"/>
      <c r="N245" s="166"/>
      <c r="O245" s="166"/>
      <c r="P245" s="167">
        <f>SUM(P246:P248)</f>
        <v>0</v>
      </c>
      <c r="Q245" s="166"/>
      <c r="R245" s="167">
        <f>SUM(R246:R248)</f>
        <v>0</v>
      </c>
      <c r="S245" s="166"/>
      <c r="T245" s="168">
        <f>SUM(T246:T248)</f>
        <v>0</v>
      </c>
      <c r="AR245" s="161" t="s">
        <v>77</v>
      </c>
      <c r="AT245" s="169" t="s">
        <v>68</v>
      </c>
      <c r="AU245" s="169" t="s">
        <v>77</v>
      </c>
      <c r="AY245" s="161" t="s">
        <v>162</v>
      </c>
      <c r="BK245" s="170">
        <f>SUM(BK246:BK248)</f>
        <v>0</v>
      </c>
    </row>
    <row r="246" spans="2:65" s="1" customFormat="1" ht="16.5" customHeight="1">
      <c r="B246" s="174"/>
      <c r="C246" s="175" t="s">
        <v>734</v>
      </c>
      <c r="D246" s="175" t="s">
        <v>164</v>
      </c>
      <c r="E246" s="176" t="s">
        <v>3456</v>
      </c>
      <c r="F246" s="177" t="s">
        <v>3457</v>
      </c>
      <c r="G246" s="178" t="s">
        <v>3027</v>
      </c>
      <c r="H246" s="179">
        <v>1</v>
      </c>
      <c r="I246" s="180"/>
      <c r="J246" s="181">
        <f>ROUND(I246*H246,2)</f>
        <v>0</v>
      </c>
      <c r="K246" s="177" t="s">
        <v>5</v>
      </c>
      <c r="L246" s="41"/>
      <c r="M246" s="182" t="s">
        <v>5</v>
      </c>
      <c r="N246" s="183" t="s">
        <v>40</v>
      </c>
      <c r="O246" s="42"/>
      <c r="P246" s="184">
        <f>O246*H246</f>
        <v>0</v>
      </c>
      <c r="Q246" s="184">
        <v>0</v>
      </c>
      <c r="R246" s="184">
        <f>Q246*H246</f>
        <v>0</v>
      </c>
      <c r="S246" s="184">
        <v>0</v>
      </c>
      <c r="T246" s="185">
        <f>S246*H246</f>
        <v>0</v>
      </c>
      <c r="AR246" s="24" t="s">
        <v>168</v>
      </c>
      <c r="AT246" s="24" t="s">
        <v>164</v>
      </c>
      <c r="AU246" s="24" t="s">
        <v>79</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1594</v>
      </c>
    </row>
    <row r="247" spans="2:65" s="1" customFormat="1" ht="16.5" customHeight="1">
      <c r="B247" s="174"/>
      <c r="C247" s="175" t="s">
        <v>739</v>
      </c>
      <c r="D247" s="175" t="s">
        <v>164</v>
      </c>
      <c r="E247" s="176" t="s">
        <v>3458</v>
      </c>
      <c r="F247" s="177" t="s">
        <v>3459</v>
      </c>
      <c r="G247" s="178" t="s">
        <v>3027</v>
      </c>
      <c r="H247" s="179">
        <v>1</v>
      </c>
      <c r="I247" s="180"/>
      <c r="J247" s="181">
        <f>ROUND(I247*H247,2)</f>
        <v>0</v>
      </c>
      <c r="K247" s="177" t="s">
        <v>5</v>
      </c>
      <c r="L247" s="41"/>
      <c r="M247" s="182" t="s">
        <v>5</v>
      </c>
      <c r="N247" s="183" t="s">
        <v>40</v>
      </c>
      <c r="O247" s="42"/>
      <c r="P247" s="184">
        <f>O247*H247</f>
        <v>0</v>
      </c>
      <c r="Q247" s="184">
        <v>0</v>
      </c>
      <c r="R247" s="184">
        <f>Q247*H247</f>
        <v>0</v>
      </c>
      <c r="S247" s="184">
        <v>0</v>
      </c>
      <c r="T247" s="185">
        <f>S247*H247</f>
        <v>0</v>
      </c>
      <c r="AR247" s="24" t="s">
        <v>168</v>
      </c>
      <c r="AT247" s="24" t="s">
        <v>164</v>
      </c>
      <c r="AU247" s="24" t="s">
        <v>79</v>
      </c>
      <c r="AY247" s="24" t="s">
        <v>162</v>
      </c>
      <c r="BE247" s="186">
        <f>IF(N247="základní",J247,0)</f>
        <v>0</v>
      </c>
      <c r="BF247" s="186">
        <f>IF(N247="snížená",J247,0)</f>
        <v>0</v>
      </c>
      <c r="BG247" s="186">
        <f>IF(N247="zákl. přenesená",J247,0)</f>
        <v>0</v>
      </c>
      <c r="BH247" s="186">
        <f>IF(N247="sníž. přenesená",J247,0)</f>
        <v>0</v>
      </c>
      <c r="BI247" s="186">
        <f>IF(N247="nulová",J247,0)</f>
        <v>0</v>
      </c>
      <c r="BJ247" s="24" t="s">
        <v>77</v>
      </c>
      <c r="BK247" s="186">
        <f>ROUND(I247*H247,2)</f>
        <v>0</v>
      </c>
      <c r="BL247" s="24" t="s">
        <v>168</v>
      </c>
      <c r="BM247" s="24" t="s">
        <v>1602</v>
      </c>
    </row>
    <row r="248" spans="2:65" s="1" customFormat="1" ht="19">
      <c r="B248" s="41"/>
      <c r="D248" s="188" t="s">
        <v>182</v>
      </c>
      <c r="F248" s="203" t="s">
        <v>3340</v>
      </c>
      <c r="I248" s="204"/>
      <c r="L248" s="41"/>
      <c r="M248" s="205"/>
      <c r="N248" s="42"/>
      <c r="O248" s="42"/>
      <c r="P248" s="42"/>
      <c r="Q248" s="42"/>
      <c r="R248" s="42"/>
      <c r="S248" s="42"/>
      <c r="T248" s="70"/>
      <c r="AT248" s="24" t="s">
        <v>182</v>
      </c>
      <c r="AU248" s="24" t="s">
        <v>79</v>
      </c>
    </row>
    <row r="249" spans="2:65" s="10" customFormat="1" ht="29.9" customHeight="1">
      <c r="B249" s="160"/>
      <c r="D249" s="171" t="s">
        <v>68</v>
      </c>
      <c r="E249" s="172" t="s">
        <v>3111</v>
      </c>
      <c r="F249" s="172" t="s">
        <v>3327</v>
      </c>
      <c r="I249" s="163"/>
      <c r="J249" s="173">
        <f>BK249</f>
        <v>0</v>
      </c>
      <c r="L249" s="160"/>
      <c r="M249" s="165"/>
      <c r="N249" s="166"/>
      <c r="O249" s="166"/>
      <c r="P249" s="167">
        <f>SUM(P250:P255)</f>
        <v>0</v>
      </c>
      <c r="Q249" s="166"/>
      <c r="R249" s="167">
        <f>SUM(R250:R255)</f>
        <v>0</v>
      </c>
      <c r="S249" s="166"/>
      <c r="T249" s="168">
        <f>SUM(T250:T255)</f>
        <v>0</v>
      </c>
      <c r="AR249" s="161" t="s">
        <v>77</v>
      </c>
      <c r="AT249" s="169" t="s">
        <v>68</v>
      </c>
      <c r="AU249" s="169" t="s">
        <v>77</v>
      </c>
      <c r="AY249" s="161" t="s">
        <v>162</v>
      </c>
      <c r="BK249" s="170">
        <f>SUM(BK250:BK255)</f>
        <v>0</v>
      </c>
    </row>
    <row r="250" spans="2:65" s="1" customFormat="1" ht="25.5" customHeight="1">
      <c r="B250" s="174"/>
      <c r="C250" s="175" t="s">
        <v>743</v>
      </c>
      <c r="D250" s="175" t="s">
        <v>164</v>
      </c>
      <c r="E250" s="176" t="s">
        <v>3330</v>
      </c>
      <c r="F250" s="177" t="s">
        <v>3331</v>
      </c>
      <c r="G250" s="178" t="s">
        <v>284</v>
      </c>
      <c r="H250" s="179">
        <v>21</v>
      </c>
      <c r="I250" s="180"/>
      <c r="J250" s="181">
        <f>ROUND(I250*H250,2)</f>
        <v>0</v>
      </c>
      <c r="K250" s="177" t="s">
        <v>5</v>
      </c>
      <c r="L250" s="41"/>
      <c r="M250" s="182" t="s">
        <v>5</v>
      </c>
      <c r="N250" s="183" t="s">
        <v>40</v>
      </c>
      <c r="O250" s="42"/>
      <c r="P250" s="184">
        <f>O250*H250</f>
        <v>0</v>
      </c>
      <c r="Q250" s="184">
        <v>0</v>
      </c>
      <c r="R250" s="184">
        <f>Q250*H250</f>
        <v>0</v>
      </c>
      <c r="S250" s="184">
        <v>0</v>
      </c>
      <c r="T250" s="185">
        <f>S250*H250</f>
        <v>0</v>
      </c>
      <c r="AR250" s="24" t="s">
        <v>168</v>
      </c>
      <c r="AT250" s="24" t="s">
        <v>164</v>
      </c>
      <c r="AU250" s="24" t="s">
        <v>79</v>
      </c>
      <c r="AY250" s="24" t="s">
        <v>162</v>
      </c>
      <c r="BE250" s="186">
        <f>IF(N250="základní",J250,0)</f>
        <v>0</v>
      </c>
      <c r="BF250" s="186">
        <f>IF(N250="snížená",J250,0)</f>
        <v>0</v>
      </c>
      <c r="BG250" s="186">
        <f>IF(N250="zákl. přenesená",J250,0)</f>
        <v>0</v>
      </c>
      <c r="BH250" s="186">
        <f>IF(N250="sníž. přenesená",J250,0)</f>
        <v>0</v>
      </c>
      <c r="BI250" s="186">
        <f>IF(N250="nulová",J250,0)</f>
        <v>0</v>
      </c>
      <c r="BJ250" s="24" t="s">
        <v>77</v>
      </c>
      <c r="BK250" s="186">
        <f>ROUND(I250*H250,2)</f>
        <v>0</v>
      </c>
      <c r="BL250" s="24" t="s">
        <v>168</v>
      </c>
      <c r="BM250" s="24" t="s">
        <v>1609</v>
      </c>
    </row>
    <row r="251" spans="2:65" s="1" customFormat="1" ht="25.5" customHeight="1">
      <c r="B251" s="174"/>
      <c r="C251" s="175" t="s">
        <v>756</v>
      </c>
      <c r="D251" s="175" t="s">
        <v>164</v>
      </c>
      <c r="E251" s="176" t="s">
        <v>3332</v>
      </c>
      <c r="F251" s="177" t="s">
        <v>3333</v>
      </c>
      <c r="G251" s="178" t="s">
        <v>284</v>
      </c>
      <c r="H251" s="179">
        <v>67</v>
      </c>
      <c r="I251" s="180"/>
      <c r="J251" s="181">
        <f>ROUND(I251*H251,2)</f>
        <v>0</v>
      </c>
      <c r="K251" s="177" t="s">
        <v>5</v>
      </c>
      <c r="L251" s="41"/>
      <c r="M251" s="182" t="s">
        <v>5</v>
      </c>
      <c r="N251" s="183" t="s">
        <v>40</v>
      </c>
      <c r="O251" s="42"/>
      <c r="P251" s="184">
        <f>O251*H251</f>
        <v>0</v>
      </c>
      <c r="Q251" s="184">
        <v>0</v>
      </c>
      <c r="R251" s="184">
        <f>Q251*H251</f>
        <v>0</v>
      </c>
      <c r="S251" s="184">
        <v>0</v>
      </c>
      <c r="T251" s="185">
        <f>S251*H251</f>
        <v>0</v>
      </c>
      <c r="AR251" s="24" t="s">
        <v>168</v>
      </c>
      <c r="AT251" s="24" t="s">
        <v>164</v>
      </c>
      <c r="AU251" s="24" t="s">
        <v>79</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1625</v>
      </c>
    </row>
    <row r="252" spans="2:65" s="1" customFormat="1" ht="25.5" customHeight="1">
      <c r="B252" s="174"/>
      <c r="C252" s="175" t="s">
        <v>766</v>
      </c>
      <c r="D252" s="175" t="s">
        <v>164</v>
      </c>
      <c r="E252" s="176" t="s">
        <v>3334</v>
      </c>
      <c r="F252" s="177" t="s">
        <v>3335</v>
      </c>
      <c r="G252" s="178" t="s">
        <v>284</v>
      </c>
      <c r="H252" s="179">
        <v>3</v>
      </c>
      <c r="I252" s="180"/>
      <c r="J252" s="181">
        <f>ROUND(I252*H252,2)</f>
        <v>0</v>
      </c>
      <c r="K252" s="177" t="s">
        <v>5</v>
      </c>
      <c r="L252" s="41"/>
      <c r="M252" s="182" t="s">
        <v>5</v>
      </c>
      <c r="N252" s="183" t="s">
        <v>40</v>
      </c>
      <c r="O252" s="42"/>
      <c r="P252" s="184">
        <f>O252*H252</f>
        <v>0</v>
      </c>
      <c r="Q252" s="184">
        <v>0</v>
      </c>
      <c r="R252" s="184">
        <f>Q252*H252</f>
        <v>0</v>
      </c>
      <c r="S252" s="184">
        <v>0</v>
      </c>
      <c r="T252" s="185">
        <f>S252*H252</f>
        <v>0</v>
      </c>
      <c r="AR252" s="24" t="s">
        <v>168</v>
      </c>
      <c r="AT252" s="24" t="s">
        <v>164</v>
      </c>
      <c r="AU252" s="24" t="s">
        <v>79</v>
      </c>
      <c r="AY252" s="24" t="s">
        <v>162</v>
      </c>
      <c r="BE252" s="186">
        <f>IF(N252="základní",J252,0)</f>
        <v>0</v>
      </c>
      <c r="BF252" s="186">
        <f>IF(N252="snížená",J252,0)</f>
        <v>0</v>
      </c>
      <c r="BG252" s="186">
        <f>IF(N252="zákl. přenesená",J252,0)</f>
        <v>0</v>
      </c>
      <c r="BH252" s="186">
        <f>IF(N252="sníž. přenesená",J252,0)</f>
        <v>0</v>
      </c>
      <c r="BI252" s="186">
        <f>IF(N252="nulová",J252,0)</f>
        <v>0</v>
      </c>
      <c r="BJ252" s="24" t="s">
        <v>77</v>
      </c>
      <c r="BK252" s="186">
        <f>ROUND(I252*H252,2)</f>
        <v>0</v>
      </c>
      <c r="BL252" s="24" t="s">
        <v>168</v>
      </c>
      <c r="BM252" s="24" t="s">
        <v>1636</v>
      </c>
    </row>
    <row r="253" spans="2:65" s="1" customFormat="1" ht="25.5" customHeight="1">
      <c r="B253" s="174"/>
      <c r="C253" s="175" t="s">
        <v>774</v>
      </c>
      <c r="D253" s="175" t="s">
        <v>164</v>
      </c>
      <c r="E253" s="176" t="s">
        <v>3336</v>
      </c>
      <c r="F253" s="177" t="s">
        <v>3337</v>
      </c>
      <c r="G253" s="178" t="s">
        <v>284</v>
      </c>
      <c r="H253" s="179">
        <v>18</v>
      </c>
      <c r="I253" s="180"/>
      <c r="J253" s="181">
        <f>ROUND(I253*H253,2)</f>
        <v>0</v>
      </c>
      <c r="K253" s="177" t="s">
        <v>5</v>
      </c>
      <c r="L253" s="41"/>
      <c r="M253" s="182" t="s">
        <v>5</v>
      </c>
      <c r="N253" s="183" t="s">
        <v>40</v>
      </c>
      <c r="O253" s="42"/>
      <c r="P253" s="184">
        <f>O253*H253</f>
        <v>0</v>
      </c>
      <c r="Q253" s="184">
        <v>0</v>
      </c>
      <c r="R253" s="184">
        <f>Q253*H253</f>
        <v>0</v>
      </c>
      <c r="S253" s="184">
        <v>0</v>
      </c>
      <c r="T253" s="185">
        <f>S253*H253</f>
        <v>0</v>
      </c>
      <c r="AR253" s="24" t="s">
        <v>168</v>
      </c>
      <c r="AT253" s="24" t="s">
        <v>164</v>
      </c>
      <c r="AU253" s="24" t="s">
        <v>79</v>
      </c>
      <c r="AY253" s="24" t="s">
        <v>162</v>
      </c>
      <c r="BE253" s="186">
        <f>IF(N253="základní",J253,0)</f>
        <v>0</v>
      </c>
      <c r="BF253" s="186">
        <f>IF(N253="snížená",J253,0)</f>
        <v>0</v>
      </c>
      <c r="BG253" s="186">
        <f>IF(N253="zákl. přenesená",J253,0)</f>
        <v>0</v>
      </c>
      <c r="BH253" s="186">
        <f>IF(N253="sníž. přenesená",J253,0)</f>
        <v>0</v>
      </c>
      <c r="BI253" s="186">
        <f>IF(N253="nulová",J253,0)</f>
        <v>0</v>
      </c>
      <c r="BJ253" s="24" t="s">
        <v>77</v>
      </c>
      <c r="BK253" s="186">
        <f>ROUND(I253*H253,2)</f>
        <v>0</v>
      </c>
      <c r="BL253" s="24" t="s">
        <v>168</v>
      </c>
      <c r="BM253" s="24" t="s">
        <v>1646</v>
      </c>
    </row>
    <row r="254" spans="2:65" s="1" customFormat="1" ht="25.5" customHeight="1">
      <c r="B254" s="174"/>
      <c r="C254" s="175" t="s">
        <v>783</v>
      </c>
      <c r="D254" s="175" t="s">
        <v>164</v>
      </c>
      <c r="E254" s="176" t="s">
        <v>3338</v>
      </c>
      <c r="F254" s="177" t="s">
        <v>3339</v>
      </c>
      <c r="G254" s="178" t="s">
        <v>284</v>
      </c>
      <c r="H254" s="179">
        <v>152</v>
      </c>
      <c r="I254" s="180"/>
      <c r="J254" s="181">
        <f>ROUND(I254*H254,2)</f>
        <v>0</v>
      </c>
      <c r="K254" s="177" t="s">
        <v>5</v>
      </c>
      <c r="L254" s="41"/>
      <c r="M254" s="182" t="s">
        <v>5</v>
      </c>
      <c r="N254" s="183" t="s">
        <v>40</v>
      </c>
      <c r="O254" s="42"/>
      <c r="P254" s="184">
        <f>O254*H254</f>
        <v>0</v>
      </c>
      <c r="Q254" s="184">
        <v>0</v>
      </c>
      <c r="R254" s="184">
        <f>Q254*H254</f>
        <v>0</v>
      </c>
      <c r="S254" s="184">
        <v>0</v>
      </c>
      <c r="T254" s="185">
        <f>S254*H254</f>
        <v>0</v>
      </c>
      <c r="AR254" s="24" t="s">
        <v>168</v>
      </c>
      <c r="AT254" s="24" t="s">
        <v>164</v>
      </c>
      <c r="AU254" s="24" t="s">
        <v>79</v>
      </c>
      <c r="AY254" s="24" t="s">
        <v>162</v>
      </c>
      <c r="BE254" s="186">
        <f>IF(N254="základní",J254,0)</f>
        <v>0</v>
      </c>
      <c r="BF254" s="186">
        <f>IF(N254="snížená",J254,0)</f>
        <v>0</v>
      </c>
      <c r="BG254" s="186">
        <f>IF(N254="zákl. přenesená",J254,0)</f>
        <v>0</v>
      </c>
      <c r="BH254" s="186">
        <f>IF(N254="sníž. přenesená",J254,0)</f>
        <v>0</v>
      </c>
      <c r="BI254" s="186">
        <f>IF(N254="nulová",J254,0)</f>
        <v>0</v>
      </c>
      <c r="BJ254" s="24" t="s">
        <v>77</v>
      </c>
      <c r="BK254" s="186">
        <f>ROUND(I254*H254,2)</f>
        <v>0</v>
      </c>
      <c r="BL254" s="24" t="s">
        <v>168</v>
      </c>
      <c r="BM254" s="24" t="s">
        <v>1656</v>
      </c>
    </row>
    <row r="255" spans="2:65" s="1" customFormat="1" ht="19">
      <c r="B255" s="41"/>
      <c r="D255" s="188" t="s">
        <v>182</v>
      </c>
      <c r="F255" s="203" t="s">
        <v>3340</v>
      </c>
      <c r="I255" s="204"/>
      <c r="L255" s="41"/>
      <c r="M255" s="205"/>
      <c r="N255" s="42"/>
      <c r="O255" s="42"/>
      <c r="P255" s="42"/>
      <c r="Q255" s="42"/>
      <c r="R255" s="42"/>
      <c r="S255" s="42"/>
      <c r="T255" s="70"/>
      <c r="AT255" s="24" t="s">
        <v>182</v>
      </c>
      <c r="AU255" s="24" t="s">
        <v>79</v>
      </c>
    </row>
    <row r="256" spans="2:65" s="10" customFormat="1" ht="29.9" customHeight="1">
      <c r="B256" s="160"/>
      <c r="D256" s="171" t="s">
        <v>68</v>
      </c>
      <c r="E256" s="172" t="s">
        <v>3121</v>
      </c>
      <c r="F256" s="172" t="s">
        <v>3341</v>
      </c>
      <c r="I256" s="163"/>
      <c r="J256" s="173">
        <f>BK256</f>
        <v>0</v>
      </c>
      <c r="L256" s="160"/>
      <c r="M256" s="165"/>
      <c r="N256" s="166"/>
      <c r="O256" s="166"/>
      <c r="P256" s="167">
        <f>SUM(P257:P259)</f>
        <v>0</v>
      </c>
      <c r="Q256" s="166"/>
      <c r="R256" s="167">
        <f>SUM(R257:R259)</f>
        <v>0</v>
      </c>
      <c r="S256" s="166"/>
      <c r="T256" s="168">
        <f>SUM(T257:T259)</f>
        <v>0</v>
      </c>
      <c r="AR256" s="161" t="s">
        <v>77</v>
      </c>
      <c r="AT256" s="169" t="s">
        <v>68</v>
      </c>
      <c r="AU256" s="169" t="s">
        <v>77</v>
      </c>
      <c r="AY256" s="161" t="s">
        <v>162</v>
      </c>
      <c r="BK256" s="170">
        <f>SUM(BK257:BK259)</f>
        <v>0</v>
      </c>
    </row>
    <row r="257" spans="2:65" s="1" customFormat="1" ht="25.5" customHeight="1">
      <c r="B257" s="174"/>
      <c r="C257" s="175" t="s">
        <v>798</v>
      </c>
      <c r="D257" s="175" t="s">
        <v>164</v>
      </c>
      <c r="E257" s="176" t="s">
        <v>3460</v>
      </c>
      <c r="F257" s="177" t="s">
        <v>3461</v>
      </c>
      <c r="G257" s="178" t="s">
        <v>3027</v>
      </c>
      <c r="H257" s="179">
        <v>1</v>
      </c>
      <c r="I257" s="180"/>
      <c r="J257" s="181">
        <f>ROUND(I257*H257,2)</f>
        <v>0</v>
      </c>
      <c r="K257" s="177" t="s">
        <v>5</v>
      </c>
      <c r="L257" s="41"/>
      <c r="M257" s="182" t="s">
        <v>5</v>
      </c>
      <c r="N257" s="183" t="s">
        <v>40</v>
      </c>
      <c r="O257" s="42"/>
      <c r="P257" s="184">
        <f>O257*H257</f>
        <v>0</v>
      </c>
      <c r="Q257" s="184">
        <v>0</v>
      </c>
      <c r="R257" s="184">
        <f>Q257*H257</f>
        <v>0</v>
      </c>
      <c r="S257" s="184">
        <v>0</v>
      </c>
      <c r="T257" s="185">
        <f>S257*H257</f>
        <v>0</v>
      </c>
      <c r="AR257" s="24" t="s">
        <v>168</v>
      </c>
      <c r="AT257" s="24" t="s">
        <v>164</v>
      </c>
      <c r="AU257" s="24" t="s">
        <v>79</v>
      </c>
      <c r="AY257" s="24" t="s">
        <v>162</v>
      </c>
      <c r="BE257" s="186">
        <f>IF(N257="základní",J257,0)</f>
        <v>0</v>
      </c>
      <c r="BF257" s="186">
        <f>IF(N257="snížená",J257,0)</f>
        <v>0</v>
      </c>
      <c r="BG257" s="186">
        <f>IF(N257="zákl. přenesená",J257,0)</f>
        <v>0</v>
      </c>
      <c r="BH257" s="186">
        <f>IF(N257="sníž. přenesená",J257,0)</f>
        <v>0</v>
      </c>
      <c r="BI257" s="186">
        <f>IF(N257="nulová",J257,0)</f>
        <v>0</v>
      </c>
      <c r="BJ257" s="24" t="s">
        <v>77</v>
      </c>
      <c r="BK257" s="186">
        <f>ROUND(I257*H257,2)</f>
        <v>0</v>
      </c>
      <c r="BL257" s="24" t="s">
        <v>168</v>
      </c>
      <c r="BM257" s="24" t="s">
        <v>1663</v>
      </c>
    </row>
    <row r="258" spans="2:65" s="1" customFormat="1" ht="38.25" customHeight="1">
      <c r="B258" s="174"/>
      <c r="C258" s="175" t="s">
        <v>807</v>
      </c>
      <c r="D258" s="175" t="s">
        <v>164</v>
      </c>
      <c r="E258" s="176" t="s">
        <v>3462</v>
      </c>
      <c r="F258" s="177" t="s">
        <v>3463</v>
      </c>
      <c r="G258" s="178" t="s">
        <v>3027</v>
      </c>
      <c r="H258" s="179">
        <v>1</v>
      </c>
      <c r="I258" s="180"/>
      <c r="J258" s="181">
        <f>ROUND(I258*H258,2)</f>
        <v>0</v>
      </c>
      <c r="K258" s="177" t="s">
        <v>5</v>
      </c>
      <c r="L258" s="41"/>
      <c r="M258" s="182" t="s">
        <v>5</v>
      </c>
      <c r="N258" s="183" t="s">
        <v>40</v>
      </c>
      <c r="O258" s="42"/>
      <c r="P258" s="184">
        <f>O258*H258</f>
        <v>0</v>
      </c>
      <c r="Q258" s="184">
        <v>0</v>
      </c>
      <c r="R258" s="184">
        <f>Q258*H258</f>
        <v>0</v>
      </c>
      <c r="S258" s="184">
        <v>0</v>
      </c>
      <c r="T258" s="185">
        <f>S258*H258</f>
        <v>0</v>
      </c>
      <c r="AR258" s="24" t="s">
        <v>168</v>
      </c>
      <c r="AT258" s="24" t="s">
        <v>164</v>
      </c>
      <c r="AU258" s="24" t="s">
        <v>79</v>
      </c>
      <c r="AY258" s="24" t="s">
        <v>162</v>
      </c>
      <c r="BE258" s="186">
        <f>IF(N258="základní",J258,0)</f>
        <v>0</v>
      </c>
      <c r="BF258" s="186">
        <f>IF(N258="snížená",J258,0)</f>
        <v>0</v>
      </c>
      <c r="BG258" s="186">
        <f>IF(N258="zákl. přenesená",J258,0)</f>
        <v>0</v>
      </c>
      <c r="BH258" s="186">
        <f>IF(N258="sníž. přenesená",J258,0)</f>
        <v>0</v>
      </c>
      <c r="BI258" s="186">
        <f>IF(N258="nulová",J258,0)</f>
        <v>0</v>
      </c>
      <c r="BJ258" s="24" t="s">
        <v>77</v>
      </c>
      <c r="BK258" s="186">
        <f>ROUND(I258*H258,2)</f>
        <v>0</v>
      </c>
      <c r="BL258" s="24" t="s">
        <v>168</v>
      </c>
      <c r="BM258" s="24" t="s">
        <v>1680</v>
      </c>
    </row>
    <row r="259" spans="2:65" s="1" customFormat="1" ht="19">
      <c r="B259" s="41"/>
      <c r="D259" s="188" t="s">
        <v>182</v>
      </c>
      <c r="F259" s="203" t="s">
        <v>3340</v>
      </c>
      <c r="I259" s="204"/>
      <c r="L259" s="41"/>
      <c r="M259" s="205"/>
      <c r="N259" s="42"/>
      <c r="O259" s="42"/>
      <c r="P259" s="42"/>
      <c r="Q259" s="42"/>
      <c r="R259" s="42"/>
      <c r="S259" s="42"/>
      <c r="T259" s="70"/>
      <c r="AT259" s="24" t="s">
        <v>182</v>
      </c>
      <c r="AU259" s="24" t="s">
        <v>79</v>
      </c>
    </row>
    <row r="260" spans="2:65" s="10" customFormat="1" ht="29.9" customHeight="1">
      <c r="B260" s="160"/>
      <c r="D260" s="171" t="s">
        <v>68</v>
      </c>
      <c r="E260" s="172" t="s">
        <v>3135</v>
      </c>
      <c r="F260" s="172" t="s">
        <v>3348</v>
      </c>
      <c r="I260" s="163"/>
      <c r="J260" s="173">
        <f>BK260</f>
        <v>0</v>
      </c>
      <c r="L260" s="160"/>
      <c r="M260" s="165"/>
      <c r="N260" s="166"/>
      <c r="O260" s="166"/>
      <c r="P260" s="167">
        <f>SUM(P261:P264)</f>
        <v>0</v>
      </c>
      <c r="Q260" s="166"/>
      <c r="R260" s="167">
        <f>SUM(R261:R264)</f>
        <v>0</v>
      </c>
      <c r="S260" s="166"/>
      <c r="T260" s="168">
        <f>SUM(T261:T264)</f>
        <v>0</v>
      </c>
      <c r="AR260" s="161" t="s">
        <v>77</v>
      </c>
      <c r="AT260" s="169" t="s">
        <v>68</v>
      </c>
      <c r="AU260" s="169" t="s">
        <v>77</v>
      </c>
      <c r="AY260" s="161" t="s">
        <v>162</v>
      </c>
      <c r="BK260" s="170">
        <f>SUM(BK261:BK264)</f>
        <v>0</v>
      </c>
    </row>
    <row r="261" spans="2:65" s="1" customFormat="1" ht="25.5" customHeight="1">
      <c r="B261" s="174"/>
      <c r="C261" s="175" t="s">
        <v>815</v>
      </c>
      <c r="D261" s="175" t="s">
        <v>164</v>
      </c>
      <c r="E261" s="176" t="s">
        <v>3349</v>
      </c>
      <c r="F261" s="177" t="s">
        <v>3350</v>
      </c>
      <c r="G261" s="178" t="s">
        <v>284</v>
      </c>
      <c r="H261" s="179">
        <v>20</v>
      </c>
      <c r="I261" s="180"/>
      <c r="J261" s="181">
        <f>ROUND(I261*H261,2)</f>
        <v>0</v>
      </c>
      <c r="K261" s="177" t="s">
        <v>5</v>
      </c>
      <c r="L261" s="41"/>
      <c r="M261" s="182" t="s">
        <v>5</v>
      </c>
      <c r="N261" s="183" t="s">
        <v>40</v>
      </c>
      <c r="O261" s="42"/>
      <c r="P261" s="184">
        <f>O261*H261</f>
        <v>0</v>
      </c>
      <c r="Q261" s="184">
        <v>0</v>
      </c>
      <c r="R261" s="184">
        <f>Q261*H261</f>
        <v>0</v>
      </c>
      <c r="S261" s="184">
        <v>0</v>
      </c>
      <c r="T261" s="185">
        <f>S261*H261</f>
        <v>0</v>
      </c>
      <c r="AR261" s="24" t="s">
        <v>168</v>
      </c>
      <c r="AT261" s="24" t="s">
        <v>164</v>
      </c>
      <c r="AU261" s="24" t="s">
        <v>79</v>
      </c>
      <c r="AY261" s="24" t="s">
        <v>162</v>
      </c>
      <c r="BE261" s="186">
        <f>IF(N261="základní",J261,0)</f>
        <v>0</v>
      </c>
      <c r="BF261" s="186">
        <f>IF(N261="snížená",J261,0)</f>
        <v>0</v>
      </c>
      <c r="BG261" s="186">
        <f>IF(N261="zákl. přenesená",J261,0)</f>
        <v>0</v>
      </c>
      <c r="BH261" s="186">
        <f>IF(N261="sníž. přenesená",J261,0)</f>
        <v>0</v>
      </c>
      <c r="BI261" s="186">
        <f>IF(N261="nulová",J261,0)</f>
        <v>0</v>
      </c>
      <c r="BJ261" s="24" t="s">
        <v>77</v>
      </c>
      <c r="BK261" s="186">
        <f>ROUND(I261*H261,2)</f>
        <v>0</v>
      </c>
      <c r="BL261" s="24" t="s">
        <v>168</v>
      </c>
      <c r="BM261" s="24" t="s">
        <v>1690</v>
      </c>
    </row>
    <row r="262" spans="2:65" s="1" customFormat="1" ht="25.5" customHeight="1">
      <c r="B262" s="174"/>
      <c r="C262" s="175" t="s">
        <v>828</v>
      </c>
      <c r="D262" s="175" t="s">
        <v>164</v>
      </c>
      <c r="E262" s="176" t="s">
        <v>3351</v>
      </c>
      <c r="F262" s="177" t="s">
        <v>3352</v>
      </c>
      <c r="G262" s="178" t="s">
        <v>284</v>
      </c>
      <c r="H262" s="179">
        <v>190</v>
      </c>
      <c r="I262" s="180"/>
      <c r="J262" s="181">
        <f>ROUND(I262*H262,2)</f>
        <v>0</v>
      </c>
      <c r="K262" s="177" t="s">
        <v>5</v>
      </c>
      <c r="L262" s="41"/>
      <c r="M262" s="182" t="s">
        <v>5</v>
      </c>
      <c r="N262" s="183" t="s">
        <v>40</v>
      </c>
      <c r="O262" s="42"/>
      <c r="P262" s="184">
        <f>O262*H262</f>
        <v>0</v>
      </c>
      <c r="Q262" s="184">
        <v>0</v>
      </c>
      <c r="R262" s="184">
        <f>Q262*H262</f>
        <v>0</v>
      </c>
      <c r="S262" s="184">
        <v>0</v>
      </c>
      <c r="T262" s="185">
        <f>S262*H262</f>
        <v>0</v>
      </c>
      <c r="AR262" s="24" t="s">
        <v>168</v>
      </c>
      <c r="AT262" s="24" t="s">
        <v>164</v>
      </c>
      <c r="AU262" s="24" t="s">
        <v>79</v>
      </c>
      <c r="AY262" s="24" t="s">
        <v>162</v>
      </c>
      <c r="BE262" s="186">
        <f>IF(N262="základní",J262,0)</f>
        <v>0</v>
      </c>
      <c r="BF262" s="186">
        <f>IF(N262="snížená",J262,0)</f>
        <v>0</v>
      </c>
      <c r="BG262" s="186">
        <f>IF(N262="zákl. přenesená",J262,0)</f>
        <v>0</v>
      </c>
      <c r="BH262" s="186">
        <f>IF(N262="sníž. přenesená",J262,0)</f>
        <v>0</v>
      </c>
      <c r="BI262" s="186">
        <f>IF(N262="nulová",J262,0)</f>
        <v>0</v>
      </c>
      <c r="BJ262" s="24" t="s">
        <v>77</v>
      </c>
      <c r="BK262" s="186">
        <f>ROUND(I262*H262,2)</f>
        <v>0</v>
      </c>
      <c r="BL262" s="24" t="s">
        <v>168</v>
      </c>
      <c r="BM262" s="24" t="s">
        <v>1699</v>
      </c>
    </row>
    <row r="263" spans="2:65" s="1" customFormat="1" ht="25.5" customHeight="1">
      <c r="B263" s="174"/>
      <c r="C263" s="175" t="s">
        <v>833</v>
      </c>
      <c r="D263" s="175" t="s">
        <v>164</v>
      </c>
      <c r="E263" s="176" t="s">
        <v>3355</v>
      </c>
      <c r="F263" s="177" t="s">
        <v>3356</v>
      </c>
      <c r="G263" s="178" t="s">
        <v>284</v>
      </c>
      <c r="H263" s="179">
        <v>16</v>
      </c>
      <c r="I263" s="180"/>
      <c r="J263" s="181">
        <f>ROUND(I263*H263,2)</f>
        <v>0</v>
      </c>
      <c r="K263" s="177" t="s">
        <v>5</v>
      </c>
      <c r="L263" s="41"/>
      <c r="M263" s="182" t="s">
        <v>5</v>
      </c>
      <c r="N263" s="183" t="s">
        <v>40</v>
      </c>
      <c r="O263" s="42"/>
      <c r="P263" s="184">
        <f>O263*H263</f>
        <v>0</v>
      </c>
      <c r="Q263" s="184">
        <v>0</v>
      </c>
      <c r="R263" s="184">
        <f>Q263*H263</f>
        <v>0</v>
      </c>
      <c r="S263" s="184">
        <v>0</v>
      </c>
      <c r="T263" s="185">
        <f>S263*H263</f>
        <v>0</v>
      </c>
      <c r="AR263" s="24" t="s">
        <v>168</v>
      </c>
      <c r="AT263" s="24" t="s">
        <v>164</v>
      </c>
      <c r="AU263" s="24" t="s">
        <v>79</v>
      </c>
      <c r="AY263" s="24" t="s">
        <v>162</v>
      </c>
      <c r="BE263" s="186">
        <f>IF(N263="základní",J263,0)</f>
        <v>0</v>
      </c>
      <c r="BF263" s="186">
        <f>IF(N263="snížená",J263,0)</f>
        <v>0</v>
      </c>
      <c r="BG263" s="186">
        <f>IF(N263="zákl. přenesená",J263,0)</f>
        <v>0</v>
      </c>
      <c r="BH263" s="186">
        <f>IF(N263="sníž. přenesená",J263,0)</f>
        <v>0</v>
      </c>
      <c r="BI263" s="186">
        <f>IF(N263="nulová",J263,0)</f>
        <v>0</v>
      </c>
      <c r="BJ263" s="24" t="s">
        <v>77</v>
      </c>
      <c r="BK263" s="186">
        <f>ROUND(I263*H263,2)</f>
        <v>0</v>
      </c>
      <c r="BL263" s="24" t="s">
        <v>168</v>
      </c>
      <c r="BM263" s="24" t="s">
        <v>1708</v>
      </c>
    </row>
    <row r="264" spans="2:65" s="1" customFormat="1" ht="19">
      <c r="B264" s="41"/>
      <c r="D264" s="188" t="s">
        <v>182</v>
      </c>
      <c r="F264" s="203" t="s">
        <v>3340</v>
      </c>
      <c r="I264" s="204"/>
      <c r="L264" s="41"/>
      <c r="M264" s="205"/>
      <c r="N264" s="42"/>
      <c r="O264" s="42"/>
      <c r="P264" s="42"/>
      <c r="Q264" s="42"/>
      <c r="R264" s="42"/>
      <c r="S264" s="42"/>
      <c r="T264" s="70"/>
      <c r="AT264" s="24" t="s">
        <v>182</v>
      </c>
      <c r="AU264" s="24" t="s">
        <v>79</v>
      </c>
    </row>
    <row r="265" spans="2:65" s="10" customFormat="1" ht="29.9" customHeight="1">
      <c r="B265" s="160"/>
      <c r="D265" s="171" t="s">
        <v>68</v>
      </c>
      <c r="E265" s="172" t="s">
        <v>3214</v>
      </c>
      <c r="F265" s="172" t="s">
        <v>3357</v>
      </c>
      <c r="I265" s="163"/>
      <c r="J265" s="173">
        <f>BK265</f>
        <v>0</v>
      </c>
      <c r="L265" s="160"/>
      <c r="M265" s="165"/>
      <c r="N265" s="166"/>
      <c r="O265" s="166"/>
      <c r="P265" s="167">
        <f>SUM(P266:P269)</f>
        <v>0</v>
      </c>
      <c r="Q265" s="166"/>
      <c r="R265" s="167">
        <f>SUM(R266:R269)</f>
        <v>0</v>
      </c>
      <c r="S265" s="166"/>
      <c r="T265" s="168">
        <f>SUM(T266:T269)</f>
        <v>0</v>
      </c>
      <c r="AR265" s="161" t="s">
        <v>77</v>
      </c>
      <c r="AT265" s="169" t="s">
        <v>68</v>
      </c>
      <c r="AU265" s="169" t="s">
        <v>77</v>
      </c>
      <c r="AY265" s="161" t="s">
        <v>162</v>
      </c>
      <c r="BK265" s="170">
        <f>SUM(BK266:BK269)</f>
        <v>0</v>
      </c>
    </row>
    <row r="266" spans="2:65" s="1" customFormat="1" ht="16.5" customHeight="1">
      <c r="B266" s="174"/>
      <c r="C266" s="175" t="s">
        <v>842</v>
      </c>
      <c r="D266" s="175" t="s">
        <v>164</v>
      </c>
      <c r="E266" s="176" t="s">
        <v>3464</v>
      </c>
      <c r="F266" s="177" t="s">
        <v>3465</v>
      </c>
      <c r="G266" s="178" t="s">
        <v>3027</v>
      </c>
      <c r="H266" s="179">
        <v>1</v>
      </c>
      <c r="I266" s="180"/>
      <c r="J266" s="181">
        <f>ROUND(I266*H266,2)</f>
        <v>0</v>
      </c>
      <c r="K266" s="177" t="s">
        <v>5</v>
      </c>
      <c r="L266" s="41"/>
      <c r="M266" s="182" t="s">
        <v>5</v>
      </c>
      <c r="N266" s="183" t="s">
        <v>40</v>
      </c>
      <c r="O266" s="42"/>
      <c r="P266" s="184">
        <f>O266*H266</f>
        <v>0</v>
      </c>
      <c r="Q266" s="184">
        <v>0</v>
      </c>
      <c r="R266" s="184">
        <f>Q266*H266</f>
        <v>0</v>
      </c>
      <c r="S266" s="184">
        <v>0</v>
      </c>
      <c r="T266" s="185">
        <f>S266*H266</f>
        <v>0</v>
      </c>
      <c r="AR266" s="24" t="s">
        <v>168</v>
      </c>
      <c r="AT266" s="24" t="s">
        <v>164</v>
      </c>
      <c r="AU266" s="24" t="s">
        <v>79</v>
      </c>
      <c r="AY266" s="24" t="s">
        <v>162</v>
      </c>
      <c r="BE266" s="186">
        <f>IF(N266="základní",J266,0)</f>
        <v>0</v>
      </c>
      <c r="BF266" s="186">
        <f>IF(N266="snížená",J266,0)</f>
        <v>0</v>
      </c>
      <c r="BG266" s="186">
        <f>IF(N266="zákl. přenesená",J266,0)</f>
        <v>0</v>
      </c>
      <c r="BH266" s="186">
        <f>IF(N266="sníž. přenesená",J266,0)</f>
        <v>0</v>
      </c>
      <c r="BI266" s="186">
        <f>IF(N266="nulová",J266,0)</f>
        <v>0</v>
      </c>
      <c r="BJ266" s="24" t="s">
        <v>77</v>
      </c>
      <c r="BK266" s="186">
        <f>ROUND(I266*H266,2)</f>
        <v>0</v>
      </c>
      <c r="BL266" s="24" t="s">
        <v>168</v>
      </c>
      <c r="BM266" s="24" t="s">
        <v>1717</v>
      </c>
    </row>
    <row r="267" spans="2:65" s="1" customFormat="1" ht="25.5" customHeight="1">
      <c r="B267" s="174"/>
      <c r="C267" s="175" t="s">
        <v>846</v>
      </c>
      <c r="D267" s="175" t="s">
        <v>164</v>
      </c>
      <c r="E267" s="176" t="s">
        <v>3466</v>
      </c>
      <c r="F267" s="177" t="s">
        <v>3467</v>
      </c>
      <c r="G267" s="178" t="s">
        <v>3027</v>
      </c>
      <c r="H267" s="179">
        <v>1</v>
      </c>
      <c r="I267" s="180"/>
      <c r="J267" s="181">
        <f>ROUND(I267*H267,2)</f>
        <v>0</v>
      </c>
      <c r="K267" s="177" t="s">
        <v>5</v>
      </c>
      <c r="L267" s="41"/>
      <c r="M267" s="182" t="s">
        <v>5</v>
      </c>
      <c r="N267" s="183" t="s">
        <v>40</v>
      </c>
      <c r="O267" s="42"/>
      <c r="P267" s="184">
        <f>O267*H267</f>
        <v>0</v>
      </c>
      <c r="Q267" s="184">
        <v>0</v>
      </c>
      <c r="R267" s="184">
        <f>Q267*H267</f>
        <v>0</v>
      </c>
      <c r="S267" s="184">
        <v>0</v>
      </c>
      <c r="T267" s="185">
        <f>S267*H267</f>
        <v>0</v>
      </c>
      <c r="AR267" s="24" t="s">
        <v>168</v>
      </c>
      <c r="AT267" s="24" t="s">
        <v>164</v>
      </c>
      <c r="AU267" s="24" t="s">
        <v>79</v>
      </c>
      <c r="AY267" s="24" t="s">
        <v>162</v>
      </c>
      <c r="BE267" s="186">
        <f>IF(N267="základní",J267,0)</f>
        <v>0</v>
      </c>
      <c r="BF267" s="186">
        <f>IF(N267="snížená",J267,0)</f>
        <v>0</v>
      </c>
      <c r="BG267" s="186">
        <f>IF(N267="zákl. přenesená",J267,0)</f>
        <v>0</v>
      </c>
      <c r="BH267" s="186">
        <f>IF(N267="sníž. přenesená",J267,0)</f>
        <v>0</v>
      </c>
      <c r="BI267" s="186">
        <f>IF(N267="nulová",J267,0)</f>
        <v>0</v>
      </c>
      <c r="BJ267" s="24" t="s">
        <v>77</v>
      </c>
      <c r="BK267" s="186">
        <f>ROUND(I267*H267,2)</f>
        <v>0</v>
      </c>
      <c r="BL267" s="24" t="s">
        <v>168</v>
      </c>
      <c r="BM267" s="24" t="s">
        <v>1724</v>
      </c>
    </row>
    <row r="268" spans="2:65" s="1" customFormat="1" ht="25.5" customHeight="1">
      <c r="B268" s="174"/>
      <c r="C268" s="175" t="s">
        <v>850</v>
      </c>
      <c r="D268" s="175" t="s">
        <v>164</v>
      </c>
      <c r="E268" s="176" t="s">
        <v>3468</v>
      </c>
      <c r="F268" s="177" t="s">
        <v>3469</v>
      </c>
      <c r="G268" s="178" t="s">
        <v>3027</v>
      </c>
      <c r="H268" s="179">
        <v>1</v>
      </c>
      <c r="I268" s="180"/>
      <c r="J268" s="181">
        <f>ROUND(I268*H268,2)</f>
        <v>0</v>
      </c>
      <c r="K268" s="177" t="s">
        <v>5</v>
      </c>
      <c r="L268" s="41"/>
      <c r="M268" s="182" t="s">
        <v>5</v>
      </c>
      <c r="N268" s="183" t="s">
        <v>40</v>
      </c>
      <c r="O268" s="42"/>
      <c r="P268" s="184">
        <f>O268*H268</f>
        <v>0</v>
      </c>
      <c r="Q268" s="184">
        <v>0</v>
      </c>
      <c r="R268" s="184">
        <f>Q268*H268</f>
        <v>0</v>
      </c>
      <c r="S268" s="184">
        <v>0</v>
      </c>
      <c r="T268" s="185">
        <f>S268*H268</f>
        <v>0</v>
      </c>
      <c r="AR268" s="24" t="s">
        <v>168</v>
      </c>
      <c r="AT268" s="24" t="s">
        <v>164</v>
      </c>
      <c r="AU268" s="24" t="s">
        <v>79</v>
      </c>
      <c r="AY268" s="24" t="s">
        <v>162</v>
      </c>
      <c r="BE268" s="186">
        <f>IF(N268="základní",J268,0)</f>
        <v>0</v>
      </c>
      <c r="BF268" s="186">
        <f>IF(N268="snížená",J268,0)</f>
        <v>0</v>
      </c>
      <c r="BG268" s="186">
        <f>IF(N268="zákl. přenesená",J268,0)</f>
        <v>0</v>
      </c>
      <c r="BH268" s="186">
        <f>IF(N268="sníž. přenesená",J268,0)</f>
        <v>0</v>
      </c>
      <c r="BI268" s="186">
        <f>IF(N268="nulová",J268,0)</f>
        <v>0</v>
      </c>
      <c r="BJ268" s="24" t="s">
        <v>77</v>
      </c>
      <c r="BK268" s="186">
        <f>ROUND(I268*H268,2)</f>
        <v>0</v>
      </c>
      <c r="BL268" s="24" t="s">
        <v>168</v>
      </c>
      <c r="BM268" s="24" t="s">
        <v>1735</v>
      </c>
    </row>
    <row r="269" spans="2:65" s="1" customFormat="1" ht="19">
      <c r="B269" s="41"/>
      <c r="D269" s="188" t="s">
        <v>182</v>
      </c>
      <c r="F269" s="203" t="s">
        <v>3340</v>
      </c>
      <c r="I269" s="204"/>
      <c r="L269" s="41"/>
      <c r="M269" s="205"/>
      <c r="N269" s="42"/>
      <c r="O269" s="42"/>
      <c r="P269" s="42"/>
      <c r="Q269" s="42"/>
      <c r="R269" s="42"/>
      <c r="S269" s="42"/>
      <c r="T269" s="70"/>
      <c r="AT269" s="24" t="s">
        <v>182</v>
      </c>
      <c r="AU269" s="24" t="s">
        <v>79</v>
      </c>
    </row>
    <row r="270" spans="2:65" s="10" customFormat="1" ht="29.9" customHeight="1">
      <c r="B270" s="160"/>
      <c r="D270" s="171" t="s">
        <v>68</v>
      </c>
      <c r="E270" s="172" t="s">
        <v>3244</v>
      </c>
      <c r="F270" s="172" t="s">
        <v>3378</v>
      </c>
      <c r="I270" s="163"/>
      <c r="J270" s="173">
        <f>BK270</f>
        <v>0</v>
      </c>
      <c r="L270" s="160"/>
      <c r="M270" s="165"/>
      <c r="N270" s="166"/>
      <c r="O270" s="166"/>
      <c r="P270" s="167">
        <f>SUM(P271:P273)</f>
        <v>0</v>
      </c>
      <c r="Q270" s="166"/>
      <c r="R270" s="167">
        <f>SUM(R271:R273)</f>
        <v>0</v>
      </c>
      <c r="S270" s="166"/>
      <c r="T270" s="168">
        <f>SUM(T271:T273)</f>
        <v>0</v>
      </c>
      <c r="AR270" s="161" t="s">
        <v>77</v>
      </c>
      <c r="AT270" s="169" t="s">
        <v>68</v>
      </c>
      <c r="AU270" s="169" t="s">
        <v>77</v>
      </c>
      <c r="AY270" s="161" t="s">
        <v>162</v>
      </c>
      <c r="BK270" s="170">
        <f>SUM(BK271:BK273)</f>
        <v>0</v>
      </c>
    </row>
    <row r="271" spans="2:65" s="1" customFormat="1" ht="16.5" customHeight="1">
      <c r="B271" s="174"/>
      <c r="C271" s="175" t="s">
        <v>854</v>
      </c>
      <c r="D271" s="175" t="s">
        <v>164</v>
      </c>
      <c r="E271" s="176" t="s">
        <v>3470</v>
      </c>
      <c r="F271" s="177" t="s">
        <v>3471</v>
      </c>
      <c r="G271" s="178" t="s">
        <v>3027</v>
      </c>
      <c r="H271" s="179">
        <v>1</v>
      </c>
      <c r="I271" s="180"/>
      <c r="J271" s="181">
        <f>ROUND(I271*H271,2)</f>
        <v>0</v>
      </c>
      <c r="K271" s="177" t="s">
        <v>5</v>
      </c>
      <c r="L271" s="41"/>
      <c r="M271" s="182" t="s">
        <v>5</v>
      </c>
      <c r="N271" s="183" t="s">
        <v>40</v>
      </c>
      <c r="O271" s="42"/>
      <c r="P271" s="184">
        <f>O271*H271</f>
        <v>0</v>
      </c>
      <c r="Q271" s="184">
        <v>0</v>
      </c>
      <c r="R271" s="184">
        <f>Q271*H271</f>
        <v>0</v>
      </c>
      <c r="S271" s="184">
        <v>0</v>
      </c>
      <c r="T271" s="185">
        <f>S271*H271</f>
        <v>0</v>
      </c>
      <c r="AR271" s="24" t="s">
        <v>168</v>
      </c>
      <c r="AT271" s="24" t="s">
        <v>164</v>
      </c>
      <c r="AU271" s="24" t="s">
        <v>79</v>
      </c>
      <c r="AY271" s="24" t="s">
        <v>162</v>
      </c>
      <c r="BE271" s="186">
        <f>IF(N271="základní",J271,0)</f>
        <v>0</v>
      </c>
      <c r="BF271" s="186">
        <f>IF(N271="snížená",J271,0)</f>
        <v>0</v>
      </c>
      <c r="BG271" s="186">
        <f>IF(N271="zákl. přenesená",J271,0)</f>
        <v>0</v>
      </c>
      <c r="BH271" s="186">
        <f>IF(N271="sníž. přenesená",J271,0)</f>
        <v>0</v>
      </c>
      <c r="BI271" s="186">
        <f>IF(N271="nulová",J271,0)</f>
        <v>0</v>
      </c>
      <c r="BJ271" s="24" t="s">
        <v>77</v>
      </c>
      <c r="BK271" s="186">
        <f>ROUND(I271*H271,2)</f>
        <v>0</v>
      </c>
      <c r="BL271" s="24" t="s">
        <v>168</v>
      </c>
      <c r="BM271" s="24" t="s">
        <v>1744</v>
      </c>
    </row>
    <row r="272" spans="2:65" s="1" customFormat="1" ht="16.5" customHeight="1">
      <c r="B272" s="174"/>
      <c r="C272" s="175" t="s">
        <v>858</v>
      </c>
      <c r="D272" s="175" t="s">
        <v>164</v>
      </c>
      <c r="E272" s="176" t="s">
        <v>3472</v>
      </c>
      <c r="F272" s="177" t="s">
        <v>3473</v>
      </c>
      <c r="G272" s="178" t="s">
        <v>3027</v>
      </c>
      <c r="H272" s="179">
        <v>1</v>
      </c>
      <c r="I272" s="180"/>
      <c r="J272" s="181">
        <f>ROUND(I272*H272,2)</f>
        <v>0</v>
      </c>
      <c r="K272" s="177" t="s">
        <v>5</v>
      </c>
      <c r="L272" s="41"/>
      <c r="M272" s="182" t="s">
        <v>5</v>
      </c>
      <c r="N272" s="183" t="s">
        <v>40</v>
      </c>
      <c r="O272" s="42"/>
      <c r="P272" s="184">
        <f>O272*H272</f>
        <v>0</v>
      </c>
      <c r="Q272" s="184">
        <v>0</v>
      </c>
      <c r="R272" s="184">
        <f>Q272*H272</f>
        <v>0</v>
      </c>
      <c r="S272" s="184">
        <v>0</v>
      </c>
      <c r="T272" s="185">
        <f>S272*H272</f>
        <v>0</v>
      </c>
      <c r="AR272" s="24" t="s">
        <v>168</v>
      </c>
      <c r="AT272" s="24" t="s">
        <v>164</v>
      </c>
      <c r="AU272" s="24" t="s">
        <v>79</v>
      </c>
      <c r="AY272" s="24" t="s">
        <v>162</v>
      </c>
      <c r="BE272" s="186">
        <f>IF(N272="základní",J272,0)</f>
        <v>0</v>
      </c>
      <c r="BF272" s="186">
        <f>IF(N272="snížená",J272,0)</f>
        <v>0</v>
      </c>
      <c r="BG272" s="186">
        <f>IF(N272="zákl. přenesená",J272,0)</f>
        <v>0</v>
      </c>
      <c r="BH272" s="186">
        <f>IF(N272="sníž. přenesená",J272,0)</f>
        <v>0</v>
      </c>
      <c r="BI272" s="186">
        <f>IF(N272="nulová",J272,0)</f>
        <v>0</v>
      </c>
      <c r="BJ272" s="24" t="s">
        <v>77</v>
      </c>
      <c r="BK272" s="186">
        <f>ROUND(I272*H272,2)</f>
        <v>0</v>
      </c>
      <c r="BL272" s="24" t="s">
        <v>168</v>
      </c>
      <c r="BM272" s="24" t="s">
        <v>1753</v>
      </c>
    </row>
    <row r="273" spans="2:65" s="1" customFormat="1" ht="19">
      <c r="B273" s="41"/>
      <c r="D273" s="188" t="s">
        <v>182</v>
      </c>
      <c r="F273" s="203" t="s">
        <v>3340</v>
      </c>
      <c r="I273" s="204"/>
      <c r="L273" s="41"/>
      <c r="M273" s="205"/>
      <c r="N273" s="42"/>
      <c r="O273" s="42"/>
      <c r="P273" s="42"/>
      <c r="Q273" s="42"/>
      <c r="R273" s="42"/>
      <c r="S273" s="42"/>
      <c r="T273" s="70"/>
      <c r="AT273" s="24" t="s">
        <v>182</v>
      </c>
      <c r="AU273" s="24" t="s">
        <v>79</v>
      </c>
    </row>
    <row r="274" spans="2:65" s="10" customFormat="1" ht="29.9" customHeight="1">
      <c r="B274" s="160"/>
      <c r="D274" s="171" t="s">
        <v>68</v>
      </c>
      <c r="E274" s="172" t="s">
        <v>3383</v>
      </c>
      <c r="F274" s="172" t="s">
        <v>3384</v>
      </c>
      <c r="I274" s="163"/>
      <c r="J274" s="173">
        <f>BK274</f>
        <v>0</v>
      </c>
      <c r="L274" s="160"/>
      <c r="M274" s="165"/>
      <c r="N274" s="166"/>
      <c r="O274" s="166"/>
      <c r="P274" s="167">
        <f>SUM(P275:P276)</f>
        <v>0</v>
      </c>
      <c r="Q274" s="166"/>
      <c r="R274" s="167">
        <f>SUM(R275:R276)</f>
        <v>0</v>
      </c>
      <c r="S274" s="166"/>
      <c r="T274" s="168">
        <f>SUM(T275:T276)</f>
        <v>0</v>
      </c>
      <c r="AR274" s="161" t="s">
        <v>77</v>
      </c>
      <c r="AT274" s="169" t="s">
        <v>68</v>
      </c>
      <c r="AU274" s="169" t="s">
        <v>77</v>
      </c>
      <c r="AY274" s="161" t="s">
        <v>162</v>
      </c>
      <c r="BK274" s="170">
        <f>SUM(BK275:BK276)</f>
        <v>0</v>
      </c>
    </row>
    <row r="275" spans="2:65" s="1" customFormat="1" ht="16.5" customHeight="1">
      <c r="B275" s="174"/>
      <c r="C275" s="175" t="s">
        <v>862</v>
      </c>
      <c r="D275" s="175" t="s">
        <v>164</v>
      </c>
      <c r="E275" s="176" t="s">
        <v>3387</v>
      </c>
      <c r="F275" s="177" t="s">
        <v>3388</v>
      </c>
      <c r="G275" s="178" t="s">
        <v>3389</v>
      </c>
      <c r="H275" s="179">
        <v>2</v>
      </c>
      <c r="I275" s="180"/>
      <c r="J275" s="181">
        <f>ROUND(I275*H275,2)</f>
        <v>0</v>
      </c>
      <c r="K275" s="177" t="s">
        <v>5</v>
      </c>
      <c r="L275" s="41"/>
      <c r="M275" s="182" t="s">
        <v>5</v>
      </c>
      <c r="N275" s="183" t="s">
        <v>40</v>
      </c>
      <c r="O275" s="42"/>
      <c r="P275" s="184">
        <f>O275*H275</f>
        <v>0</v>
      </c>
      <c r="Q275" s="184">
        <v>0</v>
      </c>
      <c r="R275" s="184">
        <f>Q275*H275</f>
        <v>0</v>
      </c>
      <c r="S275" s="184">
        <v>0</v>
      </c>
      <c r="T275" s="185">
        <f>S275*H275</f>
        <v>0</v>
      </c>
      <c r="AR275" s="24" t="s">
        <v>168</v>
      </c>
      <c r="AT275" s="24" t="s">
        <v>164</v>
      </c>
      <c r="AU275" s="24" t="s">
        <v>79</v>
      </c>
      <c r="AY275" s="24" t="s">
        <v>162</v>
      </c>
      <c r="BE275" s="186">
        <f>IF(N275="základní",J275,0)</f>
        <v>0</v>
      </c>
      <c r="BF275" s="186">
        <f>IF(N275="snížená",J275,0)</f>
        <v>0</v>
      </c>
      <c r="BG275" s="186">
        <f>IF(N275="zákl. přenesená",J275,0)</f>
        <v>0</v>
      </c>
      <c r="BH275" s="186">
        <f>IF(N275="sníž. přenesená",J275,0)</f>
        <v>0</v>
      </c>
      <c r="BI275" s="186">
        <f>IF(N275="nulová",J275,0)</f>
        <v>0</v>
      </c>
      <c r="BJ275" s="24" t="s">
        <v>77</v>
      </c>
      <c r="BK275" s="186">
        <f>ROUND(I275*H275,2)</f>
        <v>0</v>
      </c>
      <c r="BL275" s="24" t="s">
        <v>168</v>
      </c>
      <c r="BM275" s="24" t="s">
        <v>1762</v>
      </c>
    </row>
    <row r="276" spans="2:65" s="1" customFormat="1" ht="38.25" customHeight="1">
      <c r="B276" s="174"/>
      <c r="C276" s="175" t="s">
        <v>866</v>
      </c>
      <c r="D276" s="175" t="s">
        <v>164</v>
      </c>
      <c r="E276" s="176" t="s">
        <v>3390</v>
      </c>
      <c r="F276" s="177" t="s">
        <v>3391</v>
      </c>
      <c r="G276" s="178" t="s">
        <v>3062</v>
      </c>
      <c r="H276" s="179">
        <v>1</v>
      </c>
      <c r="I276" s="180"/>
      <c r="J276" s="181">
        <f>ROUND(I276*H276,2)</f>
        <v>0</v>
      </c>
      <c r="K276" s="177" t="s">
        <v>5</v>
      </c>
      <c r="L276" s="41"/>
      <c r="M276" s="182" t="s">
        <v>5</v>
      </c>
      <c r="N276" s="183" t="s">
        <v>40</v>
      </c>
      <c r="O276" s="42"/>
      <c r="P276" s="184">
        <f>O276*H276</f>
        <v>0</v>
      </c>
      <c r="Q276" s="184">
        <v>0</v>
      </c>
      <c r="R276" s="184">
        <f>Q276*H276</f>
        <v>0</v>
      </c>
      <c r="S276" s="184">
        <v>0</v>
      </c>
      <c r="T276" s="185">
        <f>S276*H276</f>
        <v>0</v>
      </c>
      <c r="AR276" s="24" t="s">
        <v>168</v>
      </c>
      <c r="AT276" s="24" t="s">
        <v>164</v>
      </c>
      <c r="AU276" s="24" t="s">
        <v>79</v>
      </c>
      <c r="AY276" s="24" t="s">
        <v>162</v>
      </c>
      <c r="BE276" s="186">
        <f>IF(N276="základní",J276,0)</f>
        <v>0</v>
      </c>
      <c r="BF276" s="186">
        <f>IF(N276="snížená",J276,0)</f>
        <v>0</v>
      </c>
      <c r="BG276" s="186">
        <f>IF(N276="zákl. přenesená",J276,0)</f>
        <v>0</v>
      </c>
      <c r="BH276" s="186">
        <f>IF(N276="sníž. přenesená",J276,0)</f>
        <v>0</v>
      </c>
      <c r="BI276" s="186">
        <f>IF(N276="nulová",J276,0)</f>
        <v>0</v>
      </c>
      <c r="BJ276" s="24" t="s">
        <v>77</v>
      </c>
      <c r="BK276" s="186">
        <f>ROUND(I276*H276,2)</f>
        <v>0</v>
      </c>
      <c r="BL276" s="24" t="s">
        <v>168</v>
      </c>
      <c r="BM276" s="24" t="s">
        <v>1771</v>
      </c>
    </row>
    <row r="277" spans="2:65" s="10" customFormat="1" ht="37.4" customHeight="1">
      <c r="B277" s="160"/>
      <c r="D277" s="171" t="s">
        <v>68</v>
      </c>
      <c r="E277" s="238" t="s">
        <v>3474</v>
      </c>
      <c r="F277" s="238" t="s">
        <v>3475</v>
      </c>
      <c r="I277" s="163"/>
      <c r="J277" s="239">
        <f>BK277</f>
        <v>0</v>
      </c>
      <c r="L277" s="160"/>
      <c r="M277" s="165"/>
      <c r="N277" s="166"/>
      <c r="O277" s="166"/>
      <c r="P277" s="167">
        <f>P278+SUM(P279:P285)+P289+P299+P307+P310+P315+P332+P337</f>
        <v>0</v>
      </c>
      <c r="Q277" s="166"/>
      <c r="R277" s="167">
        <f>R278+SUM(R279:R285)+R289+R299+R307+R310+R315+R332+R337</f>
        <v>0</v>
      </c>
      <c r="S277" s="166"/>
      <c r="T277" s="168">
        <f>T278+SUM(T279:T285)+T289+T299+T307+T310+T315+T332+T337</f>
        <v>0</v>
      </c>
      <c r="AR277" s="161" t="s">
        <v>77</v>
      </c>
      <c r="AT277" s="169" t="s">
        <v>68</v>
      </c>
      <c r="AU277" s="169" t="s">
        <v>69</v>
      </c>
      <c r="AY277" s="161" t="s">
        <v>162</v>
      </c>
      <c r="BK277" s="170">
        <f>BK278+SUM(BK279:BK285)+BK289+BK299+BK307+BK310+BK315+BK332+BK337</f>
        <v>0</v>
      </c>
    </row>
    <row r="278" spans="2:65" s="1" customFormat="1" ht="63.75" customHeight="1">
      <c r="B278" s="174"/>
      <c r="C278" s="175" t="s">
        <v>882</v>
      </c>
      <c r="D278" s="175" t="s">
        <v>164</v>
      </c>
      <c r="E278" s="176" t="s">
        <v>3476</v>
      </c>
      <c r="F278" s="177" t="s">
        <v>3477</v>
      </c>
      <c r="G278" s="178" t="s">
        <v>3027</v>
      </c>
      <c r="H278" s="179">
        <v>1</v>
      </c>
      <c r="I278" s="180"/>
      <c r="J278" s="181">
        <f t="shared" ref="J278:J283" si="60">ROUND(I278*H278,2)</f>
        <v>0</v>
      </c>
      <c r="K278" s="177" t="s">
        <v>5</v>
      </c>
      <c r="L278" s="41"/>
      <c r="M278" s="182" t="s">
        <v>5</v>
      </c>
      <c r="N278" s="183" t="s">
        <v>40</v>
      </c>
      <c r="O278" s="42"/>
      <c r="P278" s="184">
        <f t="shared" ref="P278:P283" si="61">O278*H278</f>
        <v>0</v>
      </c>
      <c r="Q278" s="184">
        <v>0</v>
      </c>
      <c r="R278" s="184">
        <f t="shared" ref="R278:R283" si="62">Q278*H278</f>
        <v>0</v>
      </c>
      <c r="S278" s="184">
        <v>0</v>
      </c>
      <c r="T278" s="185">
        <f t="shared" ref="T278:T283" si="63">S278*H278</f>
        <v>0</v>
      </c>
      <c r="AR278" s="24" t="s">
        <v>168</v>
      </c>
      <c r="AT278" s="24" t="s">
        <v>164</v>
      </c>
      <c r="AU278" s="24" t="s">
        <v>77</v>
      </c>
      <c r="AY278" s="24" t="s">
        <v>162</v>
      </c>
      <c r="BE278" s="186">
        <f t="shared" ref="BE278:BE283" si="64">IF(N278="základní",J278,0)</f>
        <v>0</v>
      </c>
      <c r="BF278" s="186">
        <f t="shared" ref="BF278:BF283" si="65">IF(N278="snížená",J278,0)</f>
        <v>0</v>
      </c>
      <c r="BG278" s="186">
        <f t="shared" ref="BG278:BG283" si="66">IF(N278="zákl. přenesená",J278,0)</f>
        <v>0</v>
      </c>
      <c r="BH278" s="186">
        <f t="shared" ref="BH278:BH283" si="67">IF(N278="sníž. přenesená",J278,0)</f>
        <v>0</v>
      </c>
      <c r="BI278" s="186">
        <f t="shared" ref="BI278:BI283" si="68">IF(N278="nulová",J278,0)</f>
        <v>0</v>
      </c>
      <c r="BJ278" s="24" t="s">
        <v>77</v>
      </c>
      <c r="BK278" s="186">
        <f t="shared" ref="BK278:BK283" si="69">ROUND(I278*H278,2)</f>
        <v>0</v>
      </c>
      <c r="BL278" s="24" t="s">
        <v>168</v>
      </c>
      <c r="BM278" s="24" t="s">
        <v>1783</v>
      </c>
    </row>
    <row r="279" spans="2:65" s="1" customFormat="1" ht="38.25" customHeight="1">
      <c r="B279" s="174"/>
      <c r="C279" s="175" t="s">
        <v>887</v>
      </c>
      <c r="D279" s="175" t="s">
        <v>164</v>
      </c>
      <c r="E279" s="176" t="s">
        <v>3478</v>
      </c>
      <c r="F279" s="177" t="s">
        <v>3479</v>
      </c>
      <c r="G279" s="178" t="s">
        <v>3027</v>
      </c>
      <c r="H279" s="179">
        <v>1</v>
      </c>
      <c r="I279" s="180"/>
      <c r="J279" s="181">
        <f t="shared" si="60"/>
        <v>0</v>
      </c>
      <c r="K279" s="177" t="s">
        <v>5</v>
      </c>
      <c r="L279" s="41"/>
      <c r="M279" s="182" t="s">
        <v>5</v>
      </c>
      <c r="N279" s="183" t="s">
        <v>40</v>
      </c>
      <c r="O279" s="42"/>
      <c r="P279" s="184">
        <f t="shared" si="61"/>
        <v>0</v>
      </c>
      <c r="Q279" s="184">
        <v>0</v>
      </c>
      <c r="R279" s="184">
        <f t="shared" si="62"/>
        <v>0</v>
      </c>
      <c r="S279" s="184">
        <v>0</v>
      </c>
      <c r="T279" s="185">
        <f t="shared" si="63"/>
        <v>0</v>
      </c>
      <c r="AR279" s="24" t="s">
        <v>168</v>
      </c>
      <c r="AT279" s="24" t="s">
        <v>164</v>
      </c>
      <c r="AU279" s="24" t="s">
        <v>77</v>
      </c>
      <c r="AY279" s="24" t="s">
        <v>162</v>
      </c>
      <c r="BE279" s="186">
        <f t="shared" si="64"/>
        <v>0</v>
      </c>
      <c r="BF279" s="186">
        <f t="shared" si="65"/>
        <v>0</v>
      </c>
      <c r="BG279" s="186">
        <f t="shared" si="66"/>
        <v>0</v>
      </c>
      <c r="BH279" s="186">
        <f t="shared" si="67"/>
        <v>0</v>
      </c>
      <c r="BI279" s="186">
        <f t="shared" si="68"/>
        <v>0</v>
      </c>
      <c r="BJ279" s="24" t="s">
        <v>77</v>
      </c>
      <c r="BK279" s="186">
        <f t="shared" si="69"/>
        <v>0</v>
      </c>
      <c r="BL279" s="24" t="s">
        <v>168</v>
      </c>
      <c r="BM279" s="24" t="s">
        <v>1796</v>
      </c>
    </row>
    <row r="280" spans="2:65" s="1" customFormat="1" ht="16.5" customHeight="1">
      <c r="B280" s="174"/>
      <c r="C280" s="175" t="s">
        <v>893</v>
      </c>
      <c r="D280" s="175" t="s">
        <v>164</v>
      </c>
      <c r="E280" s="176" t="s">
        <v>3480</v>
      </c>
      <c r="F280" s="177" t="s">
        <v>3481</v>
      </c>
      <c r="G280" s="178" t="s">
        <v>746</v>
      </c>
      <c r="H280" s="179">
        <v>60</v>
      </c>
      <c r="I280" s="180"/>
      <c r="J280" s="181">
        <f t="shared" si="60"/>
        <v>0</v>
      </c>
      <c r="K280" s="177" t="s">
        <v>5</v>
      </c>
      <c r="L280" s="41"/>
      <c r="M280" s="182" t="s">
        <v>5</v>
      </c>
      <c r="N280" s="183" t="s">
        <v>40</v>
      </c>
      <c r="O280" s="42"/>
      <c r="P280" s="184">
        <f t="shared" si="61"/>
        <v>0</v>
      </c>
      <c r="Q280" s="184">
        <v>0</v>
      </c>
      <c r="R280" s="184">
        <f t="shared" si="62"/>
        <v>0</v>
      </c>
      <c r="S280" s="184">
        <v>0</v>
      </c>
      <c r="T280" s="185">
        <f t="shared" si="63"/>
        <v>0</v>
      </c>
      <c r="AR280" s="24" t="s">
        <v>168</v>
      </c>
      <c r="AT280" s="24" t="s">
        <v>164</v>
      </c>
      <c r="AU280" s="24" t="s">
        <v>77</v>
      </c>
      <c r="AY280" s="24" t="s">
        <v>162</v>
      </c>
      <c r="BE280" s="186">
        <f t="shared" si="64"/>
        <v>0</v>
      </c>
      <c r="BF280" s="186">
        <f t="shared" si="65"/>
        <v>0</v>
      </c>
      <c r="BG280" s="186">
        <f t="shared" si="66"/>
        <v>0</v>
      </c>
      <c r="BH280" s="186">
        <f t="shared" si="67"/>
        <v>0</v>
      </c>
      <c r="BI280" s="186">
        <f t="shared" si="68"/>
        <v>0</v>
      </c>
      <c r="BJ280" s="24" t="s">
        <v>77</v>
      </c>
      <c r="BK280" s="186">
        <f t="shared" si="69"/>
        <v>0</v>
      </c>
      <c r="BL280" s="24" t="s">
        <v>168</v>
      </c>
      <c r="BM280" s="24" t="s">
        <v>1830</v>
      </c>
    </row>
    <row r="281" spans="2:65" s="1" customFormat="1" ht="16.5" customHeight="1">
      <c r="B281" s="174"/>
      <c r="C281" s="175" t="s">
        <v>905</v>
      </c>
      <c r="D281" s="175" t="s">
        <v>164</v>
      </c>
      <c r="E281" s="176" t="s">
        <v>3405</v>
      </c>
      <c r="F281" s="177" t="s">
        <v>4877</v>
      </c>
      <c r="G281" s="178" t="s">
        <v>1503</v>
      </c>
      <c r="H281" s="179">
        <v>2</v>
      </c>
      <c r="I281" s="180"/>
      <c r="J281" s="181">
        <f t="shared" si="60"/>
        <v>0</v>
      </c>
      <c r="K281" s="177" t="s">
        <v>5</v>
      </c>
      <c r="L281" s="41"/>
      <c r="M281" s="182" t="s">
        <v>5</v>
      </c>
      <c r="N281" s="183" t="s">
        <v>40</v>
      </c>
      <c r="O281" s="42"/>
      <c r="P281" s="184">
        <f t="shared" si="61"/>
        <v>0</v>
      </c>
      <c r="Q281" s="184">
        <v>0</v>
      </c>
      <c r="R281" s="184">
        <f t="shared" si="62"/>
        <v>0</v>
      </c>
      <c r="S281" s="184">
        <v>0</v>
      </c>
      <c r="T281" s="185">
        <f t="shared" si="63"/>
        <v>0</v>
      </c>
      <c r="AR281" s="24" t="s">
        <v>168</v>
      </c>
      <c r="AT281" s="24" t="s">
        <v>164</v>
      </c>
      <c r="AU281" s="24" t="s">
        <v>77</v>
      </c>
      <c r="AY281" s="24" t="s">
        <v>162</v>
      </c>
      <c r="BE281" s="186">
        <f t="shared" si="64"/>
        <v>0</v>
      </c>
      <c r="BF281" s="186">
        <f t="shared" si="65"/>
        <v>0</v>
      </c>
      <c r="BG281" s="186">
        <f t="shared" si="66"/>
        <v>0</v>
      </c>
      <c r="BH281" s="186">
        <f t="shared" si="67"/>
        <v>0</v>
      </c>
      <c r="BI281" s="186">
        <f t="shared" si="68"/>
        <v>0</v>
      </c>
      <c r="BJ281" s="24" t="s">
        <v>77</v>
      </c>
      <c r="BK281" s="186">
        <f t="shared" si="69"/>
        <v>0</v>
      </c>
      <c r="BL281" s="24" t="s">
        <v>168</v>
      </c>
      <c r="BM281" s="24" t="s">
        <v>1851</v>
      </c>
    </row>
    <row r="282" spans="2:65" s="1" customFormat="1" ht="16.5" customHeight="1">
      <c r="B282" s="174"/>
      <c r="C282" s="175" t="s">
        <v>912</v>
      </c>
      <c r="D282" s="175" t="s">
        <v>164</v>
      </c>
      <c r="E282" s="176" t="s">
        <v>3305</v>
      </c>
      <c r="F282" s="177" t="s">
        <v>3306</v>
      </c>
      <c r="G282" s="178" t="s">
        <v>3062</v>
      </c>
      <c r="H282" s="179">
        <v>1</v>
      </c>
      <c r="I282" s="180"/>
      <c r="J282" s="181">
        <f t="shared" si="60"/>
        <v>0</v>
      </c>
      <c r="K282" s="177" t="s">
        <v>5</v>
      </c>
      <c r="L282" s="41"/>
      <c r="M282" s="182" t="s">
        <v>5</v>
      </c>
      <c r="N282" s="183" t="s">
        <v>40</v>
      </c>
      <c r="O282" s="42"/>
      <c r="P282" s="184">
        <f t="shared" si="61"/>
        <v>0</v>
      </c>
      <c r="Q282" s="184">
        <v>0</v>
      </c>
      <c r="R282" s="184">
        <f t="shared" si="62"/>
        <v>0</v>
      </c>
      <c r="S282" s="184">
        <v>0</v>
      </c>
      <c r="T282" s="185">
        <f t="shared" si="63"/>
        <v>0</v>
      </c>
      <c r="AR282" s="24" t="s">
        <v>168</v>
      </c>
      <c r="AT282" s="24" t="s">
        <v>164</v>
      </c>
      <c r="AU282" s="24" t="s">
        <v>77</v>
      </c>
      <c r="AY282" s="24" t="s">
        <v>162</v>
      </c>
      <c r="BE282" s="186">
        <f t="shared" si="64"/>
        <v>0</v>
      </c>
      <c r="BF282" s="186">
        <f t="shared" si="65"/>
        <v>0</v>
      </c>
      <c r="BG282" s="186">
        <f t="shared" si="66"/>
        <v>0</v>
      </c>
      <c r="BH282" s="186">
        <f t="shared" si="67"/>
        <v>0</v>
      </c>
      <c r="BI282" s="186">
        <f t="shared" si="68"/>
        <v>0</v>
      </c>
      <c r="BJ282" s="24" t="s">
        <v>77</v>
      </c>
      <c r="BK282" s="186">
        <f t="shared" si="69"/>
        <v>0</v>
      </c>
      <c r="BL282" s="24" t="s">
        <v>168</v>
      </c>
      <c r="BM282" s="24" t="s">
        <v>1860</v>
      </c>
    </row>
    <row r="283" spans="2:65" s="1" customFormat="1" ht="16.5" customHeight="1">
      <c r="B283" s="174"/>
      <c r="C283" s="175" t="s">
        <v>918</v>
      </c>
      <c r="D283" s="175" t="s">
        <v>164</v>
      </c>
      <c r="E283" s="176" t="s">
        <v>3307</v>
      </c>
      <c r="F283" s="177" t="s">
        <v>3308</v>
      </c>
      <c r="G283" s="178" t="s">
        <v>3062</v>
      </c>
      <c r="H283" s="179">
        <v>1</v>
      </c>
      <c r="I283" s="180"/>
      <c r="J283" s="181">
        <f t="shared" si="60"/>
        <v>0</v>
      </c>
      <c r="K283" s="177" t="s">
        <v>5</v>
      </c>
      <c r="L283" s="41"/>
      <c r="M283" s="182" t="s">
        <v>5</v>
      </c>
      <c r="N283" s="183" t="s">
        <v>40</v>
      </c>
      <c r="O283" s="42"/>
      <c r="P283" s="184">
        <f t="shared" si="61"/>
        <v>0</v>
      </c>
      <c r="Q283" s="184">
        <v>0</v>
      </c>
      <c r="R283" s="184">
        <f t="shared" si="62"/>
        <v>0</v>
      </c>
      <c r="S283" s="184">
        <v>0</v>
      </c>
      <c r="T283" s="185">
        <f t="shared" si="63"/>
        <v>0</v>
      </c>
      <c r="AR283" s="24" t="s">
        <v>168</v>
      </c>
      <c r="AT283" s="24" t="s">
        <v>164</v>
      </c>
      <c r="AU283" s="24" t="s">
        <v>77</v>
      </c>
      <c r="AY283" s="24" t="s">
        <v>162</v>
      </c>
      <c r="BE283" s="186">
        <f t="shared" si="64"/>
        <v>0</v>
      </c>
      <c r="BF283" s="186">
        <f t="shared" si="65"/>
        <v>0</v>
      </c>
      <c r="BG283" s="186">
        <f t="shared" si="66"/>
        <v>0</v>
      </c>
      <c r="BH283" s="186">
        <f t="shared" si="67"/>
        <v>0</v>
      </c>
      <c r="BI283" s="186">
        <f t="shared" si="68"/>
        <v>0</v>
      </c>
      <c r="BJ283" s="24" t="s">
        <v>77</v>
      </c>
      <c r="BK283" s="186">
        <f t="shared" si="69"/>
        <v>0</v>
      </c>
      <c r="BL283" s="24" t="s">
        <v>168</v>
      </c>
      <c r="BM283" s="24" t="s">
        <v>1872</v>
      </c>
    </row>
    <row r="284" spans="2:65" s="1" customFormat="1" ht="19">
      <c r="B284" s="41"/>
      <c r="D284" s="188" t="s">
        <v>182</v>
      </c>
      <c r="F284" s="203" t="s">
        <v>3340</v>
      </c>
      <c r="I284" s="204"/>
      <c r="L284" s="41"/>
      <c r="M284" s="205"/>
      <c r="N284" s="42"/>
      <c r="O284" s="42"/>
      <c r="P284" s="42"/>
      <c r="Q284" s="42"/>
      <c r="R284" s="42"/>
      <c r="S284" s="42"/>
      <c r="T284" s="70"/>
      <c r="AT284" s="24" t="s">
        <v>182</v>
      </c>
      <c r="AU284" s="24" t="s">
        <v>77</v>
      </c>
    </row>
    <row r="285" spans="2:65" s="10" customFormat="1" ht="29.9" customHeight="1">
      <c r="B285" s="160"/>
      <c r="D285" s="171" t="s">
        <v>68</v>
      </c>
      <c r="E285" s="172" t="s">
        <v>3081</v>
      </c>
      <c r="F285" s="172" t="s">
        <v>3309</v>
      </c>
      <c r="I285" s="163"/>
      <c r="J285" s="173">
        <f>BK285</f>
        <v>0</v>
      </c>
      <c r="L285" s="160"/>
      <c r="M285" s="165"/>
      <c r="N285" s="166"/>
      <c r="O285" s="166"/>
      <c r="P285" s="167">
        <f>SUM(P286:P288)</f>
        <v>0</v>
      </c>
      <c r="Q285" s="166"/>
      <c r="R285" s="167">
        <f>SUM(R286:R288)</f>
        <v>0</v>
      </c>
      <c r="S285" s="166"/>
      <c r="T285" s="168">
        <f>SUM(T286:T288)</f>
        <v>0</v>
      </c>
      <c r="AR285" s="161" t="s">
        <v>77</v>
      </c>
      <c r="AT285" s="169" t="s">
        <v>68</v>
      </c>
      <c r="AU285" s="169" t="s">
        <v>77</v>
      </c>
      <c r="AY285" s="161" t="s">
        <v>162</v>
      </c>
      <c r="BK285" s="170">
        <f>SUM(BK286:BK288)</f>
        <v>0</v>
      </c>
    </row>
    <row r="286" spans="2:65" s="1" customFormat="1" ht="25.5" customHeight="1">
      <c r="B286" s="174"/>
      <c r="C286" s="175" t="s">
        <v>924</v>
      </c>
      <c r="D286" s="175" t="s">
        <v>164</v>
      </c>
      <c r="E286" s="176" t="s">
        <v>3482</v>
      </c>
      <c r="F286" s="177" t="s">
        <v>3483</v>
      </c>
      <c r="G286" s="178" t="s">
        <v>3027</v>
      </c>
      <c r="H286" s="179">
        <v>1</v>
      </c>
      <c r="I286" s="180"/>
      <c r="J286" s="181">
        <f>ROUND(I286*H286,2)</f>
        <v>0</v>
      </c>
      <c r="K286" s="177" t="s">
        <v>5</v>
      </c>
      <c r="L286" s="41"/>
      <c r="M286" s="182" t="s">
        <v>5</v>
      </c>
      <c r="N286" s="183" t="s">
        <v>40</v>
      </c>
      <c r="O286" s="42"/>
      <c r="P286" s="184">
        <f>O286*H286</f>
        <v>0</v>
      </c>
      <c r="Q286" s="184">
        <v>0</v>
      </c>
      <c r="R286" s="184">
        <f>Q286*H286</f>
        <v>0</v>
      </c>
      <c r="S286" s="184">
        <v>0</v>
      </c>
      <c r="T286" s="185">
        <f>S286*H286</f>
        <v>0</v>
      </c>
      <c r="AR286" s="24" t="s">
        <v>168</v>
      </c>
      <c r="AT286" s="24" t="s">
        <v>164</v>
      </c>
      <c r="AU286" s="24" t="s">
        <v>79</v>
      </c>
      <c r="AY286" s="24" t="s">
        <v>162</v>
      </c>
      <c r="BE286" s="186">
        <f>IF(N286="základní",J286,0)</f>
        <v>0</v>
      </c>
      <c r="BF286" s="186">
        <f>IF(N286="snížená",J286,0)</f>
        <v>0</v>
      </c>
      <c r="BG286" s="186">
        <f>IF(N286="zákl. přenesená",J286,0)</f>
        <v>0</v>
      </c>
      <c r="BH286" s="186">
        <f>IF(N286="sníž. přenesená",J286,0)</f>
        <v>0</v>
      </c>
      <c r="BI286" s="186">
        <f>IF(N286="nulová",J286,0)</f>
        <v>0</v>
      </c>
      <c r="BJ286" s="24" t="s">
        <v>77</v>
      </c>
      <c r="BK286" s="186">
        <f>ROUND(I286*H286,2)</f>
        <v>0</v>
      </c>
      <c r="BL286" s="24" t="s">
        <v>168</v>
      </c>
      <c r="BM286" s="24" t="s">
        <v>1879</v>
      </c>
    </row>
    <row r="287" spans="2:65" s="1" customFormat="1" ht="25.5" customHeight="1">
      <c r="B287" s="174"/>
      <c r="C287" s="175" t="s">
        <v>930</v>
      </c>
      <c r="D287" s="175" t="s">
        <v>164</v>
      </c>
      <c r="E287" s="176" t="s">
        <v>3484</v>
      </c>
      <c r="F287" s="177" t="s">
        <v>3485</v>
      </c>
      <c r="G287" s="178" t="s">
        <v>3027</v>
      </c>
      <c r="H287" s="179">
        <v>1</v>
      </c>
      <c r="I287" s="180"/>
      <c r="J287" s="181">
        <f>ROUND(I287*H287,2)</f>
        <v>0</v>
      </c>
      <c r="K287" s="177" t="s">
        <v>5</v>
      </c>
      <c r="L287" s="41"/>
      <c r="M287" s="182" t="s">
        <v>5</v>
      </c>
      <c r="N287" s="183" t="s">
        <v>40</v>
      </c>
      <c r="O287" s="42"/>
      <c r="P287" s="184">
        <f>O287*H287</f>
        <v>0</v>
      </c>
      <c r="Q287" s="184">
        <v>0</v>
      </c>
      <c r="R287" s="184">
        <f>Q287*H287</f>
        <v>0</v>
      </c>
      <c r="S287" s="184">
        <v>0</v>
      </c>
      <c r="T287" s="185">
        <f>S287*H287</f>
        <v>0</v>
      </c>
      <c r="AR287" s="24" t="s">
        <v>168</v>
      </c>
      <c r="AT287" s="24" t="s">
        <v>164</v>
      </c>
      <c r="AU287" s="24" t="s">
        <v>79</v>
      </c>
      <c r="AY287" s="24" t="s">
        <v>162</v>
      </c>
      <c r="BE287" s="186">
        <f>IF(N287="základní",J287,0)</f>
        <v>0</v>
      </c>
      <c r="BF287" s="186">
        <f>IF(N287="snížená",J287,0)</f>
        <v>0</v>
      </c>
      <c r="BG287" s="186">
        <f>IF(N287="zákl. přenesená",J287,0)</f>
        <v>0</v>
      </c>
      <c r="BH287" s="186">
        <f>IF(N287="sníž. přenesená",J287,0)</f>
        <v>0</v>
      </c>
      <c r="BI287" s="186">
        <f>IF(N287="nulová",J287,0)</f>
        <v>0</v>
      </c>
      <c r="BJ287" s="24" t="s">
        <v>77</v>
      </c>
      <c r="BK287" s="186">
        <f>ROUND(I287*H287,2)</f>
        <v>0</v>
      </c>
      <c r="BL287" s="24" t="s">
        <v>168</v>
      </c>
      <c r="BM287" s="24" t="s">
        <v>1887</v>
      </c>
    </row>
    <row r="288" spans="2:65" s="1" customFormat="1" ht="19">
      <c r="B288" s="41"/>
      <c r="D288" s="188" t="s">
        <v>182</v>
      </c>
      <c r="F288" s="203" t="s">
        <v>3340</v>
      </c>
      <c r="I288" s="204"/>
      <c r="L288" s="41"/>
      <c r="M288" s="205"/>
      <c r="N288" s="42"/>
      <c r="O288" s="42"/>
      <c r="P288" s="42"/>
      <c r="Q288" s="42"/>
      <c r="R288" s="42"/>
      <c r="S288" s="42"/>
      <c r="T288" s="70"/>
      <c r="AT288" s="24" t="s">
        <v>182</v>
      </c>
      <c r="AU288" s="24" t="s">
        <v>79</v>
      </c>
    </row>
    <row r="289" spans="2:65" s="10" customFormat="1" ht="29.9" customHeight="1">
      <c r="B289" s="160"/>
      <c r="D289" s="171" t="s">
        <v>68</v>
      </c>
      <c r="E289" s="172" t="s">
        <v>3096</v>
      </c>
      <c r="F289" s="172" t="s">
        <v>3316</v>
      </c>
      <c r="I289" s="163"/>
      <c r="J289" s="173">
        <f>BK289</f>
        <v>0</v>
      </c>
      <c r="L289" s="160"/>
      <c r="M289" s="165"/>
      <c r="N289" s="166"/>
      <c r="O289" s="166"/>
      <c r="P289" s="167">
        <f>SUM(P290:P298)</f>
        <v>0</v>
      </c>
      <c r="Q289" s="166"/>
      <c r="R289" s="167">
        <f>SUM(R290:R298)</f>
        <v>0</v>
      </c>
      <c r="S289" s="166"/>
      <c r="T289" s="168">
        <f>SUM(T290:T298)</f>
        <v>0</v>
      </c>
      <c r="AR289" s="161" t="s">
        <v>77</v>
      </c>
      <c r="AT289" s="169" t="s">
        <v>68</v>
      </c>
      <c r="AU289" s="169" t="s">
        <v>77</v>
      </c>
      <c r="AY289" s="161" t="s">
        <v>162</v>
      </c>
      <c r="BK289" s="170">
        <f>SUM(BK290:BK298)</f>
        <v>0</v>
      </c>
    </row>
    <row r="290" spans="2:65" s="1" customFormat="1" ht="16.5" customHeight="1">
      <c r="B290" s="174"/>
      <c r="C290" s="175" t="s">
        <v>935</v>
      </c>
      <c r="D290" s="175" t="s">
        <v>164</v>
      </c>
      <c r="E290" s="176" t="s">
        <v>3317</v>
      </c>
      <c r="F290" s="177" t="s">
        <v>3318</v>
      </c>
      <c r="G290" s="178" t="s">
        <v>746</v>
      </c>
      <c r="H290" s="179">
        <v>9</v>
      </c>
      <c r="I290" s="180"/>
      <c r="J290" s="181">
        <f t="shared" ref="J290:J298" si="70">ROUND(I290*H290,2)</f>
        <v>0</v>
      </c>
      <c r="K290" s="177" t="s">
        <v>5</v>
      </c>
      <c r="L290" s="41"/>
      <c r="M290" s="182" t="s">
        <v>5</v>
      </c>
      <c r="N290" s="183" t="s">
        <v>40</v>
      </c>
      <c r="O290" s="42"/>
      <c r="P290" s="184">
        <f t="shared" ref="P290:P298" si="71">O290*H290</f>
        <v>0</v>
      </c>
      <c r="Q290" s="184">
        <v>0</v>
      </c>
      <c r="R290" s="184">
        <f t="shared" ref="R290:R298" si="72">Q290*H290</f>
        <v>0</v>
      </c>
      <c r="S290" s="184">
        <v>0</v>
      </c>
      <c r="T290" s="185">
        <f t="shared" ref="T290:T298" si="73">S290*H290</f>
        <v>0</v>
      </c>
      <c r="AR290" s="24" t="s">
        <v>168</v>
      </c>
      <c r="AT290" s="24" t="s">
        <v>164</v>
      </c>
      <c r="AU290" s="24" t="s">
        <v>79</v>
      </c>
      <c r="AY290" s="24" t="s">
        <v>162</v>
      </c>
      <c r="BE290" s="186">
        <f t="shared" ref="BE290:BE298" si="74">IF(N290="základní",J290,0)</f>
        <v>0</v>
      </c>
      <c r="BF290" s="186">
        <f t="shared" ref="BF290:BF298" si="75">IF(N290="snížená",J290,0)</f>
        <v>0</v>
      </c>
      <c r="BG290" s="186">
        <f t="shared" ref="BG290:BG298" si="76">IF(N290="zákl. přenesená",J290,0)</f>
        <v>0</v>
      </c>
      <c r="BH290" s="186">
        <f t="shared" ref="BH290:BH298" si="77">IF(N290="sníž. přenesená",J290,0)</f>
        <v>0</v>
      </c>
      <c r="BI290" s="186">
        <f t="shared" ref="BI290:BI298" si="78">IF(N290="nulová",J290,0)</f>
        <v>0</v>
      </c>
      <c r="BJ290" s="24" t="s">
        <v>77</v>
      </c>
      <c r="BK290" s="186">
        <f t="shared" ref="BK290:BK298" si="79">ROUND(I290*H290,2)</f>
        <v>0</v>
      </c>
      <c r="BL290" s="24" t="s">
        <v>168</v>
      </c>
      <c r="BM290" s="24" t="s">
        <v>1899</v>
      </c>
    </row>
    <row r="291" spans="2:65" s="1" customFormat="1" ht="16.5" customHeight="1">
      <c r="B291" s="174"/>
      <c r="C291" s="175" t="s">
        <v>943</v>
      </c>
      <c r="D291" s="175" t="s">
        <v>164</v>
      </c>
      <c r="E291" s="176" t="s">
        <v>3319</v>
      </c>
      <c r="F291" s="177" t="s">
        <v>3320</v>
      </c>
      <c r="G291" s="178" t="s">
        <v>746</v>
      </c>
      <c r="H291" s="179">
        <v>10</v>
      </c>
      <c r="I291" s="180"/>
      <c r="J291" s="181">
        <f t="shared" si="70"/>
        <v>0</v>
      </c>
      <c r="K291" s="177" t="s">
        <v>5</v>
      </c>
      <c r="L291" s="41"/>
      <c r="M291" s="182" t="s">
        <v>5</v>
      </c>
      <c r="N291" s="183" t="s">
        <v>40</v>
      </c>
      <c r="O291" s="42"/>
      <c r="P291" s="184">
        <f t="shared" si="71"/>
        <v>0</v>
      </c>
      <c r="Q291" s="184">
        <v>0</v>
      </c>
      <c r="R291" s="184">
        <f t="shared" si="72"/>
        <v>0</v>
      </c>
      <c r="S291" s="184">
        <v>0</v>
      </c>
      <c r="T291" s="185">
        <f t="shared" si="73"/>
        <v>0</v>
      </c>
      <c r="AR291" s="24" t="s">
        <v>168</v>
      </c>
      <c r="AT291" s="24" t="s">
        <v>164</v>
      </c>
      <c r="AU291" s="24" t="s">
        <v>79</v>
      </c>
      <c r="AY291" s="24" t="s">
        <v>162</v>
      </c>
      <c r="BE291" s="186">
        <f t="shared" si="74"/>
        <v>0</v>
      </c>
      <c r="BF291" s="186">
        <f t="shared" si="75"/>
        <v>0</v>
      </c>
      <c r="BG291" s="186">
        <f t="shared" si="76"/>
        <v>0</v>
      </c>
      <c r="BH291" s="186">
        <f t="shared" si="77"/>
        <v>0</v>
      </c>
      <c r="BI291" s="186">
        <f t="shared" si="78"/>
        <v>0</v>
      </c>
      <c r="BJ291" s="24" t="s">
        <v>77</v>
      </c>
      <c r="BK291" s="186">
        <f t="shared" si="79"/>
        <v>0</v>
      </c>
      <c r="BL291" s="24" t="s">
        <v>168</v>
      </c>
      <c r="BM291" s="24" t="s">
        <v>1915</v>
      </c>
    </row>
    <row r="292" spans="2:65" s="1" customFormat="1" ht="16.5" customHeight="1">
      <c r="B292" s="174"/>
      <c r="C292" s="175" t="s">
        <v>949</v>
      </c>
      <c r="D292" s="175" t="s">
        <v>164</v>
      </c>
      <c r="E292" s="176" t="s">
        <v>3416</v>
      </c>
      <c r="F292" s="177" t="s">
        <v>3417</v>
      </c>
      <c r="G292" s="178" t="s">
        <v>746</v>
      </c>
      <c r="H292" s="179">
        <v>17</v>
      </c>
      <c r="I292" s="180"/>
      <c r="J292" s="181">
        <f t="shared" si="70"/>
        <v>0</v>
      </c>
      <c r="K292" s="177" t="s">
        <v>5</v>
      </c>
      <c r="L292" s="41"/>
      <c r="M292" s="182" t="s">
        <v>5</v>
      </c>
      <c r="N292" s="183" t="s">
        <v>40</v>
      </c>
      <c r="O292" s="42"/>
      <c r="P292" s="184">
        <f t="shared" si="71"/>
        <v>0</v>
      </c>
      <c r="Q292" s="184">
        <v>0</v>
      </c>
      <c r="R292" s="184">
        <f t="shared" si="72"/>
        <v>0</v>
      </c>
      <c r="S292" s="184">
        <v>0</v>
      </c>
      <c r="T292" s="185">
        <f t="shared" si="73"/>
        <v>0</v>
      </c>
      <c r="AR292" s="24" t="s">
        <v>168</v>
      </c>
      <c r="AT292" s="24" t="s">
        <v>164</v>
      </c>
      <c r="AU292" s="24" t="s">
        <v>79</v>
      </c>
      <c r="AY292" s="24" t="s">
        <v>162</v>
      </c>
      <c r="BE292" s="186">
        <f t="shared" si="74"/>
        <v>0</v>
      </c>
      <c r="BF292" s="186">
        <f t="shared" si="75"/>
        <v>0</v>
      </c>
      <c r="BG292" s="186">
        <f t="shared" si="76"/>
        <v>0</v>
      </c>
      <c r="BH292" s="186">
        <f t="shared" si="77"/>
        <v>0</v>
      </c>
      <c r="BI292" s="186">
        <f t="shared" si="78"/>
        <v>0</v>
      </c>
      <c r="BJ292" s="24" t="s">
        <v>77</v>
      </c>
      <c r="BK292" s="186">
        <f t="shared" si="79"/>
        <v>0</v>
      </c>
      <c r="BL292" s="24" t="s">
        <v>168</v>
      </c>
      <c r="BM292" s="24" t="s">
        <v>1930</v>
      </c>
    </row>
    <row r="293" spans="2:65" s="1" customFormat="1" ht="16.5" customHeight="1">
      <c r="B293" s="174"/>
      <c r="C293" s="175" t="s">
        <v>960</v>
      </c>
      <c r="D293" s="175" t="s">
        <v>164</v>
      </c>
      <c r="E293" s="176" t="s">
        <v>3486</v>
      </c>
      <c r="F293" s="177" t="s">
        <v>3487</v>
      </c>
      <c r="G293" s="178" t="s">
        <v>746</v>
      </c>
      <c r="H293" s="179">
        <v>17</v>
      </c>
      <c r="I293" s="180"/>
      <c r="J293" s="181">
        <f t="shared" si="70"/>
        <v>0</v>
      </c>
      <c r="K293" s="177" t="s">
        <v>5</v>
      </c>
      <c r="L293" s="41"/>
      <c r="M293" s="182" t="s">
        <v>5</v>
      </c>
      <c r="N293" s="183" t="s">
        <v>40</v>
      </c>
      <c r="O293" s="42"/>
      <c r="P293" s="184">
        <f t="shared" si="71"/>
        <v>0</v>
      </c>
      <c r="Q293" s="184">
        <v>0</v>
      </c>
      <c r="R293" s="184">
        <f t="shared" si="72"/>
        <v>0</v>
      </c>
      <c r="S293" s="184">
        <v>0</v>
      </c>
      <c r="T293" s="185">
        <f t="shared" si="73"/>
        <v>0</v>
      </c>
      <c r="AR293" s="24" t="s">
        <v>168</v>
      </c>
      <c r="AT293" s="24" t="s">
        <v>164</v>
      </c>
      <c r="AU293" s="24" t="s">
        <v>79</v>
      </c>
      <c r="AY293" s="24" t="s">
        <v>162</v>
      </c>
      <c r="BE293" s="186">
        <f t="shared" si="74"/>
        <v>0</v>
      </c>
      <c r="BF293" s="186">
        <f t="shared" si="75"/>
        <v>0</v>
      </c>
      <c r="BG293" s="186">
        <f t="shared" si="76"/>
        <v>0</v>
      </c>
      <c r="BH293" s="186">
        <f t="shared" si="77"/>
        <v>0</v>
      </c>
      <c r="BI293" s="186">
        <f t="shared" si="78"/>
        <v>0</v>
      </c>
      <c r="BJ293" s="24" t="s">
        <v>77</v>
      </c>
      <c r="BK293" s="186">
        <f t="shared" si="79"/>
        <v>0</v>
      </c>
      <c r="BL293" s="24" t="s">
        <v>168</v>
      </c>
      <c r="BM293" s="24" t="s">
        <v>1945</v>
      </c>
    </row>
    <row r="294" spans="2:65" s="1" customFormat="1" ht="16.5" customHeight="1">
      <c r="B294" s="174"/>
      <c r="C294" s="175" t="s">
        <v>966</v>
      </c>
      <c r="D294" s="175" t="s">
        <v>164</v>
      </c>
      <c r="E294" s="176" t="s">
        <v>3321</v>
      </c>
      <c r="F294" s="177" t="s">
        <v>3322</v>
      </c>
      <c r="G294" s="178" t="s">
        <v>746</v>
      </c>
      <c r="H294" s="179">
        <v>7</v>
      </c>
      <c r="I294" s="180"/>
      <c r="J294" s="181">
        <f t="shared" si="70"/>
        <v>0</v>
      </c>
      <c r="K294" s="177" t="s">
        <v>5</v>
      </c>
      <c r="L294" s="41"/>
      <c r="M294" s="182" t="s">
        <v>5</v>
      </c>
      <c r="N294" s="183" t="s">
        <v>40</v>
      </c>
      <c r="O294" s="42"/>
      <c r="P294" s="184">
        <f t="shared" si="71"/>
        <v>0</v>
      </c>
      <c r="Q294" s="184">
        <v>0</v>
      </c>
      <c r="R294" s="184">
        <f t="shared" si="72"/>
        <v>0</v>
      </c>
      <c r="S294" s="184">
        <v>0</v>
      </c>
      <c r="T294" s="185">
        <f t="shared" si="73"/>
        <v>0</v>
      </c>
      <c r="AR294" s="24" t="s">
        <v>168</v>
      </c>
      <c r="AT294" s="24" t="s">
        <v>164</v>
      </c>
      <c r="AU294" s="24" t="s">
        <v>79</v>
      </c>
      <c r="AY294" s="24" t="s">
        <v>162</v>
      </c>
      <c r="BE294" s="186">
        <f t="shared" si="74"/>
        <v>0</v>
      </c>
      <c r="BF294" s="186">
        <f t="shared" si="75"/>
        <v>0</v>
      </c>
      <c r="BG294" s="186">
        <f t="shared" si="76"/>
        <v>0</v>
      </c>
      <c r="BH294" s="186">
        <f t="shared" si="77"/>
        <v>0</v>
      </c>
      <c r="BI294" s="186">
        <f t="shared" si="78"/>
        <v>0</v>
      </c>
      <c r="BJ294" s="24" t="s">
        <v>77</v>
      </c>
      <c r="BK294" s="186">
        <f t="shared" si="79"/>
        <v>0</v>
      </c>
      <c r="BL294" s="24" t="s">
        <v>168</v>
      </c>
      <c r="BM294" s="24" t="s">
        <v>1960</v>
      </c>
    </row>
    <row r="295" spans="2:65" s="1" customFormat="1" ht="16.5" customHeight="1">
      <c r="B295" s="174"/>
      <c r="C295" s="175" t="s">
        <v>971</v>
      </c>
      <c r="D295" s="175" t="s">
        <v>164</v>
      </c>
      <c r="E295" s="176" t="s">
        <v>3325</v>
      </c>
      <c r="F295" s="177" t="s">
        <v>3326</v>
      </c>
      <c r="G295" s="178" t="s">
        <v>746</v>
      </c>
      <c r="H295" s="179">
        <v>35</v>
      </c>
      <c r="I295" s="180"/>
      <c r="J295" s="181">
        <f t="shared" si="70"/>
        <v>0</v>
      </c>
      <c r="K295" s="177" t="s">
        <v>5</v>
      </c>
      <c r="L295" s="41"/>
      <c r="M295" s="182" t="s">
        <v>5</v>
      </c>
      <c r="N295" s="183" t="s">
        <v>40</v>
      </c>
      <c r="O295" s="42"/>
      <c r="P295" s="184">
        <f t="shared" si="71"/>
        <v>0</v>
      </c>
      <c r="Q295" s="184">
        <v>0</v>
      </c>
      <c r="R295" s="184">
        <f t="shared" si="72"/>
        <v>0</v>
      </c>
      <c r="S295" s="184">
        <v>0</v>
      </c>
      <c r="T295" s="185">
        <f t="shared" si="73"/>
        <v>0</v>
      </c>
      <c r="AR295" s="24" t="s">
        <v>168</v>
      </c>
      <c r="AT295" s="24" t="s">
        <v>164</v>
      </c>
      <c r="AU295" s="24" t="s">
        <v>79</v>
      </c>
      <c r="AY295" s="24" t="s">
        <v>162</v>
      </c>
      <c r="BE295" s="186">
        <f t="shared" si="74"/>
        <v>0</v>
      </c>
      <c r="BF295" s="186">
        <f t="shared" si="75"/>
        <v>0</v>
      </c>
      <c r="BG295" s="186">
        <f t="shared" si="76"/>
        <v>0</v>
      </c>
      <c r="BH295" s="186">
        <f t="shared" si="77"/>
        <v>0</v>
      </c>
      <c r="BI295" s="186">
        <f t="shared" si="78"/>
        <v>0</v>
      </c>
      <c r="BJ295" s="24" t="s">
        <v>77</v>
      </c>
      <c r="BK295" s="186">
        <f t="shared" si="79"/>
        <v>0</v>
      </c>
      <c r="BL295" s="24" t="s">
        <v>168</v>
      </c>
      <c r="BM295" s="24" t="s">
        <v>1969</v>
      </c>
    </row>
    <row r="296" spans="2:65" s="1" customFormat="1" ht="16.5" customHeight="1">
      <c r="B296" s="174"/>
      <c r="C296" s="175" t="s">
        <v>975</v>
      </c>
      <c r="D296" s="175" t="s">
        <v>164</v>
      </c>
      <c r="E296" s="176" t="s">
        <v>3419</v>
      </c>
      <c r="F296" s="177" t="s">
        <v>3420</v>
      </c>
      <c r="G296" s="178" t="s">
        <v>746</v>
      </c>
      <c r="H296" s="179">
        <v>9</v>
      </c>
      <c r="I296" s="180"/>
      <c r="J296" s="181">
        <f t="shared" si="70"/>
        <v>0</v>
      </c>
      <c r="K296" s="177" t="s">
        <v>5</v>
      </c>
      <c r="L296" s="41"/>
      <c r="M296" s="182" t="s">
        <v>5</v>
      </c>
      <c r="N296" s="183" t="s">
        <v>40</v>
      </c>
      <c r="O296" s="42"/>
      <c r="P296" s="184">
        <f t="shared" si="71"/>
        <v>0</v>
      </c>
      <c r="Q296" s="184">
        <v>0</v>
      </c>
      <c r="R296" s="184">
        <f t="shared" si="72"/>
        <v>0</v>
      </c>
      <c r="S296" s="184">
        <v>0</v>
      </c>
      <c r="T296" s="185">
        <f t="shared" si="73"/>
        <v>0</v>
      </c>
      <c r="AR296" s="24" t="s">
        <v>168</v>
      </c>
      <c r="AT296" s="24" t="s">
        <v>164</v>
      </c>
      <c r="AU296" s="24" t="s">
        <v>79</v>
      </c>
      <c r="AY296" s="24" t="s">
        <v>162</v>
      </c>
      <c r="BE296" s="186">
        <f t="shared" si="74"/>
        <v>0</v>
      </c>
      <c r="BF296" s="186">
        <f t="shared" si="75"/>
        <v>0</v>
      </c>
      <c r="BG296" s="186">
        <f t="shared" si="76"/>
        <v>0</v>
      </c>
      <c r="BH296" s="186">
        <f t="shared" si="77"/>
        <v>0</v>
      </c>
      <c r="BI296" s="186">
        <f t="shared" si="78"/>
        <v>0</v>
      </c>
      <c r="BJ296" s="24" t="s">
        <v>77</v>
      </c>
      <c r="BK296" s="186">
        <f t="shared" si="79"/>
        <v>0</v>
      </c>
      <c r="BL296" s="24" t="s">
        <v>168</v>
      </c>
      <c r="BM296" s="24" t="s">
        <v>1977</v>
      </c>
    </row>
    <row r="297" spans="2:65" s="1" customFormat="1" ht="16.5" customHeight="1">
      <c r="B297" s="174"/>
      <c r="C297" s="175" t="s">
        <v>982</v>
      </c>
      <c r="D297" s="175" t="s">
        <v>164</v>
      </c>
      <c r="E297" s="176" t="s">
        <v>3421</v>
      </c>
      <c r="F297" s="177" t="s">
        <v>3422</v>
      </c>
      <c r="G297" s="178" t="s">
        <v>746</v>
      </c>
      <c r="H297" s="179">
        <v>14</v>
      </c>
      <c r="I297" s="180"/>
      <c r="J297" s="181">
        <f t="shared" si="70"/>
        <v>0</v>
      </c>
      <c r="K297" s="177" t="s">
        <v>5</v>
      </c>
      <c r="L297" s="41"/>
      <c r="M297" s="182" t="s">
        <v>5</v>
      </c>
      <c r="N297" s="183" t="s">
        <v>40</v>
      </c>
      <c r="O297" s="42"/>
      <c r="P297" s="184">
        <f t="shared" si="71"/>
        <v>0</v>
      </c>
      <c r="Q297" s="184">
        <v>0</v>
      </c>
      <c r="R297" s="184">
        <f t="shared" si="72"/>
        <v>0</v>
      </c>
      <c r="S297" s="184">
        <v>0</v>
      </c>
      <c r="T297" s="185">
        <f t="shared" si="73"/>
        <v>0</v>
      </c>
      <c r="AR297" s="24" t="s">
        <v>168</v>
      </c>
      <c r="AT297" s="24" t="s">
        <v>164</v>
      </c>
      <c r="AU297" s="24" t="s">
        <v>79</v>
      </c>
      <c r="AY297" s="24" t="s">
        <v>162</v>
      </c>
      <c r="BE297" s="186">
        <f t="shared" si="74"/>
        <v>0</v>
      </c>
      <c r="BF297" s="186">
        <f t="shared" si="75"/>
        <v>0</v>
      </c>
      <c r="BG297" s="186">
        <f t="shared" si="76"/>
        <v>0</v>
      </c>
      <c r="BH297" s="186">
        <f t="shared" si="77"/>
        <v>0</v>
      </c>
      <c r="BI297" s="186">
        <f t="shared" si="78"/>
        <v>0</v>
      </c>
      <c r="BJ297" s="24" t="s">
        <v>77</v>
      </c>
      <c r="BK297" s="186">
        <f t="shared" si="79"/>
        <v>0</v>
      </c>
      <c r="BL297" s="24" t="s">
        <v>168</v>
      </c>
      <c r="BM297" s="24" t="s">
        <v>1989</v>
      </c>
    </row>
    <row r="298" spans="2:65" s="1" customFormat="1" ht="16.5" customHeight="1">
      <c r="B298" s="174"/>
      <c r="C298" s="175" t="s">
        <v>987</v>
      </c>
      <c r="D298" s="175" t="s">
        <v>164</v>
      </c>
      <c r="E298" s="176" t="s">
        <v>3423</v>
      </c>
      <c r="F298" s="177" t="s">
        <v>3424</v>
      </c>
      <c r="G298" s="178" t="s">
        <v>746</v>
      </c>
      <c r="H298" s="179">
        <v>22</v>
      </c>
      <c r="I298" s="180"/>
      <c r="J298" s="181">
        <f t="shared" si="70"/>
        <v>0</v>
      </c>
      <c r="K298" s="177" t="s">
        <v>5</v>
      </c>
      <c r="L298" s="41"/>
      <c r="M298" s="182" t="s">
        <v>5</v>
      </c>
      <c r="N298" s="183" t="s">
        <v>40</v>
      </c>
      <c r="O298" s="42"/>
      <c r="P298" s="184">
        <f t="shared" si="71"/>
        <v>0</v>
      </c>
      <c r="Q298" s="184">
        <v>0</v>
      </c>
      <c r="R298" s="184">
        <f t="shared" si="72"/>
        <v>0</v>
      </c>
      <c r="S298" s="184">
        <v>0</v>
      </c>
      <c r="T298" s="185">
        <f t="shared" si="73"/>
        <v>0</v>
      </c>
      <c r="AR298" s="24" t="s">
        <v>168</v>
      </c>
      <c r="AT298" s="24" t="s">
        <v>164</v>
      </c>
      <c r="AU298" s="24" t="s">
        <v>79</v>
      </c>
      <c r="AY298" s="24" t="s">
        <v>162</v>
      </c>
      <c r="BE298" s="186">
        <f t="shared" si="74"/>
        <v>0</v>
      </c>
      <c r="BF298" s="186">
        <f t="shared" si="75"/>
        <v>0</v>
      </c>
      <c r="BG298" s="186">
        <f t="shared" si="76"/>
        <v>0</v>
      </c>
      <c r="BH298" s="186">
        <f t="shared" si="77"/>
        <v>0</v>
      </c>
      <c r="BI298" s="186">
        <f t="shared" si="78"/>
        <v>0</v>
      </c>
      <c r="BJ298" s="24" t="s">
        <v>77</v>
      </c>
      <c r="BK298" s="186">
        <f t="shared" si="79"/>
        <v>0</v>
      </c>
      <c r="BL298" s="24" t="s">
        <v>168</v>
      </c>
      <c r="BM298" s="24" t="s">
        <v>1996</v>
      </c>
    </row>
    <row r="299" spans="2:65" s="10" customFormat="1" ht="29.9" customHeight="1">
      <c r="B299" s="160"/>
      <c r="D299" s="171" t="s">
        <v>68</v>
      </c>
      <c r="E299" s="172" t="s">
        <v>3111</v>
      </c>
      <c r="F299" s="172" t="s">
        <v>3327</v>
      </c>
      <c r="I299" s="163"/>
      <c r="J299" s="173">
        <f>BK299</f>
        <v>0</v>
      </c>
      <c r="L299" s="160"/>
      <c r="M299" s="165"/>
      <c r="N299" s="166"/>
      <c r="O299" s="166"/>
      <c r="P299" s="167">
        <f>SUM(P300:P306)</f>
        <v>0</v>
      </c>
      <c r="Q299" s="166"/>
      <c r="R299" s="167">
        <f>SUM(R300:R306)</f>
        <v>0</v>
      </c>
      <c r="S299" s="166"/>
      <c r="T299" s="168">
        <f>SUM(T300:T306)</f>
        <v>0</v>
      </c>
      <c r="AR299" s="161" t="s">
        <v>77</v>
      </c>
      <c r="AT299" s="169" t="s">
        <v>68</v>
      </c>
      <c r="AU299" s="169" t="s">
        <v>77</v>
      </c>
      <c r="AY299" s="161" t="s">
        <v>162</v>
      </c>
      <c r="BK299" s="170">
        <f>SUM(BK300:BK306)</f>
        <v>0</v>
      </c>
    </row>
    <row r="300" spans="2:65" s="1" customFormat="1" ht="25.5" customHeight="1">
      <c r="B300" s="174"/>
      <c r="C300" s="175" t="s">
        <v>994</v>
      </c>
      <c r="D300" s="175" t="s">
        <v>164</v>
      </c>
      <c r="E300" s="176" t="s">
        <v>3328</v>
      </c>
      <c r="F300" s="177" t="s">
        <v>3329</v>
      </c>
      <c r="G300" s="178" t="s">
        <v>284</v>
      </c>
      <c r="H300" s="179">
        <v>19</v>
      </c>
      <c r="I300" s="180"/>
      <c r="J300" s="181">
        <f t="shared" ref="J300:J305" si="80">ROUND(I300*H300,2)</f>
        <v>0</v>
      </c>
      <c r="K300" s="177" t="s">
        <v>5</v>
      </c>
      <c r="L300" s="41"/>
      <c r="M300" s="182" t="s">
        <v>5</v>
      </c>
      <c r="N300" s="183" t="s">
        <v>40</v>
      </c>
      <c r="O300" s="42"/>
      <c r="P300" s="184">
        <f t="shared" ref="P300:P305" si="81">O300*H300</f>
        <v>0</v>
      </c>
      <c r="Q300" s="184">
        <v>0</v>
      </c>
      <c r="R300" s="184">
        <f t="shared" ref="R300:R305" si="82">Q300*H300</f>
        <v>0</v>
      </c>
      <c r="S300" s="184">
        <v>0</v>
      </c>
      <c r="T300" s="185">
        <f t="shared" ref="T300:T305" si="83">S300*H300</f>
        <v>0</v>
      </c>
      <c r="AR300" s="24" t="s">
        <v>168</v>
      </c>
      <c r="AT300" s="24" t="s">
        <v>164</v>
      </c>
      <c r="AU300" s="24" t="s">
        <v>79</v>
      </c>
      <c r="AY300" s="24" t="s">
        <v>162</v>
      </c>
      <c r="BE300" s="186">
        <f t="shared" ref="BE300:BE305" si="84">IF(N300="základní",J300,0)</f>
        <v>0</v>
      </c>
      <c r="BF300" s="186">
        <f t="shared" ref="BF300:BF305" si="85">IF(N300="snížená",J300,0)</f>
        <v>0</v>
      </c>
      <c r="BG300" s="186">
        <f t="shared" ref="BG300:BG305" si="86">IF(N300="zákl. přenesená",J300,0)</f>
        <v>0</v>
      </c>
      <c r="BH300" s="186">
        <f t="shared" ref="BH300:BH305" si="87">IF(N300="sníž. přenesená",J300,0)</f>
        <v>0</v>
      </c>
      <c r="BI300" s="186">
        <f t="shared" ref="BI300:BI305" si="88">IF(N300="nulová",J300,0)</f>
        <v>0</v>
      </c>
      <c r="BJ300" s="24" t="s">
        <v>77</v>
      </c>
      <c r="BK300" s="186">
        <f t="shared" ref="BK300:BK305" si="89">ROUND(I300*H300,2)</f>
        <v>0</v>
      </c>
      <c r="BL300" s="24" t="s">
        <v>168</v>
      </c>
      <c r="BM300" s="24" t="s">
        <v>2003</v>
      </c>
    </row>
    <row r="301" spans="2:65" s="1" customFormat="1" ht="25.5" customHeight="1">
      <c r="B301" s="174"/>
      <c r="C301" s="175" t="s">
        <v>1000</v>
      </c>
      <c r="D301" s="175" t="s">
        <v>164</v>
      </c>
      <c r="E301" s="176" t="s">
        <v>3330</v>
      </c>
      <c r="F301" s="177" t="s">
        <v>3331</v>
      </c>
      <c r="G301" s="178" t="s">
        <v>284</v>
      </c>
      <c r="H301" s="179">
        <v>12</v>
      </c>
      <c r="I301" s="180"/>
      <c r="J301" s="181">
        <f t="shared" si="80"/>
        <v>0</v>
      </c>
      <c r="K301" s="177" t="s">
        <v>5</v>
      </c>
      <c r="L301" s="41"/>
      <c r="M301" s="182" t="s">
        <v>5</v>
      </c>
      <c r="N301" s="183" t="s">
        <v>40</v>
      </c>
      <c r="O301" s="42"/>
      <c r="P301" s="184">
        <f t="shared" si="81"/>
        <v>0</v>
      </c>
      <c r="Q301" s="184">
        <v>0</v>
      </c>
      <c r="R301" s="184">
        <f t="shared" si="82"/>
        <v>0</v>
      </c>
      <c r="S301" s="184">
        <v>0</v>
      </c>
      <c r="T301" s="185">
        <f t="shared" si="83"/>
        <v>0</v>
      </c>
      <c r="AR301" s="24" t="s">
        <v>168</v>
      </c>
      <c r="AT301" s="24" t="s">
        <v>164</v>
      </c>
      <c r="AU301" s="24" t="s">
        <v>79</v>
      </c>
      <c r="AY301" s="24" t="s">
        <v>162</v>
      </c>
      <c r="BE301" s="186">
        <f t="shared" si="84"/>
        <v>0</v>
      </c>
      <c r="BF301" s="186">
        <f t="shared" si="85"/>
        <v>0</v>
      </c>
      <c r="BG301" s="186">
        <f t="shared" si="86"/>
        <v>0</v>
      </c>
      <c r="BH301" s="186">
        <f t="shared" si="87"/>
        <v>0</v>
      </c>
      <c r="BI301" s="186">
        <f t="shared" si="88"/>
        <v>0</v>
      </c>
      <c r="BJ301" s="24" t="s">
        <v>77</v>
      </c>
      <c r="BK301" s="186">
        <f t="shared" si="89"/>
        <v>0</v>
      </c>
      <c r="BL301" s="24" t="s">
        <v>168</v>
      </c>
      <c r="BM301" s="24" t="s">
        <v>2010</v>
      </c>
    </row>
    <row r="302" spans="2:65" s="1" customFormat="1" ht="25.5" customHeight="1">
      <c r="B302" s="174"/>
      <c r="C302" s="175" t="s">
        <v>1007</v>
      </c>
      <c r="D302" s="175" t="s">
        <v>164</v>
      </c>
      <c r="E302" s="176" t="s">
        <v>3332</v>
      </c>
      <c r="F302" s="177" t="s">
        <v>3333</v>
      </c>
      <c r="G302" s="178" t="s">
        <v>284</v>
      </c>
      <c r="H302" s="179">
        <v>35</v>
      </c>
      <c r="I302" s="180"/>
      <c r="J302" s="181">
        <f t="shared" si="80"/>
        <v>0</v>
      </c>
      <c r="K302" s="177" t="s">
        <v>5</v>
      </c>
      <c r="L302" s="41"/>
      <c r="M302" s="182" t="s">
        <v>5</v>
      </c>
      <c r="N302" s="183" t="s">
        <v>40</v>
      </c>
      <c r="O302" s="42"/>
      <c r="P302" s="184">
        <f t="shared" si="81"/>
        <v>0</v>
      </c>
      <c r="Q302" s="184">
        <v>0</v>
      </c>
      <c r="R302" s="184">
        <f t="shared" si="82"/>
        <v>0</v>
      </c>
      <c r="S302" s="184">
        <v>0</v>
      </c>
      <c r="T302" s="185">
        <f t="shared" si="83"/>
        <v>0</v>
      </c>
      <c r="AR302" s="24" t="s">
        <v>168</v>
      </c>
      <c r="AT302" s="24" t="s">
        <v>164</v>
      </c>
      <c r="AU302" s="24" t="s">
        <v>79</v>
      </c>
      <c r="AY302" s="24" t="s">
        <v>162</v>
      </c>
      <c r="BE302" s="186">
        <f t="shared" si="84"/>
        <v>0</v>
      </c>
      <c r="BF302" s="186">
        <f t="shared" si="85"/>
        <v>0</v>
      </c>
      <c r="BG302" s="186">
        <f t="shared" si="86"/>
        <v>0</v>
      </c>
      <c r="BH302" s="186">
        <f t="shared" si="87"/>
        <v>0</v>
      </c>
      <c r="BI302" s="186">
        <f t="shared" si="88"/>
        <v>0</v>
      </c>
      <c r="BJ302" s="24" t="s">
        <v>77</v>
      </c>
      <c r="BK302" s="186">
        <f t="shared" si="89"/>
        <v>0</v>
      </c>
      <c r="BL302" s="24" t="s">
        <v>168</v>
      </c>
      <c r="BM302" s="24" t="s">
        <v>2017</v>
      </c>
    </row>
    <row r="303" spans="2:65" s="1" customFormat="1" ht="25.5" customHeight="1">
      <c r="B303" s="174"/>
      <c r="C303" s="175" t="s">
        <v>1019</v>
      </c>
      <c r="D303" s="175" t="s">
        <v>164</v>
      </c>
      <c r="E303" s="176" t="s">
        <v>3334</v>
      </c>
      <c r="F303" s="177" t="s">
        <v>3335</v>
      </c>
      <c r="G303" s="178" t="s">
        <v>284</v>
      </c>
      <c r="H303" s="179">
        <v>46</v>
      </c>
      <c r="I303" s="180"/>
      <c r="J303" s="181">
        <f t="shared" si="80"/>
        <v>0</v>
      </c>
      <c r="K303" s="177" t="s">
        <v>5</v>
      </c>
      <c r="L303" s="41"/>
      <c r="M303" s="182" t="s">
        <v>5</v>
      </c>
      <c r="N303" s="183" t="s">
        <v>40</v>
      </c>
      <c r="O303" s="42"/>
      <c r="P303" s="184">
        <f t="shared" si="81"/>
        <v>0</v>
      </c>
      <c r="Q303" s="184">
        <v>0</v>
      </c>
      <c r="R303" s="184">
        <f t="shared" si="82"/>
        <v>0</v>
      </c>
      <c r="S303" s="184">
        <v>0</v>
      </c>
      <c r="T303" s="185">
        <f t="shared" si="83"/>
        <v>0</v>
      </c>
      <c r="AR303" s="24" t="s">
        <v>168</v>
      </c>
      <c r="AT303" s="24" t="s">
        <v>164</v>
      </c>
      <c r="AU303" s="24" t="s">
        <v>79</v>
      </c>
      <c r="AY303" s="24" t="s">
        <v>162</v>
      </c>
      <c r="BE303" s="186">
        <f t="shared" si="84"/>
        <v>0</v>
      </c>
      <c r="BF303" s="186">
        <f t="shared" si="85"/>
        <v>0</v>
      </c>
      <c r="BG303" s="186">
        <f t="shared" si="86"/>
        <v>0</v>
      </c>
      <c r="BH303" s="186">
        <f t="shared" si="87"/>
        <v>0</v>
      </c>
      <c r="BI303" s="186">
        <f t="shared" si="88"/>
        <v>0</v>
      </c>
      <c r="BJ303" s="24" t="s">
        <v>77</v>
      </c>
      <c r="BK303" s="186">
        <f t="shared" si="89"/>
        <v>0</v>
      </c>
      <c r="BL303" s="24" t="s">
        <v>168</v>
      </c>
      <c r="BM303" s="24" t="s">
        <v>2024</v>
      </c>
    </row>
    <row r="304" spans="2:65" s="1" customFormat="1" ht="25.5" customHeight="1">
      <c r="B304" s="174"/>
      <c r="C304" s="175" t="s">
        <v>1026</v>
      </c>
      <c r="D304" s="175" t="s">
        <v>164</v>
      </c>
      <c r="E304" s="176" t="s">
        <v>3336</v>
      </c>
      <c r="F304" s="177" t="s">
        <v>3337</v>
      </c>
      <c r="G304" s="178" t="s">
        <v>284</v>
      </c>
      <c r="H304" s="179">
        <v>89</v>
      </c>
      <c r="I304" s="180"/>
      <c r="J304" s="181">
        <f t="shared" si="80"/>
        <v>0</v>
      </c>
      <c r="K304" s="177" t="s">
        <v>5</v>
      </c>
      <c r="L304" s="41"/>
      <c r="M304" s="182" t="s">
        <v>5</v>
      </c>
      <c r="N304" s="183" t="s">
        <v>40</v>
      </c>
      <c r="O304" s="42"/>
      <c r="P304" s="184">
        <f t="shared" si="81"/>
        <v>0</v>
      </c>
      <c r="Q304" s="184">
        <v>0</v>
      </c>
      <c r="R304" s="184">
        <f t="shared" si="82"/>
        <v>0</v>
      </c>
      <c r="S304" s="184">
        <v>0</v>
      </c>
      <c r="T304" s="185">
        <f t="shared" si="83"/>
        <v>0</v>
      </c>
      <c r="AR304" s="24" t="s">
        <v>168</v>
      </c>
      <c r="AT304" s="24" t="s">
        <v>164</v>
      </c>
      <c r="AU304" s="24" t="s">
        <v>79</v>
      </c>
      <c r="AY304" s="24" t="s">
        <v>162</v>
      </c>
      <c r="BE304" s="186">
        <f t="shared" si="84"/>
        <v>0</v>
      </c>
      <c r="BF304" s="186">
        <f t="shared" si="85"/>
        <v>0</v>
      </c>
      <c r="BG304" s="186">
        <f t="shared" si="86"/>
        <v>0</v>
      </c>
      <c r="BH304" s="186">
        <f t="shared" si="87"/>
        <v>0</v>
      </c>
      <c r="BI304" s="186">
        <f t="shared" si="88"/>
        <v>0</v>
      </c>
      <c r="BJ304" s="24" t="s">
        <v>77</v>
      </c>
      <c r="BK304" s="186">
        <f t="shared" si="89"/>
        <v>0</v>
      </c>
      <c r="BL304" s="24" t="s">
        <v>168</v>
      </c>
      <c r="BM304" s="24" t="s">
        <v>2031</v>
      </c>
    </row>
    <row r="305" spans="2:65" s="1" customFormat="1" ht="25.5" customHeight="1">
      <c r="B305" s="174"/>
      <c r="C305" s="175" t="s">
        <v>1034</v>
      </c>
      <c r="D305" s="175" t="s">
        <v>164</v>
      </c>
      <c r="E305" s="176" t="s">
        <v>3338</v>
      </c>
      <c r="F305" s="177" t="s">
        <v>3339</v>
      </c>
      <c r="G305" s="178" t="s">
        <v>284</v>
      </c>
      <c r="H305" s="179">
        <v>21</v>
      </c>
      <c r="I305" s="180"/>
      <c r="J305" s="181">
        <f t="shared" si="80"/>
        <v>0</v>
      </c>
      <c r="K305" s="177" t="s">
        <v>5</v>
      </c>
      <c r="L305" s="41"/>
      <c r="M305" s="182" t="s">
        <v>5</v>
      </c>
      <c r="N305" s="183" t="s">
        <v>40</v>
      </c>
      <c r="O305" s="42"/>
      <c r="P305" s="184">
        <f t="shared" si="81"/>
        <v>0</v>
      </c>
      <c r="Q305" s="184">
        <v>0</v>
      </c>
      <c r="R305" s="184">
        <f t="shared" si="82"/>
        <v>0</v>
      </c>
      <c r="S305" s="184">
        <v>0</v>
      </c>
      <c r="T305" s="185">
        <f t="shared" si="83"/>
        <v>0</v>
      </c>
      <c r="AR305" s="24" t="s">
        <v>168</v>
      </c>
      <c r="AT305" s="24" t="s">
        <v>164</v>
      </c>
      <c r="AU305" s="24" t="s">
        <v>79</v>
      </c>
      <c r="AY305" s="24" t="s">
        <v>162</v>
      </c>
      <c r="BE305" s="186">
        <f t="shared" si="84"/>
        <v>0</v>
      </c>
      <c r="BF305" s="186">
        <f t="shared" si="85"/>
        <v>0</v>
      </c>
      <c r="BG305" s="186">
        <f t="shared" si="86"/>
        <v>0</v>
      </c>
      <c r="BH305" s="186">
        <f t="shared" si="87"/>
        <v>0</v>
      </c>
      <c r="BI305" s="186">
        <f t="shared" si="88"/>
        <v>0</v>
      </c>
      <c r="BJ305" s="24" t="s">
        <v>77</v>
      </c>
      <c r="BK305" s="186">
        <f t="shared" si="89"/>
        <v>0</v>
      </c>
      <c r="BL305" s="24" t="s">
        <v>168</v>
      </c>
      <c r="BM305" s="24" t="s">
        <v>2038</v>
      </c>
    </row>
    <row r="306" spans="2:65" s="1" customFormat="1" ht="19">
      <c r="B306" s="41"/>
      <c r="D306" s="188" t="s">
        <v>182</v>
      </c>
      <c r="F306" s="203" t="s">
        <v>3340</v>
      </c>
      <c r="I306" s="204"/>
      <c r="L306" s="41"/>
      <c r="M306" s="205"/>
      <c r="N306" s="42"/>
      <c r="O306" s="42"/>
      <c r="P306" s="42"/>
      <c r="Q306" s="42"/>
      <c r="R306" s="42"/>
      <c r="S306" s="42"/>
      <c r="T306" s="70"/>
      <c r="AT306" s="24" t="s">
        <v>182</v>
      </c>
      <c r="AU306" s="24" t="s">
        <v>79</v>
      </c>
    </row>
    <row r="307" spans="2:65" s="10" customFormat="1" ht="29.9" customHeight="1">
      <c r="B307" s="160"/>
      <c r="D307" s="171" t="s">
        <v>68</v>
      </c>
      <c r="E307" s="172" t="s">
        <v>3121</v>
      </c>
      <c r="F307" s="172" t="s">
        <v>3341</v>
      </c>
      <c r="I307" s="163"/>
      <c r="J307" s="173">
        <f>BK307</f>
        <v>0</v>
      </c>
      <c r="L307" s="160"/>
      <c r="M307" s="165"/>
      <c r="N307" s="166"/>
      <c r="O307" s="166"/>
      <c r="P307" s="167">
        <f>SUM(P308:P309)</f>
        <v>0</v>
      </c>
      <c r="Q307" s="166"/>
      <c r="R307" s="167">
        <f>SUM(R308:R309)</f>
        <v>0</v>
      </c>
      <c r="S307" s="166"/>
      <c r="T307" s="168">
        <f>SUM(T308:T309)</f>
        <v>0</v>
      </c>
      <c r="AR307" s="161" t="s">
        <v>77</v>
      </c>
      <c r="AT307" s="169" t="s">
        <v>68</v>
      </c>
      <c r="AU307" s="169" t="s">
        <v>77</v>
      </c>
      <c r="AY307" s="161" t="s">
        <v>162</v>
      </c>
      <c r="BK307" s="170">
        <f>SUM(BK308:BK309)</f>
        <v>0</v>
      </c>
    </row>
    <row r="308" spans="2:65" s="1" customFormat="1" ht="25.5" customHeight="1">
      <c r="B308" s="174"/>
      <c r="C308" s="175" t="s">
        <v>1040</v>
      </c>
      <c r="D308" s="175" t="s">
        <v>164</v>
      </c>
      <c r="E308" s="176" t="s">
        <v>3488</v>
      </c>
      <c r="F308" s="177" t="s">
        <v>3489</v>
      </c>
      <c r="G308" s="178" t="s">
        <v>3027</v>
      </c>
      <c r="H308" s="179">
        <v>1</v>
      </c>
      <c r="I308" s="180"/>
      <c r="J308" s="181">
        <f>ROUND(I308*H308,2)</f>
        <v>0</v>
      </c>
      <c r="K308" s="177" t="s">
        <v>5</v>
      </c>
      <c r="L308" s="41"/>
      <c r="M308" s="182" t="s">
        <v>5</v>
      </c>
      <c r="N308" s="183" t="s">
        <v>40</v>
      </c>
      <c r="O308" s="42"/>
      <c r="P308" s="184">
        <f>O308*H308</f>
        <v>0</v>
      </c>
      <c r="Q308" s="184">
        <v>0</v>
      </c>
      <c r="R308" s="184">
        <f>Q308*H308</f>
        <v>0</v>
      </c>
      <c r="S308" s="184">
        <v>0</v>
      </c>
      <c r="T308" s="185">
        <f>S308*H308</f>
        <v>0</v>
      </c>
      <c r="AR308" s="24" t="s">
        <v>168</v>
      </c>
      <c r="AT308" s="24" t="s">
        <v>164</v>
      </c>
      <c r="AU308" s="24" t="s">
        <v>79</v>
      </c>
      <c r="AY308" s="24" t="s">
        <v>162</v>
      </c>
      <c r="BE308" s="186">
        <f>IF(N308="základní",J308,0)</f>
        <v>0</v>
      </c>
      <c r="BF308" s="186">
        <f>IF(N308="snížená",J308,0)</f>
        <v>0</v>
      </c>
      <c r="BG308" s="186">
        <f>IF(N308="zákl. přenesená",J308,0)</f>
        <v>0</v>
      </c>
      <c r="BH308" s="186">
        <f>IF(N308="sníž. přenesená",J308,0)</f>
        <v>0</v>
      </c>
      <c r="BI308" s="186">
        <f>IF(N308="nulová",J308,0)</f>
        <v>0</v>
      </c>
      <c r="BJ308" s="24" t="s">
        <v>77</v>
      </c>
      <c r="BK308" s="186">
        <f>ROUND(I308*H308,2)</f>
        <v>0</v>
      </c>
      <c r="BL308" s="24" t="s">
        <v>168</v>
      </c>
      <c r="BM308" s="24" t="s">
        <v>2045</v>
      </c>
    </row>
    <row r="309" spans="2:65" s="1" customFormat="1" ht="25.5" customHeight="1">
      <c r="B309" s="174"/>
      <c r="C309" s="175" t="s">
        <v>1047</v>
      </c>
      <c r="D309" s="175" t="s">
        <v>164</v>
      </c>
      <c r="E309" s="176" t="s">
        <v>3490</v>
      </c>
      <c r="F309" s="177" t="s">
        <v>3489</v>
      </c>
      <c r="G309" s="178" t="s">
        <v>3027</v>
      </c>
      <c r="H309" s="179">
        <v>1</v>
      </c>
      <c r="I309" s="180"/>
      <c r="J309" s="181">
        <f>ROUND(I309*H309,2)</f>
        <v>0</v>
      </c>
      <c r="K309" s="177" t="s">
        <v>5</v>
      </c>
      <c r="L309" s="41"/>
      <c r="M309" s="182" t="s">
        <v>5</v>
      </c>
      <c r="N309" s="183" t="s">
        <v>40</v>
      </c>
      <c r="O309" s="42"/>
      <c r="P309" s="184">
        <f>O309*H309</f>
        <v>0</v>
      </c>
      <c r="Q309" s="184">
        <v>0</v>
      </c>
      <c r="R309" s="184">
        <f>Q309*H309</f>
        <v>0</v>
      </c>
      <c r="S309" s="184">
        <v>0</v>
      </c>
      <c r="T309" s="185">
        <f>S309*H309</f>
        <v>0</v>
      </c>
      <c r="AR309" s="24" t="s">
        <v>168</v>
      </c>
      <c r="AT309" s="24" t="s">
        <v>164</v>
      </c>
      <c r="AU309" s="24" t="s">
        <v>79</v>
      </c>
      <c r="AY309" s="24" t="s">
        <v>162</v>
      </c>
      <c r="BE309" s="186">
        <f>IF(N309="základní",J309,0)</f>
        <v>0</v>
      </c>
      <c r="BF309" s="186">
        <f>IF(N309="snížená",J309,0)</f>
        <v>0</v>
      </c>
      <c r="BG309" s="186">
        <f>IF(N309="zákl. přenesená",J309,0)</f>
        <v>0</v>
      </c>
      <c r="BH309" s="186">
        <f>IF(N309="sníž. přenesená",J309,0)</f>
        <v>0</v>
      </c>
      <c r="BI309" s="186">
        <f>IF(N309="nulová",J309,0)</f>
        <v>0</v>
      </c>
      <c r="BJ309" s="24" t="s">
        <v>77</v>
      </c>
      <c r="BK309" s="186">
        <f>ROUND(I309*H309,2)</f>
        <v>0</v>
      </c>
      <c r="BL309" s="24" t="s">
        <v>168</v>
      </c>
      <c r="BM309" s="24" t="s">
        <v>2052</v>
      </c>
    </row>
    <row r="310" spans="2:65" s="10" customFormat="1" ht="29.9" customHeight="1">
      <c r="B310" s="160"/>
      <c r="D310" s="171" t="s">
        <v>68</v>
      </c>
      <c r="E310" s="172" t="s">
        <v>3135</v>
      </c>
      <c r="F310" s="172" t="s">
        <v>3348</v>
      </c>
      <c r="I310" s="163"/>
      <c r="J310" s="173">
        <f>BK310</f>
        <v>0</v>
      </c>
      <c r="L310" s="160"/>
      <c r="M310" s="165"/>
      <c r="N310" s="166"/>
      <c r="O310" s="166"/>
      <c r="P310" s="167">
        <f>SUM(P311:P314)</f>
        <v>0</v>
      </c>
      <c r="Q310" s="166"/>
      <c r="R310" s="167">
        <f>SUM(R311:R314)</f>
        <v>0</v>
      </c>
      <c r="S310" s="166"/>
      <c r="T310" s="168">
        <f>SUM(T311:T314)</f>
        <v>0</v>
      </c>
      <c r="AR310" s="161" t="s">
        <v>77</v>
      </c>
      <c r="AT310" s="169" t="s">
        <v>68</v>
      </c>
      <c r="AU310" s="169" t="s">
        <v>77</v>
      </c>
      <c r="AY310" s="161" t="s">
        <v>162</v>
      </c>
      <c r="BK310" s="170">
        <f>SUM(BK311:BK314)</f>
        <v>0</v>
      </c>
    </row>
    <row r="311" spans="2:65" s="1" customFormat="1" ht="25.5" customHeight="1">
      <c r="B311" s="174"/>
      <c r="C311" s="175" t="s">
        <v>1054</v>
      </c>
      <c r="D311" s="175" t="s">
        <v>164</v>
      </c>
      <c r="E311" s="176" t="s">
        <v>3349</v>
      </c>
      <c r="F311" s="177" t="s">
        <v>3350</v>
      </c>
      <c r="G311" s="178" t="s">
        <v>284</v>
      </c>
      <c r="H311" s="179">
        <v>10</v>
      </c>
      <c r="I311" s="180"/>
      <c r="J311" s="181">
        <f>ROUND(I311*H311,2)</f>
        <v>0</v>
      </c>
      <c r="K311" s="177" t="s">
        <v>5</v>
      </c>
      <c r="L311" s="41"/>
      <c r="M311" s="182" t="s">
        <v>5</v>
      </c>
      <c r="N311" s="183" t="s">
        <v>40</v>
      </c>
      <c r="O311" s="42"/>
      <c r="P311" s="184">
        <f>O311*H311</f>
        <v>0</v>
      </c>
      <c r="Q311" s="184">
        <v>0</v>
      </c>
      <c r="R311" s="184">
        <f>Q311*H311</f>
        <v>0</v>
      </c>
      <c r="S311" s="184">
        <v>0</v>
      </c>
      <c r="T311" s="185">
        <f>S311*H311</f>
        <v>0</v>
      </c>
      <c r="AR311" s="24" t="s">
        <v>168</v>
      </c>
      <c r="AT311" s="24" t="s">
        <v>164</v>
      </c>
      <c r="AU311" s="24" t="s">
        <v>79</v>
      </c>
      <c r="AY311" s="24" t="s">
        <v>162</v>
      </c>
      <c r="BE311" s="186">
        <f>IF(N311="základní",J311,0)</f>
        <v>0</v>
      </c>
      <c r="BF311" s="186">
        <f>IF(N311="snížená",J311,0)</f>
        <v>0</v>
      </c>
      <c r="BG311" s="186">
        <f>IF(N311="zákl. přenesená",J311,0)</f>
        <v>0</v>
      </c>
      <c r="BH311" s="186">
        <f>IF(N311="sníž. přenesená",J311,0)</f>
        <v>0</v>
      </c>
      <c r="BI311" s="186">
        <f>IF(N311="nulová",J311,0)</f>
        <v>0</v>
      </c>
      <c r="BJ311" s="24" t="s">
        <v>77</v>
      </c>
      <c r="BK311" s="186">
        <f>ROUND(I311*H311,2)</f>
        <v>0</v>
      </c>
      <c r="BL311" s="24" t="s">
        <v>168</v>
      </c>
      <c r="BM311" s="24" t="s">
        <v>2059</v>
      </c>
    </row>
    <row r="312" spans="2:65" s="1" customFormat="1" ht="25.5" customHeight="1">
      <c r="B312" s="174"/>
      <c r="C312" s="175" t="s">
        <v>1059</v>
      </c>
      <c r="D312" s="175" t="s">
        <v>164</v>
      </c>
      <c r="E312" s="176" t="s">
        <v>3351</v>
      </c>
      <c r="F312" s="177" t="s">
        <v>3352</v>
      </c>
      <c r="G312" s="178" t="s">
        <v>284</v>
      </c>
      <c r="H312" s="179">
        <v>171</v>
      </c>
      <c r="I312" s="180"/>
      <c r="J312" s="181">
        <f>ROUND(I312*H312,2)</f>
        <v>0</v>
      </c>
      <c r="K312" s="177" t="s">
        <v>5</v>
      </c>
      <c r="L312" s="41"/>
      <c r="M312" s="182" t="s">
        <v>5</v>
      </c>
      <c r="N312" s="183" t="s">
        <v>40</v>
      </c>
      <c r="O312" s="42"/>
      <c r="P312" s="184">
        <f>O312*H312</f>
        <v>0</v>
      </c>
      <c r="Q312" s="184">
        <v>0</v>
      </c>
      <c r="R312" s="184">
        <f>Q312*H312</f>
        <v>0</v>
      </c>
      <c r="S312" s="184">
        <v>0</v>
      </c>
      <c r="T312" s="185">
        <f>S312*H312</f>
        <v>0</v>
      </c>
      <c r="AR312" s="24" t="s">
        <v>168</v>
      </c>
      <c r="AT312" s="24" t="s">
        <v>164</v>
      </c>
      <c r="AU312" s="24" t="s">
        <v>79</v>
      </c>
      <c r="AY312" s="24" t="s">
        <v>162</v>
      </c>
      <c r="BE312" s="186">
        <f>IF(N312="základní",J312,0)</f>
        <v>0</v>
      </c>
      <c r="BF312" s="186">
        <f>IF(N312="snížená",J312,0)</f>
        <v>0</v>
      </c>
      <c r="BG312" s="186">
        <f>IF(N312="zákl. přenesená",J312,0)</f>
        <v>0</v>
      </c>
      <c r="BH312" s="186">
        <f>IF(N312="sníž. přenesená",J312,0)</f>
        <v>0</v>
      </c>
      <c r="BI312" s="186">
        <f>IF(N312="nulová",J312,0)</f>
        <v>0</v>
      </c>
      <c r="BJ312" s="24" t="s">
        <v>77</v>
      </c>
      <c r="BK312" s="186">
        <f>ROUND(I312*H312,2)</f>
        <v>0</v>
      </c>
      <c r="BL312" s="24" t="s">
        <v>168</v>
      </c>
      <c r="BM312" s="24" t="s">
        <v>2066</v>
      </c>
    </row>
    <row r="313" spans="2:65" s="1" customFormat="1" ht="25.5" customHeight="1">
      <c r="B313" s="174"/>
      <c r="C313" s="175" t="s">
        <v>1064</v>
      </c>
      <c r="D313" s="175" t="s">
        <v>164</v>
      </c>
      <c r="E313" s="176" t="s">
        <v>3353</v>
      </c>
      <c r="F313" s="177" t="s">
        <v>3354</v>
      </c>
      <c r="G313" s="178" t="s">
        <v>284</v>
      </c>
      <c r="H313" s="179">
        <v>11</v>
      </c>
      <c r="I313" s="180"/>
      <c r="J313" s="181">
        <f>ROUND(I313*H313,2)</f>
        <v>0</v>
      </c>
      <c r="K313" s="177" t="s">
        <v>5</v>
      </c>
      <c r="L313" s="41"/>
      <c r="M313" s="182" t="s">
        <v>5</v>
      </c>
      <c r="N313" s="183" t="s">
        <v>40</v>
      </c>
      <c r="O313" s="42"/>
      <c r="P313" s="184">
        <f>O313*H313</f>
        <v>0</v>
      </c>
      <c r="Q313" s="184">
        <v>0</v>
      </c>
      <c r="R313" s="184">
        <f>Q313*H313</f>
        <v>0</v>
      </c>
      <c r="S313" s="184">
        <v>0</v>
      </c>
      <c r="T313" s="185">
        <f>S313*H313</f>
        <v>0</v>
      </c>
      <c r="AR313" s="24" t="s">
        <v>168</v>
      </c>
      <c r="AT313" s="24" t="s">
        <v>164</v>
      </c>
      <c r="AU313" s="24" t="s">
        <v>79</v>
      </c>
      <c r="AY313" s="24" t="s">
        <v>162</v>
      </c>
      <c r="BE313" s="186">
        <f>IF(N313="základní",J313,0)</f>
        <v>0</v>
      </c>
      <c r="BF313" s="186">
        <f>IF(N313="snížená",J313,0)</f>
        <v>0</v>
      </c>
      <c r="BG313" s="186">
        <f>IF(N313="zákl. přenesená",J313,0)</f>
        <v>0</v>
      </c>
      <c r="BH313" s="186">
        <f>IF(N313="sníž. přenesená",J313,0)</f>
        <v>0</v>
      </c>
      <c r="BI313" s="186">
        <f>IF(N313="nulová",J313,0)</f>
        <v>0</v>
      </c>
      <c r="BJ313" s="24" t="s">
        <v>77</v>
      </c>
      <c r="BK313" s="186">
        <f>ROUND(I313*H313,2)</f>
        <v>0</v>
      </c>
      <c r="BL313" s="24" t="s">
        <v>168</v>
      </c>
      <c r="BM313" s="24" t="s">
        <v>2073</v>
      </c>
    </row>
    <row r="314" spans="2:65" s="1" customFormat="1" ht="19">
      <c r="B314" s="41"/>
      <c r="D314" s="188" t="s">
        <v>182</v>
      </c>
      <c r="F314" s="203" t="s">
        <v>3340</v>
      </c>
      <c r="I314" s="204"/>
      <c r="L314" s="41"/>
      <c r="M314" s="205"/>
      <c r="N314" s="42"/>
      <c r="O314" s="42"/>
      <c r="P314" s="42"/>
      <c r="Q314" s="42"/>
      <c r="R314" s="42"/>
      <c r="S314" s="42"/>
      <c r="T314" s="70"/>
      <c r="AT314" s="24" t="s">
        <v>182</v>
      </c>
      <c r="AU314" s="24" t="s">
        <v>79</v>
      </c>
    </row>
    <row r="315" spans="2:65" s="10" customFormat="1" ht="29.9" customHeight="1">
      <c r="B315" s="160"/>
      <c r="D315" s="171" t="s">
        <v>68</v>
      </c>
      <c r="E315" s="172" t="s">
        <v>3214</v>
      </c>
      <c r="F315" s="172" t="s">
        <v>3357</v>
      </c>
      <c r="I315" s="163"/>
      <c r="J315" s="173">
        <f>BK315</f>
        <v>0</v>
      </c>
      <c r="L315" s="160"/>
      <c r="M315" s="165"/>
      <c r="N315" s="166"/>
      <c r="O315" s="166"/>
      <c r="P315" s="167">
        <f>SUM(P316:P331)</f>
        <v>0</v>
      </c>
      <c r="Q315" s="166"/>
      <c r="R315" s="167">
        <f>SUM(R316:R331)</f>
        <v>0</v>
      </c>
      <c r="S315" s="166"/>
      <c r="T315" s="168">
        <f>SUM(T316:T331)</f>
        <v>0</v>
      </c>
      <c r="AR315" s="161" t="s">
        <v>77</v>
      </c>
      <c r="AT315" s="169" t="s">
        <v>68</v>
      </c>
      <c r="AU315" s="169" t="s">
        <v>77</v>
      </c>
      <c r="AY315" s="161" t="s">
        <v>162</v>
      </c>
      <c r="BK315" s="170">
        <f>SUM(BK316:BK331)</f>
        <v>0</v>
      </c>
    </row>
    <row r="316" spans="2:65" s="1" customFormat="1" ht="16.5" customHeight="1">
      <c r="B316" s="174"/>
      <c r="C316" s="175" t="s">
        <v>1131</v>
      </c>
      <c r="D316" s="175" t="s">
        <v>164</v>
      </c>
      <c r="E316" s="176" t="s">
        <v>3491</v>
      </c>
      <c r="F316" s="177" t="s">
        <v>3492</v>
      </c>
      <c r="G316" s="178" t="s">
        <v>3027</v>
      </c>
      <c r="H316" s="179">
        <v>1</v>
      </c>
      <c r="I316" s="180"/>
      <c r="J316" s="181">
        <f t="shared" ref="J316:J330" si="90">ROUND(I316*H316,2)</f>
        <v>0</v>
      </c>
      <c r="K316" s="177" t="s">
        <v>5</v>
      </c>
      <c r="L316" s="41"/>
      <c r="M316" s="182" t="s">
        <v>5</v>
      </c>
      <c r="N316" s="183" t="s">
        <v>40</v>
      </c>
      <c r="O316" s="42"/>
      <c r="P316" s="184">
        <f t="shared" ref="P316:P330" si="91">O316*H316</f>
        <v>0</v>
      </c>
      <c r="Q316" s="184">
        <v>0</v>
      </c>
      <c r="R316" s="184">
        <f t="shared" ref="R316:R330" si="92">Q316*H316</f>
        <v>0</v>
      </c>
      <c r="S316" s="184">
        <v>0</v>
      </c>
      <c r="T316" s="185">
        <f t="shared" ref="T316:T330" si="93">S316*H316</f>
        <v>0</v>
      </c>
      <c r="AR316" s="24" t="s">
        <v>168</v>
      </c>
      <c r="AT316" s="24" t="s">
        <v>164</v>
      </c>
      <c r="AU316" s="24" t="s">
        <v>79</v>
      </c>
      <c r="AY316" s="24" t="s">
        <v>162</v>
      </c>
      <c r="BE316" s="186">
        <f t="shared" ref="BE316:BE330" si="94">IF(N316="základní",J316,0)</f>
        <v>0</v>
      </c>
      <c r="BF316" s="186">
        <f t="shared" ref="BF316:BF330" si="95">IF(N316="snížená",J316,0)</f>
        <v>0</v>
      </c>
      <c r="BG316" s="186">
        <f t="shared" ref="BG316:BG330" si="96">IF(N316="zákl. přenesená",J316,0)</f>
        <v>0</v>
      </c>
      <c r="BH316" s="186">
        <f t="shared" ref="BH316:BH330" si="97">IF(N316="sníž. přenesená",J316,0)</f>
        <v>0</v>
      </c>
      <c r="BI316" s="186">
        <f t="shared" ref="BI316:BI330" si="98">IF(N316="nulová",J316,0)</f>
        <v>0</v>
      </c>
      <c r="BJ316" s="24" t="s">
        <v>77</v>
      </c>
      <c r="BK316" s="186">
        <f t="shared" ref="BK316:BK330" si="99">ROUND(I316*H316,2)</f>
        <v>0</v>
      </c>
      <c r="BL316" s="24" t="s">
        <v>168</v>
      </c>
      <c r="BM316" s="24" t="s">
        <v>2080</v>
      </c>
    </row>
    <row r="317" spans="2:65" s="1" customFormat="1" ht="16.5" customHeight="1">
      <c r="B317" s="174"/>
      <c r="C317" s="175" t="s">
        <v>1136</v>
      </c>
      <c r="D317" s="175" t="s">
        <v>164</v>
      </c>
      <c r="E317" s="176" t="s">
        <v>3493</v>
      </c>
      <c r="F317" s="177" t="s">
        <v>3494</v>
      </c>
      <c r="G317" s="178" t="s">
        <v>3027</v>
      </c>
      <c r="H317" s="179">
        <v>1</v>
      </c>
      <c r="I317" s="180"/>
      <c r="J317" s="181">
        <f t="shared" si="90"/>
        <v>0</v>
      </c>
      <c r="K317" s="177" t="s">
        <v>5</v>
      </c>
      <c r="L317" s="41"/>
      <c r="M317" s="182" t="s">
        <v>5</v>
      </c>
      <c r="N317" s="183" t="s">
        <v>40</v>
      </c>
      <c r="O317" s="42"/>
      <c r="P317" s="184">
        <f t="shared" si="91"/>
        <v>0</v>
      </c>
      <c r="Q317" s="184">
        <v>0</v>
      </c>
      <c r="R317" s="184">
        <f t="shared" si="92"/>
        <v>0</v>
      </c>
      <c r="S317" s="184">
        <v>0</v>
      </c>
      <c r="T317" s="185">
        <f t="shared" si="93"/>
        <v>0</v>
      </c>
      <c r="AR317" s="24" t="s">
        <v>168</v>
      </c>
      <c r="AT317" s="24" t="s">
        <v>164</v>
      </c>
      <c r="AU317" s="24" t="s">
        <v>79</v>
      </c>
      <c r="AY317" s="24" t="s">
        <v>162</v>
      </c>
      <c r="BE317" s="186">
        <f t="shared" si="94"/>
        <v>0</v>
      </c>
      <c r="BF317" s="186">
        <f t="shared" si="95"/>
        <v>0</v>
      </c>
      <c r="BG317" s="186">
        <f t="shared" si="96"/>
        <v>0</v>
      </c>
      <c r="BH317" s="186">
        <f t="shared" si="97"/>
        <v>0</v>
      </c>
      <c r="BI317" s="186">
        <f t="shared" si="98"/>
        <v>0</v>
      </c>
      <c r="BJ317" s="24" t="s">
        <v>77</v>
      </c>
      <c r="BK317" s="186">
        <f t="shared" si="99"/>
        <v>0</v>
      </c>
      <c r="BL317" s="24" t="s">
        <v>168</v>
      </c>
      <c r="BM317" s="24" t="s">
        <v>2087</v>
      </c>
    </row>
    <row r="318" spans="2:65" s="1" customFormat="1" ht="16.5" customHeight="1">
      <c r="B318" s="174"/>
      <c r="C318" s="175" t="s">
        <v>1184</v>
      </c>
      <c r="D318" s="175" t="s">
        <v>164</v>
      </c>
      <c r="E318" s="176" t="s">
        <v>3362</v>
      </c>
      <c r="F318" s="177" t="s">
        <v>3363</v>
      </c>
      <c r="G318" s="178" t="s">
        <v>3027</v>
      </c>
      <c r="H318" s="179">
        <v>1</v>
      </c>
      <c r="I318" s="180"/>
      <c r="J318" s="181">
        <f t="shared" si="90"/>
        <v>0</v>
      </c>
      <c r="K318" s="177" t="s">
        <v>5</v>
      </c>
      <c r="L318" s="41"/>
      <c r="M318" s="182" t="s">
        <v>5</v>
      </c>
      <c r="N318" s="183" t="s">
        <v>40</v>
      </c>
      <c r="O318" s="42"/>
      <c r="P318" s="184">
        <f t="shared" si="91"/>
        <v>0</v>
      </c>
      <c r="Q318" s="184">
        <v>0</v>
      </c>
      <c r="R318" s="184">
        <f t="shared" si="92"/>
        <v>0</v>
      </c>
      <c r="S318" s="184">
        <v>0</v>
      </c>
      <c r="T318" s="185">
        <f t="shared" si="93"/>
        <v>0</v>
      </c>
      <c r="AR318" s="24" t="s">
        <v>168</v>
      </c>
      <c r="AT318" s="24" t="s">
        <v>164</v>
      </c>
      <c r="AU318" s="24" t="s">
        <v>79</v>
      </c>
      <c r="AY318" s="24" t="s">
        <v>162</v>
      </c>
      <c r="BE318" s="186">
        <f t="shared" si="94"/>
        <v>0</v>
      </c>
      <c r="BF318" s="186">
        <f t="shared" si="95"/>
        <v>0</v>
      </c>
      <c r="BG318" s="186">
        <f t="shared" si="96"/>
        <v>0</v>
      </c>
      <c r="BH318" s="186">
        <f t="shared" si="97"/>
        <v>0</v>
      </c>
      <c r="BI318" s="186">
        <f t="shared" si="98"/>
        <v>0</v>
      </c>
      <c r="BJ318" s="24" t="s">
        <v>77</v>
      </c>
      <c r="BK318" s="186">
        <f t="shared" si="99"/>
        <v>0</v>
      </c>
      <c r="BL318" s="24" t="s">
        <v>168</v>
      </c>
      <c r="BM318" s="24" t="s">
        <v>2094</v>
      </c>
    </row>
    <row r="319" spans="2:65" s="1" customFormat="1" ht="16.5" customHeight="1">
      <c r="B319" s="174"/>
      <c r="C319" s="175" t="s">
        <v>1224</v>
      </c>
      <c r="D319" s="175" t="s">
        <v>164</v>
      </c>
      <c r="E319" s="176" t="s">
        <v>3495</v>
      </c>
      <c r="F319" s="177" t="s">
        <v>3496</v>
      </c>
      <c r="G319" s="178" t="s">
        <v>3027</v>
      </c>
      <c r="H319" s="179">
        <v>1</v>
      </c>
      <c r="I319" s="180"/>
      <c r="J319" s="181">
        <f t="shared" si="90"/>
        <v>0</v>
      </c>
      <c r="K319" s="177" t="s">
        <v>5</v>
      </c>
      <c r="L319" s="41"/>
      <c r="M319" s="182" t="s">
        <v>5</v>
      </c>
      <c r="N319" s="183" t="s">
        <v>40</v>
      </c>
      <c r="O319" s="42"/>
      <c r="P319" s="184">
        <f t="shared" si="91"/>
        <v>0</v>
      </c>
      <c r="Q319" s="184">
        <v>0</v>
      </c>
      <c r="R319" s="184">
        <f t="shared" si="92"/>
        <v>0</v>
      </c>
      <c r="S319" s="184">
        <v>0</v>
      </c>
      <c r="T319" s="185">
        <f t="shared" si="93"/>
        <v>0</v>
      </c>
      <c r="AR319" s="24" t="s">
        <v>168</v>
      </c>
      <c r="AT319" s="24" t="s">
        <v>164</v>
      </c>
      <c r="AU319" s="24" t="s">
        <v>79</v>
      </c>
      <c r="AY319" s="24" t="s">
        <v>162</v>
      </c>
      <c r="BE319" s="186">
        <f t="shared" si="94"/>
        <v>0</v>
      </c>
      <c r="BF319" s="186">
        <f t="shared" si="95"/>
        <v>0</v>
      </c>
      <c r="BG319" s="186">
        <f t="shared" si="96"/>
        <v>0</v>
      </c>
      <c r="BH319" s="186">
        <f t="shared" si="97"/>
        <v>0</v>
      </c>
      <c r="BI319" s="186">
        <f t="shared" si="98"/>
        <v>0</v>
      </c>
      <c r="BJ319" s="24" t="s">
        <v>77</v>
      </c>
      <c r="BK319" s="186">
        <f t="shared" si="99"/>
        <v>0</v>
      </c>
      <c r="BL319" s="24" t="s">
        <v>168</v>
      </c>
      <c r="BM319" s="24" t="s">
        <v>2101</v>
      </c>
    </row>
    <row r="320" spans="2:65" s="1" customFormat="1" ht="16.5" customHeight="1">
      <c r="B320" s="174"/>
      <c r="C320" s="175" t="s">
        <v>1229</v>
      </c>
      <c r="D320" s="175" t="s">
        <v>164</v>
      </c>
      <c r="E320" s="176" t="s">
        <v>3438</v>
      </c>
      <c r="F320" s="177" t="s">
        <v>3439</v>
      </c>
      <c r="G320" s="178" t="s">
        <v>3027</v>
      </c>
      <c r="H320" s="179">
        <v>3</v>
      </c>
      <c r="I320" s="180"/>
      <c r="J320" s="181">
        <f t="shared" si="90"/>
        <v>0</v>
      </c>
      <c r="K320" s="177" t="s">
        <v>5</v>
      </c>
      <c r="L320" s="41"/>
      <c r="M320" s="182" t="s">
        <v>5</v>
      </c>
      <c r="N320" s="183" t="s">
        <v>40</v>
      </c>
      <c r="O320" s="42"/>
      <c r="P320" s="184">
        <f t="shared" si="91"/>
        <v>0</v>
      </c>
      <c r="Q320" s="184">
        <v>0</v>
      </c>
      <c r="R320" s="184">
        <f t="shared" si="92"/>
        <v>0</v>
      </c>
      <c r="S320" s="184">
        <v>0</v>
      </c>
      <c r="T320" s="185">
        <f t="shared" si="93"/>
        <v>0</v>
      </c>
      <c r="AR320" s="24" t="s">
        <v>168</v>
      </c>
      <c r="AT320" s="24" t="s">
        <v>164</v>
      </c>
      <c r="AU320" s="24" t="s">
        <v>79</v>
      </c>
      <c r="AY320" s="24" t="s">
        <v>162</v>
      </c>
      <c r="BE320" s="186">
        <f t="shared" si="94"/>
        <v>0</v>
      </c>
      <c r="BF320" s="186">
        <f t="shared" si="95"/>
        <v>0</v>
      </c>
      <c r="BG320" s="186">
        <f t="shared" si="96"/>
        <v>0</v>
      </c>
      <c r="BH320" s="186">
        <f t="shared" si="97"/>
        <v>0</v>
      </c>
      <c r="BI320" s="186">
        <f t="shared" si="98"/>
        <v>0</v>
      </c>
      <c r="BJ320" s="24" t="s">
        <v>77</v>
      </c>
      <c r="BK320" s="186">
        <f t="shared" si="99"/>
        <v>0</v>
      </c>
      <c r="BL320" s="24" t="s">
        <v>168</v>
      </c>
      <c r="BM320" s="24" t="s">
        <v>2108</v>
      </c>
    </row>
    <row r="321" spans="2:65" s="1" customFormat="1" ht="16.5" customHeight="1">
      <c r="B321" s="174"/>
      <c r="C321" s="175" t="s">
        <v>1233</v>
      </c>
      <c r="D321" s="175" t="s">
        <v>164</v>
      </c>
      <c r="E321" s="176" t="s">
        <v>3440</v>
      </c>
      <c r="F321" s="177" t="s">
        <v>3441</v>
      </c>
      <c r="G321" s="178" t="s">
        <v>3027</v>
      </c>
      <c r="H321" s="179">
        <v>6</v>
      </c>
      <c r="I321" s="180"/>
      <c r="J321" s="181">
        <f t="shared" si="90"/>
        <v>0</v>
      </c>
      <c r="K321" s="177" t="s">
        <v>5</v>
      </c>
      <c r="L321" s="41"/>
      <c r="M321" s="182" t="s">
        <v>5</v>
      </c>
      <c r="N321" s="183" t="s">
        <v>40</v>
      </c>
      <c r="O321" s="42"/>
      <c r="P321" s="184">
        <f t="shared" si="91"/>
        <v>0</v>
      </c>
      <c r="Q321" s="184">
        <v>0</v>
      </c>
      <c r="R321" s="184">
        <f t="shared" si="92"/>
        <v>0</v>
      </c>
      <c r="S321" s="184">
        <v>0</v>
      </c>
      <c r="T321" s="185">
        <f t="shared" si="93"/>
        <v>0</v>
      </c>
      <c r="AR321" s="24" t="s">
        <v>168</v>
      </c>
      <c r="AT321" s="24" t="s">
        <v>164</v>
      </c>
      <c r="AU321" s="24" t="s">
        <v>79</v>
      </c>
      <c r="AY321" s="24" t="s">
        <v>162</v>
      </c>
      <c r="BE321" s="186">
        <f t="shared" si="94"/>
        <v>0</v>
      </c>
      <c r="BF321" s="186">
        <f t="shared" si="95"/>
        <v>0</v>
      </c>
      <c r="BG321" s="186">
        <f t="shared" si="96"/>
        <v>0</v>
      </c>
      <c r="BH321" s="186">
        <f t="shared" si="97"/>
        <v>0</v>
      </c>
      <c r="BI321" s="186">
        <f t="shared" si="98"/>
        <v>0</v>
      </c>
      <c r="BJ321" s="24" t="s">
        <v>77</v>
      </c>
      <c r="BK321" s="186">
        <f t="shared" si="99"/>
        <v>0</v>
      </c>
      <c r="BL321" s="24" t="s">
        <v>168</v>
      </c>
      <c r="BM321" s="24" t="s">
        <v>2115</v>
      </c>
    </row>
    <row r="322" spans="2:65" s="1" customFormat="1" ht="16.5" customHeight="1">
      <c r="B322" s="174"/>
      <c r="C322" s="175" t="s">
        <v>1258</v>
      </c>
      <c r="D322" s="175" t="s">
        <v>164</v>
      </c>
      <c r="E322" s="176" t="s">
        <v>3360</v>
      </c>
      <c r="F322" s="177" t="s">
        <v>3361</v>
      </c>
      <c r="G322" s="178" t="s">
        <v>3027</v>
      </c>
      <c r="H322" s="179">
        <v>10</v>
      </c>
      <c r="I322" s="180"/>
      <c r="J322" s="181">
        <f t="shared" si="90"/>
        <v>0</v>
      </c>
      <c r="K322" s="177" t="s">
        <v>5</v>
      </c>
      <c r="L322" s="41"/>
      <c r="M322" s="182" t="s">
        <v>5</v>
      </c>
      <c r="N322" s="183" t="s">
        <v>40</v>
      </c>
      <c r="O322" s="42"/>
      <c r="P322" s="184">
        <f t="shared" si="91"/>
        <v>0</v>
      </c>
      <c r="Q322" s="184">
        <v>0</v>
      </c>
      <c r="R322" s="184">
        <f t="shared" si="92"/>
        <v>0</v>
      </c>
      <c r="S322" s="184">
        <v>0</v>
      </c>
      <c r="T322" s="185">
        <f t="shared" si="93"/>
        <v>0</v>
      </c>
      <c r="AR322" s="24" t="s">
        <v>168</v>
      </c>
      <c r="AT322" s="24" t="s">
        <v>164</v>
      </c>
      <c r="AU322" s="24" t="s">
        <v>79</v>
      </c>
      <c r="AY322" s="24" t="s">
        <v>162</v>
      </c>
      <c r="BE322" s="186">
        <f t="shared" si="94"/>
        <v>0</v>
      </c>
      <c r="BF322" s="186">
        <f t="shared" si="95"/>
        <v>0</v>
      </c>
      <c r="BG322" s="186">
        <f t="shared" si="96"/>
        <v>0</v>
      </c>
      <c r="BH322" s="186">
        <f t="shared" si="97"/>
        <v>0</v>
      </c>
      <c r="BI322" s="186">
        <f t="shared" si="98"/>
        <v>0</v>
      </c>
      <c r="BJ322" s="24" t="s">
        <v>77</v>
      </c>
      <c r="BK322" s="186">
        <f t="shared" si="99"/>
        <v>0</v>
      </c>
      <c r="BL322" s="24" t="s">
        <v>168</v>
      </c>
      <c r="BM322" s="24" t="s">
        <v>2122</v>
      </c>
    </row>
    <row r="323" spans="2:65" s="1" customFormat="1" ht="38.25" customHeight="1">
      <c r="B323" s="174"/>
      <c r="C323" s="175" t="s">
        <v>1262</v>
      </c>
      <c r="D323" s="175" t="s">
        <v>164</v>
      </c>
      <c r="E323" s="176" t="s">
        <v>3432</v>
      </c>
      <c r="F323" s="177" t="s">
        <v>3433</v>
      </c>
      <c r="G323" s="178" t="s">
        <v>3027</v>
      </c>
      <c r="H323" s="179">
        <v>1</v>
      </c>
      <c r="I323" s="180"/>
      <c r="J323" s="181">
        <f t="shared" si="90"/>
        <v>0</v>
      </c>
      <c r="K323" s="177" t="s">
        <v>5</v>
      </c>
      <c r="L323" s="41"/>
      <c r="M323" s="182" t="s">
        <v>5</v>
      </c>
      <c r="N323" s="183" t="s">
        <v>40</v>
      </c>
      <c r="O323" s="42"/>
      <c r="P323" s="184">
        <f t="shared" si="91"/>
        <v>0</v>
      </c>
      <c r="Q323" s="184">
        <v>0</v>
      </c>
      <c r="R323" s="184">
        <f t="shared" si="92"/>
        <v>0</v>
      </c>
      <c r="S323" s="184">
        <v>0</v>
      </c>
      <c r="T323" s="185">
        <f t="shared" si="93"/>
        <v>0</v>
      </c>
      <c r="AR323" s="24" t="s">
        <v>168</v>
      </c>
      <c r="AT323" s="24" t="s">
        <v>164</v>
      </c>
      <c r="AU323" s="24" t="s">
        <v>79</v>
      </c>
      <c r="AY323" s="24" t="s">
        <v>162</v>
      </c>
      <c r="BE323" s="186">
        <f t="shared" si="94"/>
        <v>0</v>
      </c>
      <c r="BF323" s="186">
        <f t="shared" si="95"/>
        <v>0</v>
      </c>
      <c r="BG323" s="186">
        <f t="shared" si="96"/>
        <v>0</v>
      </c>
      <c r="BH323" s="186">
        <f t="shared" si="97"/>
        <v>0</v>
      </c>
      <c r="BI323" s="186">
        <f t="shared" si="98"/>
        <v>0</v>
      </c>
      <c r="BJ323" s="24" t="s">
        <v>77</v>
      </c>
      <c r="BK323" s="186">
        <f t="shared" si="99"/>
        <v>0</v>
      </c>
      <c r="BL323" s="24" t="s">
        <v>168</v>
      </c>
      <c r="BM323" s="24" t="s">
        <v>2129</v>
      </c>
    </row>
    <row r="324" spans="2:65" s="1" customFormat="1" ht="38.25" customHeight="1">
      <c r="B324" s="174"/>
      <c r="C324" s="175" t="s">
        <v>1310</v>
      </c>
      <c r="D324" s="175" t="s">
        <v>164</v>
      </c>
      <c r="E324" s="176" t="s">
        <v>3497</v>
      </c>
      <c r="F324" s="177" t="s">
        <v>3498</v>
      </c>
      <c r="G324" s="178" t="s">
        <v>3027</v>
      </c>
      <c r="H324" s="179">
        <v>8</v>
      </c>
      <c r="I324" s="180"/>
      <c r="J324" s="181">
        <f t="shared" si="90"/>
        <v>0</v>
      </c>
      <c r="K324" s="177" t="s">
        <v>5</v>
      </c>
      <c r="L324" s="41"/>
      <c r="M324" s="182" t="s">
        <v>5</v>
      </c>
      <c r="N324" s="183" t="s">
        <v>40</v>
      </c>
      <c r="O324" s="42"/>
      <c r="P324" s="184">
        <f t="shared" si="91"/>
        <v>0</v>
      </c>
      <c r="Q324" s="184">
        <v>0</v>
      </c>
      <c r="R324" s="184">
        <f t="shared" si="92"/>
        <v>0</v>
      </c>
      <c r="S324" s="184">
        <v>0</v>
      </c>
      <c r="T324" s="185">
        <f t="shared" si="93"/>
        <v>0</v>
      </c>
      <c r="AR324" s="24" t="s">
        <v>168</v>
      </c>
      <c r="AT324" s="24" t="s">
        <v>164</v>
      </c>
      <c r="AU324" s="24" t="s">
        <v>79</v>
      </c>
      <c r="AY324" s="24" t="s">
        <v>162</v>
      </c>
      <c r="BE324" s="186">
        <f t="shared" si="94"/>
        <v>0</v>
      </c>
      <c r="BF324" s="186">
        <f t="shared" si="95"/>
        <v>0</v>
      </c>
      <c r="BG324" s="186">
        <f t="shared" si="96"/>
        <v>0</v>
      </c>
      <c r="BH324" s="186">
        <f t="shared" si="97"/>
        <v>0</v>
      </c>
      <c r="BI324" s="186">
        <f t="shared" si="98"/>
        <v>0</v>
      </c>
      <c r="BJ324" s="24" t="s">
        <v>77</v>
      </c>
      <c r="BK324" s="186">
        <f t="shared" si="99"/>
        <v>0</v>
      </c>
      <c r="BL324" s="24" t="s">
        <v>168</v>
      </c>
      <c r="BM324" s="24" t="s">
        <v>2136</v>
      </c>
    </row>
    <row r="325" spans="2:65" s="1" customFormat="1" ht="38.25" customHeight="1">
      <c r="B325" s="174"/>
      <c r="C325" s="175" t="s">
        <v>1315</v>
      </c>
      <c r="D325" s="175" t="s">
        <v>164</v>
      </c>
      <c r="E325" s="176" t="s">
        <v>3366</v>
      </c>
      <c r="F325" s="177" t="s">
        <v>3367</v>
      </c>
      <c r="G325" s="178" t="s">
        <v>3027</v>
      </c>
      <c r="H325" s="179">
        <v>1</v>
      </c>
      <c r="I325" s="180"/>
      <c r="J325" s="181">
        <f t="shared" si="90"/>
        <v>0</v>
      </c>
      <c r="K325" s="177" t="s">
        <v>5</v>
      </c>
      <c r="L325" s="41"/>
      <c r="M325" s="182" t="s">
        <v>5</v>
      </c>
      <c r="N325" s="183" t="s">
        <v>40</v>
      </c>
      <c r="O325" s="42"/>
      <c r="P325" s="184">
        <f t="shared" si="91"/>
        <v>0</v>
      </c>
      <c r="Q325" s="184">
        <v>0</v>
      </c>
      <c r="R325" s="184">
        <f t="shared" si="92"/>
        <v>0</v>
      </c>
      <c r="S325" s="184">
        <v>0</v>
      </c>
      <c r="T325" s="185">
        <f t="shared" si="93"/>
        <v>0</v>
      </c>
      <c r="AR325" s="24" t="s">
        <v>168</v>
      </c>
      <c r="AT325" s="24" t="s">
        <v>164</v>
      </c>
      <c r="AU325" s="24" t="s">
        <v>79</v>
      </c>
      <c r="AY325" s="24" t="s">
        <v>162</v>
      </c>
      <c r="BE325" s="186">
        <f t="shared" si="94"/>
        <v>0</v>
      </c>
      <c r="BF325" s="186">
        <f t="shared" si="95"/>
        <v>0</v>
      </c>
      <c r="BG325" s="186">
        <f t="shared" si="96"/>
        <v>0</v>
      </c>
      <c r="BH325" s="186">
        <f t="shared" si="97"/>
        <v>0</v>
      </c>
      <c r="BI325" s="186">
        <f t="shared" si="98"/>
        <v>0</v>
      </c>
      <c r="BJ325" s="24" t="s">
        <v>77</v>
      </c>
      <c r="BK325" s="186">
        <f t="shared" si="99"/>
        <v>0</v>
      </c>
      <c r="BL325" s="24" t="s">
        <v>168</v>
      </c>
      <c r="BM325" s="24" t="s">
        <v>2143</v>
      </c>
    </row>
    <row r="326" spans="2:65" s="1" customFormat="1" ht="25.5" customHeight="1">
      <c r="B326" s="174"/>
      <c r="C326" s="175" t="s">
        <v>1324</v>
      </c>
      <c r="D326" s="175" t="s">
        <v>164</v>
      </c>
      <c r="E326" s="176" t="s">
        <v>3499</v>
      </c>
      <c r="F326" s="177" t="s">
        <v>3500</v>
      </c>
      <c r="G326" s="178" t="s">
        <v>3027</v>
      </c>
      <c r="H326" s="179">
        <v>1</v>
      </c>
      <c r="I326" s="180"/>
      <c r="J326" s="181">
        <f t="shared" si="90"/>
        <v>0</v>
      </c>
      <c r="K326" s="177" t="s">
        <v>5</v>
      </c>
      <c r="L326" s="41"/>
      <c r="M326" s="182" t="s">
        <v>5</v>
      </c>
      <c r="N326" s="183" t="s">
        <v>40</v>
      </c>
      <c r="O326" s="42"/>
      <c r="P326" s="184">
        <f t="shared" si="91"/>
        <v>0</v>
      </c>
      <c r="Q326" s="184">
        <v>0</v>
      </c>
      <c r="R326" s="184">
        <f t="shared" si="92"/>
        <v>0</v>
      </c>
      <c r="S326" s="184">
        <v>0</v>
      </c>
      <c r="T326" s="185">
        <f t="shared" si="93"/>
        <v>0</v>
      </c>
      <c r="AR326" s="24" t="s">
        <v>168</v>
      </c>
      <c r="AT326" s="24" t="s">
        <v>164</v>
      </c>
      <c r="AU326" s="24" t="s">
        <v>79</v>
      </c>
      <c r="AY326" s="24" t="s">
        <v>162</v>
      </c>
      <c r="BE326" s="186">
        <f t="shared" si="94"/>
        <v>0</v>
      </c>
      <c r="BF326" s="186">
        <f t="shared" si="95"/>
        <v>0</v>
      </c>
      <c r="BG326" s="186">
        <f t="shared" si="96"/>
        <v>0</v>
      </c>
      <c r="BH326" s="186">
        <f t="shared" si="97"/>
        <v>0</v>
      </c>
      <c r="BI326" s="186">
        <f t="shared" si="98"/>
        <v>0</v>
      </c>
      <c r="BJ326" s="24" t="s">
        <v>77</v>
      </c>
      <c r="BK326" s="186">
        <f t="shared" si="99"/>
        <v>0</v>
      </c>
      <c r="BL326" s="24" t="s">
        <v>168</v>
      </c>
      <c r="BM326" s="24" t="s">
        <v>2150</v>
      </c>
    </row>
    <row r="327" spans="2:65" s="1" customFormat="1" ht="25.5" customHeight="1">
      <c r="B327" s="174"/>
      <c r="C327" s="175" t="s">
        <v>1335</v>
      </c>
      <c r="D327" s="175" t="s">
        <v>164</v>
      </c>
      <c r="E327" s="176" t="s">
        <v>3501</v>
      </c>
      <c r="F327" s="177" t="s">
        <v>3502</v>
      </c>
      <c r="G327" s="178" t="s">
        <v>3027</v>
      </c>
      <c r="H327" s="179">
        <v>1</v>
      </c>
      <c r="I327" s="180"/>
      <c r="J327" s="181">
        <f t="shared" si="90"/>
        <v>0</v>
      </c>
      <c r="K327" s="177" t="s">
        <v>5</v>
      </c>
      <c r="L327" s="41"/>
      <c r="M327" s="182" t="s">
        <v>5</v>
      </c>
      <c r="N327" s="183" t="s">
        <v>40</v>
      </c>
      <c r="O327" s="42"/>
      <c r="P327" s="184">
        <f t="shared" si="91"/>
        <v>0</v>
      </c>
      <c r="Q327" s="184">
        <v>0</v>
      </c>
      <c r="R327" s="184">
        <f t="shared" si="92"/>
        <v>0</v>
      </c>
      <c r="S327" s="184">
        <v>0</v>
      </c>
      <c r="T327" s="185">
        <f t="shared" si="93"/>
        <v>0</v>
      </c>
      <c r="AR327" s="24" t="s">
        <v>168</v>
      </c>
      <c r="AT327" s="24" t="s">
        <v>164</v>
      </c>
      <c r="AU327" s="24" t="s">
        <v>79</v>
      </c>
      <c r="AY327" s="24" t="s">
        <v>162</v>
      </c>
      <c r="BE327" s="186">
        <f t="shared" si="94"/>
        <v>0</v>
      </c>
      <c r="BF327" s="186">
        <f t="shared" si="95"/>
        <v>0</v>
      </c>
      <c r="BG327" s="186">
        <f t="shared" si="96"/>
        <v>0</v>
      </c>
      <c r="BH327" s="186">
        <f t="shared" si="97"/>
        <v>0</v>
      </c>
      <c r="BI327" s="186">
        <f t="shared" si="98"/>
        <v>0</v>
      </c>
      <c r="BJ327" s="24" t="s">
        <v>77</v>
      </c>
      <c r="BK327" s="186">
        <f t="shared" si="99"/>
        <v>0</v>
      </c>
      <c r="BL327" s="24" t="s">
        <v>168</v>
      </c>
      <c r="BM327" s="24" t="s">
        <v>2157</v>
      </c>
    </row>
    <row r="328" spans="2:65" s="1" customFormat="1" ht="25.5" customHeight="1">
      <c r="B328" s="174"/>
      <c r="C328" s="175" t="s">
        <v>1340</v>
      </c>
      <c r="D328" s="175" t="s">
        <v>164</v>
      </c>
      <c r="E328" s="176" t="s">
        <v>3503</v>
      </c>
      <c r="F328" s="177" t="s">
        <v>3504</v>
      </c>
      <c r="G328" s="178" t="s">
        <v>3027</v>
      </c>
      <c r="H328" s="179">
        <v>1</v>
      </c>
      <c r="I328" s="180"/>
      <c r="J328" s="181">
        <f t="shared" si="90"/>
        <v>0</v>
      </c>
      <c r="K328" s="177" t="s">
        <v>5</v>
      </c>
      <c r="L328" s="41"/>
      <c r="M328" s="182" t="s">
        <v>5</v>
      </c>
      <c r="N328" s="183" t="s">
        <v>40</v>
      </c>
      <c r="O328" s="42"/>
      <c r="P328" s="184">
        <f t="shared" si="91"/>
        <v>0</v>
      </c>
      <c r="Q328" s="184">
        <v>0</v>
      </c>
      <c r="R328" s="184">
        <f t="shared" si="92"/>
        <v>0</v>
      </c>
      <c r="S328" s="184">
        <v>0</v>
      </c>
      <c r="T328" s="185">
        <f t="shared" si="93"/>
        <v>0</v>
      </c>
      <c r="AR328" s="24" t="s">
        <v>168</v>
      </c>
      <c r="AT328" s="24" t="s">
        <v>164</v>
      </c>
      <c r="AU328" s="24" t="s">
        <v>79</v>
      </c>
      <c r="AY328" s="24" t="s">
        <v>162</v>
      </c>
      <c r="BE328" s="186">
        <f t="shared" si="94"/>
        <v>0</v>
      </c>
      <c r="BF328" s="186">
        <f t="shared" si="95"/>
        <v>0</v>
      </c>
      <c r="BG328" s="186">
        <f t="shared" si="96"/>
        <v>0</v>
      </c>
      <c r="BH328" s="186">
        <f t="shared" si="97"/>
        <v>0</v>
      </c>
      <c r="BI328" s="186">
        <f t="shared" si="98"/>
        <v>0</v>
      </c>
      <c r="BJ328" s="24" t="s">
        <v>77</v>
      </c>
      <c r="BK328" s="186">
        <f t="shared" si="99"/>
        <v>0</v>
      </c>
      <c r="BL328" s="24" t="s">
        <v>168</v>
      </c>
      <c r="BM328" s="24" t="s">
        <v>2164</v>
      </c>
    </row>
    <row r="329" spans="2:65" s="1" customFormat="1" ht="16.5" customHeight="1">
      <c r="B329" s="174"/>
      <c r="C329" s="175" t="s">
        <v>1346</v>
      </c>
      <c r="D329" s="175" t="s">
        <v>164</v>
      </c>
      <c r="E329" s="176" t="s">
        <v>3442</v>
      </c>
      <c r="F329" s="177" t="s">
        <v>3443</v>
      </c>
      <c r="G329" s="178" t="s">
        <v>3027</v>
      </c>
      <c r="H329" s="179">
        <v>2</v>
      </c>
      <c r="I329" s="180"/>
      <c r="J329" s="181">
        <f t="shared" si="90"/>
        <v>0</v>
      </c>
      <c r="K329" s="177" t="s">
        <v>5</v>
      </c>
      <c r="L329" s="41"/>
      <c r="M329" s="182" t="s">
        <v>5</v>
      </c>
      <c r="N329" s="183" t="s">
        <v>40</v>
      </c>
      <c r="O329" s="42"/>
      <c r="P329" s="184">
        <f t="shared" si="91"/>
        <v>0</v>
      </c>
      <c r="Q329" s="184">
        <v>0</v>
      </c>
      <c r="R329" s="184">
        <f t="shared" si="92"/>
        <v>0</v>
      </c>
      <c r="S329" s="184">
        <v>0</v>
      </c>
      <c r="T329" s="185">
        <f t="shared" si="93"/>
        <v>0</v>
      </c>
      <c r="AR329" s="24" t="s">
        <v>168</v>
      </c>
      <c r="AT329" s="24" t="s">
        <v>164</v>
      </c>
      <c r="AU329" s="24" t="s">
        <v>79</v>
      </c>
      <c r="AY329" s="24" t="s">
        <v>162</v>
      </c>
      <c r="BE329" s="186">
        <f t="shared" si="94"/>
        <v>0</v>
      </c>
      <c r="BF329" s="186">
        <f t="shared" si="95"/>
        <v>0</v>
      </c>
      <c r="BG329" s="186">
        <f t="shared" si="96"/>
        <v>0</v>
      </c>
      <c r="BH329" s="186">
        <f t="shared" si="97"/>
        <v>0</v>
      </c>
      <c r="BI329" s="186">
        <f t="shared" si="98"/>
        <v>0</v>
      </c>
      <c r="BJ329" s="24" t="s">
        <v>77</v>
      </c>
      <c r="BK329" s="186">
        <f t="shared" si="99"/>
        <v>0</v>
      </c>
      <c r="BL329" s="24" t="s">
        <v>168</v>
      </c>
      <c r="BM329" s="24" t="s">
        <v>2171</v>
      </c>
    </row>
    <row r="330" spans="2:65" s="1" customFormat="1" ht="16.5" customHeight="1">
      <c r="B330" s="174"/>
      <c r="C330" s="175" t="s">
        <v>1356</v>
      </c>
      <c r="D330" s="175" t="s">
        <v>164</v>
      </c>
      <c r="E330" s="176" t="s">
        <v>3505</v>
      </c>
      <c r="F330" s="177" t="s">
        <v>3506</v>
      </c>
      <c r="G330" s="178" t="s">
        <v>3027</v>
      </c>
      <c r="H330" s="179">
        <v>8</v>
      </c>
      <c r="I330" s="180"/>
      <c r="J330" s="181">
        <f t="shared" si="90"/>
        <v>0</v>
      </c>
      <c r="K330" s="177" t="s">
        <v>5</v>
      </c>
      <c r="L330" s="41"/>
      <c r="M330" s="182" t="s">
        <v>5</v>
      </c>
      <c r="N330" s="183" t="s">
        <v>40</v>
      </c>
      <c r="O330" s="42"/>
      <c r="P330" s="184">
        <f t="shared" si="91"/>
        <v>0</v>
      </c>
      <c r="Q330" s="184">
        <v>0</v>
      </c>
      <c r="R330" s="184">
        <f t="shared" si="92"/>
        <v>0</v>
      </c>
      <c r="S330" s="184">
        <v>0</v>
      </c>
      <c r="T330" s="185">
        <f t="shared" si="93"/>
        <v>0</v>
      </c>
      <c r="AR330" s="24" t="s">
        <v>168</v>
      </c>
      <c r="AT330" s="24" t="s">
        <v>164</v>
      </c>
      <c r="AU330" s="24" t="s">
        <v>79</v>
      </c>
      <c r="AY330" s="24" t="s">
        <v>162</v>
      </c>
      <c r="BE330" s="186">
        <f t="shared" si="94"/>
        <v>0</v>
      </c>
      <c r="BF330" s="186">
        <f t="shared" si="95"/>
        <v>0</v>
      </c>
      <c r="BG330" s="186">
        <f t="shared" si="96"/>
        <v>0</v>
      </c>
      <c r="BH330" s="186">
        <f t="shared" si="97"/>
        <v>0</v>
      </c>
      <c r="BI330" s="186">
        <f t="shared" si="98"/>
        <v>0</v>
      </c>
      <c r="BJ330" s="24" t="s">
        <v>77</v>
      </c>
      <c r="BK330" s="186">
        <f t="shared" si="99"/>
        <v>0</v>
      </c>
      <c r="BL330" s="24" t="s">
        <v>168</v>
      </c>
      <c r="BM330" s="24" t="s">
        <v>2193</v>
      </c>
    </row>
    <row r="331" spans="2:65" s="1" customFormat="1" ht="19">
      <c r="B331" s="41"/>
      <c r="D331" s="188" t="s">
        <v>182</v>
      </c>
      <c r="F331" s="203" t="s">
        <v>3340</v>
      </c>
      <c r="I331" s="204"/>
      <c r="L331" s="41"/>
      <c r="M331" s="205"/>
      <c r="N331" s="42"/>
      <c r="O331" s="42"/>
      <c r="P331" s="42"/>
      <c r="Q331" s="42"/>
      <c r="R331" s="42"/>
      <c r="S331" s="42"/>
      <c r="T331" s="70"/>
      <c r="AT331" s="24" t="s">
        <v>182</v>
      </c>
      <c r="AU331" s="24" t="s">
        <v>79</v>
      </c>
    </row>
    <row r="332" spans="2:65" s="10" customFormat="1" ht="29.9" customHeight="1">
      <c r="B332" s="160"/>
      <c r="D332" s="171" t="s">
        <v>68</v>
      </c>
      <c r="E332" s="172" t="s">
        <v>3244</v>
      </c>
      <c r="F332" s="172" t="s">
        <v>3378</v>
      </c>
      <c r="I332" s="163"/>
      <c r="J332" s="173">
        <f>BK332</f>
        <v>0</v>
      </c>
      <c r="L332" s="160"/>
      <c r="M332" s="165"/>
      <c r="N332" s="166"/>
      <c r="O332" s="166"/>
      <c r="P332" s="167">
        <f>SUM(P333:P336)</f>
        <v>0</v>
      </c>
      <c r="Q332" s="166"/>
      <c r="R332" s="167">
        <f>SUM(R333:R336)</f>
        <v>0</v>
      </c>
      <c r="S332" s="166"/>
      <c r="T332" s="168">
        <f>SUM(T333:T336)</f>
        <v>0</v>
      </c>
      <c r="AR332" s="161" t="s">
        <v>77</v>
      </c>
      <c r="AT332" s="169" t="s">
        <v>68</v>
      </c>
      <c r="AU332" s="169" t="s">
        <v>77</v>
      </c>
      <c r="AY332" s="161" t="s">
        <v>162</v>
      </c>
      <c r="BK332" s="170">
        <f>SUM(BK333:BK336)</f>
        <v>0</v>
      </c>
    </row>
    <row r="333" spans="2:65" s="1" customFormat="1" ht="16.5" customHeight="1">
      <c r="B333" s="174"/>
      <c r="C333" s="175" t="s">
        <v>1361</v>
      </c>
      <c r="D333" s="175" t="s">
        <v>164</v>
      </c>
      <c r="E333" s="176" t="s">
        <v>3379</v>
      </c>
      <c r="F333" s="177" t="s">
        <v>3380</v>
      </c>
      <c r="G333" s="178" t="s">
        <v>3027</v>
      </c>
      <c r="H333" s="179">
        <v>1</v>
      </c>
      <c r="I333" s="180"/>
      <c r="J333" s="181">
        <f>ROUND(I333*H333,2)</f>
        <v>0</v>
      </c>
      <c r="K333" s="177" t="s">
        <v>5</v>
      </c>
      <c r="L333" s="41"/>
      <c r="M333" s="182" t="s">
        <v>5</v>
      </c>
      <c r="N333" s="183" t="s">
        <v>40</v>
      </c>
      <c r="O333" s="42"/>
      <c r="P333" s="184">
        <f>O333*H333</f>
        <v>0</v>
      </c>
      <c r="Q333" s="184">
        <v>0</v>
      </c>
      <c r="R333" s="184">
        <f>Q333*H333</f>
        <v>0</v>
      </c>
      <c r="S333" s="184">
        <v>0</v>
      </c>
      <c r="T333" s="185">
        <f>S333*H333</f>
        <v>0</v>
      </c>
      <c r="AR333" s="24" t="s">
        <v>168</v>
      </c>
      <c r="AT333" s="24" t="s">
        <v>164</v>
      </c>
      <c r="AU333" s="24" t="s">
        <v>79</v>
      </c>
      <c r="AY333" s="24" t="s">
        <v>162</v>
      </c>
      <c r="BE333" s="186">
        <f>IF(N333="základní",J333,0)</f>
        <v>0</v>
      </c>
      <c r="BF333" s="186">
        <f>IF(N333="snížená",J333,0)</f>
        <v>0</v>
      </c>
      <c r="BG333" s="186">
        <f>IF(N333="zákl. přenesená",J333,0)</f>
        <v>0</v>
      </c>
      <c r="BH333" s="186">
        <f>IF(N333="sníž. přenesená",J333,0)</f>
        <v>0</v>
      </c>
      <c r="BI333" s="186">
        <f>IF(N333="nulová",J333,0)</f>
        <v>0</v>
      </c>
      <c r="BJ333" s="24" t="s">
        <v>77</v>
      </c>
      <c r="BK333" s="186">
        <f>ROUND(I333*H333,2)</f>
        <v>0</v>
      </c>
      <c r="BL333" s="24" t="s">
        <v>168</v>
      </c>
      <c r="BM333" s="24" t="s">
        <v>2202</v>
      </c>
    </row>
    <row r="334" spans="2:65" s="1" customFormat="1" ht="16.5" customHeight="1">
      <c r="B334" s="174"/>
      <c r="C334" s="175" t="s">
        <v>1366</v>
      </c>
      <c r="D334" s="175" t="s">
        <v>164</v>
      </c>
      <c r="E334" s="176" t="s">
        <v>3381</v>
      </c>
      <c r="F334" s="177" t="s">
        <v>3382</v>
      </c>
      <c r="G334" s="178" t="s">
        <v>3027</v>
      </c>
      <c r="H334" s="179">
        <v>2</v>
      </c>
      <c r="I334" s="180"/>
      <c r="J334" s="181">
        <f>ROUND(I334*H334,2)</f>
        <v>0</v>
      </c>
      <c r="K334" s="177" t="s">
        <v>5</v>
      </c>
      <c r="L334" s="41"/>
      <c r="M334" s="182" t="s">
        <v>5</v>
      </c>
      <c r="N334" s="183" t="s">
        <v>40</v>
      </c>
      <c r="O334" s="42"/>
      <c r="P334" s="184">
        <f>O334*H334</f>
        <v>0</v>
      </c>
      <c r="Q334" s="184">
        <v>0</v>
      </c>
      <c r="R334" s="184">
        <f>Q334*H334</f>
        <v>0</v>
      </c>
      <c r="S334" s="184">
        <v>0</v>
      </c>
      <c r="T334" s="185">
        <f>S334*H334</f>
        <v>0</v>
      </c>
      <c r="AR334" s="24" t="s">
        <v>168</v>
      </c>
      <c r="AT334" s="24" t="s">
        <v>164</v>
      </c>
      <c r="AU334" s="24" t="s">
        <v>79</v>
      </c>
      <c r="AY334" s="24" t="s">
        <v>162</v>
      </c>
      <c r="BE334" s="186">
        <f>IF(N334="základní",J334,0)</f>
        <v>0</v>
      </c>
      <c r="BF334" s="186">
        <f>IF(N334="snížená",J334,0)</f>
        <v>0</v>
      </c>
      <c r="BG334" s="186">
        <f>IF(N334="zákl. přenesená",J334,0)</f>
        <v>0</v>
      </c>
      <c r="BH334" s="186">
        <f>IF(N334="sníž. přenesená",J334,0)</f>
        <v>0</v>
      </c>
      <c r="BI334" s="186">
        <f>IF(N334="nulová",J334,0)</f>
        <v>0</v>
      </c>
      <c r="BJ334" s="24" t="s">
        <v>77</v>
      </c>
      <c r="BK334" s="186">
        <f>ROUND(I334*H334,2)</f>
        <v>0</v>
      </c>
      <c r="BL334" s="24" t="s">
        <v>168</v>
      </c>
      <c r="BM334" s="24" t="s">
        <v>2211</v>
      </c>
    </row>
    <row r="335" spans="2:65" s="1" customFormat="1" ht="16.5" customHeight="1">
      <c r="B335" s="174"/>
      <c r="C335" s="175" t="s">
        <v>1371</v>
      </c>
      <c r="D335" s="175" t="s">
        <v>164</v>
      </c>
      <c r="E335" s="176" t="s">
        <v>3507</v>
      </c>
      <c r="F335" s="177" t="s">
        <v>3508</v>
      </c>
      <c r="G335" s="178" t="s">
        <v>3027</v>
      </c>
      <c r="H335" s="179">
        <v>1</v>
      </c>
      <c r="I335" s="180"/>
      <c r="J335" s="181">
        <f>ROUND(I335*H335,2)</f>
        <v>0</v>
      </c>
      <c r="K335" s="177" t="s">
        <v>5</v>
      </c>
      <c r="L335" s="41"/>
      <c r="M335" s="182" t="s">
        <v>5</v>
      </c>
      <c r="N335" s="183" t="s">
        <v>40</v>
      </c>
      <c r="O335" s="42"/>
      <c r="P335" s="184">
        <f>O335*H335</f>
        <v>0</v>
      </c>
      <c r="Q335" s="184">
        <v>0</v>
      </c>
      <c r="R335" s="184">
        <f>Q335*H335</f>
        <v>0</v>
      </c>
      <c r="S335" s="184">
        <v>0</v>
      </c>
      <c r="T335" s="185">
        <f>S335*H335</f>
        <v>0</v>
      </c>
      <c r="AR335" s="24" t="s">
        <v>168</v>
      </c>
      <c r="AT335" s="24" t="s">
        <v>164</v>
      </c>
      <c r="AU335" s="24" t="s">
        <v>79</v>
      </c>
      <c r="AY335" s="24" t="s">
        <v>162</v>
      </c>
      <c r="BE335" s="186">
        <f>IF(N335="základní",J335,0)</f>
        <v>0</v>
      </c>
      <c r="BF335" s="186">
        <f>IF(N335="snížená",J335,0)</f>
        <v>0</v>
      </c>
      <c r="BG335" s="186">
        <f>IF(N335="zákl. přenesená",J335,0)</f>
        <v>0</v>
      </c>
      <c r="BH335" s="186">
        <f>IF(N335="sníž. přenesená",J335,0)</f>
        <v>0</v>
      </c>
      <c r="BI335" s="186">
        <f>IF(N335="nulová",J335,0)</f>
        <v>0</v>
      </c>
      <c r="BJ335" s="24" t="s">
        <v>77</v>
      </c>
      <c r="BK335" s="186">
        <f>ROUND(I335*H335,2)</f>
        <v>0</v>
      </c>
      <c r="BL335" s="24" t="s">
        <v>168</v>
      </c>
      <c r="BM335" s="24" t="s">
        <v>2216</v>
      </c>
    </row>
    <row r="336" spans="2:65" s="1" customFormat="1" ht="19">
      <c r="B336" s="41"/>
      <c r="D336" s="188" t="s">
        <v>182</v>
      </c>
      <c r="F336" s="203" t="s">
        <v>3340</v>
      </c>
      <c r="I336" s="204"/>
      <c r="L336" s="41"/>
      <c r="M336" s="205"/>
      <c r="N336" s="42"/>
      <c r="O336" s="42"/>
      <c r="P336" s="42"/>
      <c r="Q336" s="42"/>
      <c r="R336" s="42"/>
      <c r="S336" s="42"/>
      <c r="T336" s="70"/>
      <c r="AT336" s="24" t="s">
        <v>182</v>
      </c>
      <c r="AU336" s="24" t="s">
        <v>79</v>
      </c>
    </row>
    <row r="337" spans="2:65" s="10" customFormat="1" ht="29.9" customHeight="1">
      <c r="B337" s="160"/>
      <c r="D337" s="171" t="s">
        <v>68</v>
      </c>
      <c r="E337" s="172" t="s">
        <v>3383</v>
      </c>
      <c r="F337" s="172" t="s">
        <v>3384</v>
      </c>
      <c r="I337" s="163"/>
      <c r="J337" s="173">
        <f>BK337</f>
        <v>0</v>
      </c>
      <c r="L337" s="160"/>
      <c r="M337" s="165"/>
      <c r="N337" s="166"/>
      <c r="O337" s="166"/>
      <c r="P337" s="167">
        <f>SUM(P338:P340)</f>
        <v>0</v>
      </c>
      <c r="Q337" s="166"/>
      <c r="R337" s="167">
        <f>SUM(R338:R340)</f>
        <v>0</v>
      </c>
      <c r="S337" s="166"/>
      <c r="T337" s="168">
        <f>SUM(T338:T340)</f>
        <v>0</v>
      </c>
      <c r="AR337" s="161" t="s">
        <v>77</v>
      </c>
      <c r="AT337" s="169" t="s">
        <v>68</v>
      </c>
      <c r="AU337" s="169" t="s">
        <v>77</v>
      </c>
      <c r="AY337" s="161" t="s">
        <v>162</v>
      </c>
      <c r="BK337" s="170">
        <f>SUM(BK338:BK340)</f>
        <v>0</v>
      </c>
    </row>
    <row r="338" spans="2:65" s="1" customFormat="1" ht="16.5" customHeight="1">
      <c r="B338" s="174"/>
      <c r="C338" s="175" t="s">
        <v>1379</v>
      </c>
      <c r="D338" s="175" t="s">
        <v>164</v>
      </c>
      <c r="E338" s="176" t="s">
        <v>3387</v>
      </c>
      <c r="F338" s="177" t="s">
        <v>3388</v>
      </c>
      <c r="G338" s="178" t="s">
        <v>3389</v>
      </c>
      <c r="H338" s="179">
        <v>2</v>
      </c>
      <c r="I338" s="180"/>
      <c r="J338" s="181">
        <f>ROUND(I338*H338,2)</f>
        <v>0</v>
      </c>
      <c r="K338" s="177" t="s">
        <v>5</v>
      </c>
      <c r="L338" s="41"/>
      <c r="M338" s="182" t="s">
        <v>5</v>
      </c>
      <c r="N338" s="183" t="s">
        <v>40</v>
      </c>
      <c r="O338" s="42"/>
      <c r="P338" s="184">
        <f>O338*H338</f>
        <v>0</v>
      </c>
      <c r="Q338" s="184">
        <v>0</v>
      </c>
      <c r="R338" s="184">
        <f>Q338*H338</f>
        <v>0</v>
      </c>
      <c r="S338" s="184">
        <v>0</v>
      </c>
      <c r="T338" s="185">
        <f>S338*H338</f>
        <v>0</v>
      </c>
      <c r="AR338" s="24" t="s">
        <v>168</v>
      </c>
      <c r="AT338" s="24" t="s">
        <v>164</v>
      </c>
      <c r="AU338" s="24" t="s">
        <v>79</v>
      </c>
      <c r="AY338" s="24" t="s">
        <v>162</v>
      </c>
      <c r="BE338" s="186">
        <f>IF(N338="základní",J338,0)</f>
        <v>0</v>
      </c>
      <c r="BF338" s="186">
        <f>IF(N338="snížená",J338,0)</f>
        <v>0</v>
      </c>
      <c r="BG338" s="186">
        <f>IF(N338="zákl. přenesená",J338,0)</f>
        <v>0</v>
      </c>
      <c r="BH338" s="186">
        <f>IF(N338="sníž. přenesená",J338,0)</f>
        <v>0</v>
      </c>
      <c r="BI338" s="186">
        <f>IF(N338="nulová",J338,0)</f>
        <v>0</v>
      </c>
      <c r="BJ338" s="24" t="s">
        <v>77</v>
      </c>
      <c r="BK338" s="186">
        <f>ROUND(I338*H338,2)</f>
        <v>0</v>
      </c>
      <c r="BL338" s="24" t="s">
        <v>168</v>
      </c>
      <c r="BM338" s="24" t="s">
        <v>2225</v>
      </c>
    </row>
    <row r="339" spans="2:65" s="1" customFormat="1" ht="38.25" customHeight="1">
      <c r="B339" s="174"/>
      <c r="C339" s="175" t="s">
        <v>1386</v>
      </c>
      <c r="D339" s="175" t="s">
        <v>164</v>
      </c>
      <c r="E339" s="176" t="s">
        <v>3390</v>
      </c>
      <c r="F339" s="177" t="s">
        <v>3391</v>
      </c>
      <c r="G339" s="178" t="s">
        <v>3062</v>
      </c>
      <c r="H339" s="179">
        <v>1</v>
      </c>
      <c r="I339" s="180"/>
      <c r="J339" s="181">
        <f>ROUND(I339*H339,2)</f>
        <v>0</v>
      </c>
      <c r="K339" s="177" t="s">
        <v>5</v>
      </c>
      <c r="L339" s="41"/>
      <c r="M339" s="182" t="s">
        <v>5</v>
      </c>
      <c r="N339" s="183" t="s">
        <v>40</v>
      </c>
      <c r="O339" s="42"/>
      <c r="P339" s="184">
        <f>O339*H339</f>
        <v>0</v>
      </c>
      <c r="Q339" s="184">
        <v>0</v>
      </c>
      <c r="R339" s="184">
        <f>Q339*H339</f>
        <v>0</v>
      </c>
      <c r="S339" s="184">
        <v>0</v>
      </c>
      <c r="T339" s="185">
        <f>S339*H339</f>
        <v>0</v>
      </c>
      <c r="AR339" s="24" t="s">
        <v>168</v>
      </c>
      <c r="AT339" s="24" t="s">
        <v>164</v>
      </c>
      <c r="AU339" s="24" t="s">
        <v>79</v>
      </c>
      <c r="AY339" s="24" t="s">
        <v>162</v>
      </c>
      <c r="BE339" s="186">
        <f>IF(N339="základní",J339,0)</f>
        <v>0</v>
      </c>
      <c r="BF339" s="186">
        <f>IF(N339="snížená",J339,0)</f>
        <v>0</v>
      </c>
      <c r="BG339" s="186">
        <f>IF(N339="zákl. přenesená",J339,0)</f>
        <v>0</v>
      </c>
      <c r="BH339" s="186">
        <f>IF(N339="sníž. přenesená",J339,0)</f>
        <v>0</v>
      </c>
      <c r="BI339" s="186">
        <f>IF(N339="nulová",J339,0)</f>
        <v>0</v>
      </c>
      <c r="BJ339" s="24" t="s">
        <v>77</v>
      </c>
      <c r="BK339" s="186">
        <f>ROUND(I339*H339,2)</f>
        <v>0</v>
      </c>
      <c r="BL339" s="24" t="s">
        <v>168</v>
      </c>
      <c r="BM339" s="24" t="s">
        <v>2233</v>
      </c>
    </row>
    <row r="340" spans="2:65" s="1" customFormat="1" ht="19">
      <c r="B340" s="41"/>
      <c r="D340" s="188" t="s">
        <v>182</v>
      </c>
      <c r="F340" s="203" t="s">
        <v>3340</v>
      </c>
      <c r="I340" s="204"/>
      <c r="L340" s="41"/>
      <c r="M340" s="205"/>
      <c r="N340" s="42"/>
      <c r="O340" s="42"/>
      <c r="P340" s="42"/>
      <c r="Q340" s="42"/>
      <c r="R340" s="42"/>
      <c r="S340" s="42"/>
      <c r="T340" s="70"/>
      <c r="AT340" s="24" t="s">
        <v>182</v>
      </c>
      <c r="AU340" s="24" t="s">
        <v>79</v>
      </c>
    </row>
    <row r="341" spans="2:65" s="10" customFormat="1" ht="37.4" customHeight="1">
      <c r="B341" s="160"/>
      <c r="D341" s="161" t="s">
        <v>68</v>
      </c>
      <c r="E341" s="162" t="s">
        <v>3509</v>
      </c>
      <c r="F341" s="162" t="s">
        <v>3510</v>
      </c>
      <c r="I341" s="163"/>
      <c r="J341" s="164">
        <f>BK341</f>
        <v>0</v>
      </c>
      <c r="L341" s="160"/>
      <c r="M341" s="165"/>
      <c r="N341" s="166"/>
      <c r="O341" s="166"/>
      <c r="P341" s="167">
        <f>P342+P345+P349+P352+P354</f>
        <v>0</v>
      </c>
      <c r="Q341" s="166"/>
      <c r="R341" s="167">
        <f>R342+R345+R349+R352+R354</f>
        <v>0</v>
      </c>
      <c r="S341" s="166"/>
      <c r="T341" s="168">
        <f>T342+T345+T349+T352+T354</f>
        <v>0</v>
      </c>
      <c r="AR341" s="161" t="s">
        <v>77</v>
      </c>
      <c r="AT341" s="169" t="s">
        <v>68</v>
      </c>
      <c r="AU341" s="169" t="s">
        <v>69</v>
      </c>
      <c r="AY341" s="161" t="s">
        <v>162</v>
      </c>
      <c r="BK341" s="170">
        <f>BK342+BK345+BK349+BK352+BK354</f>
        <v>0</v>
      </c>
    </row>
    <row r="342" spans="2:65" s="10" customFormat="1" ht="20" customHeight="1">
      <c r="B342" s="160"/>
      <c r="D342" s="171" t="s">
        <v>68</v>
      </c>
      <c r="E342" s="172" t="s">
        <v>3081</v>
      </c>
      <c r="F342" s="172" t="s">
        <v>3309</v>
      </c>
      <c r="I342" s="163"/>
      <c r="J342" s="173">
        <f>BK342</f>
        <v>0</v>
      </c>
      <c r="L342" s="160"/>
      <c r="M342" s="165"/>
      <c r="N342" s="166"/>
      <c r="O342" s="166"/>
      <c r="P342" s="167">
        <f>SUM(P343:P344)</f>
        <v>0</v>
      </c>
      <c r="Q342" s="166"/>
      <c r="R342" s="167">
        <f>SUM(R343:R344)</f>
        <v>0</v>
      </c>
      <c r="S342" s="166"/>
      <c r="T342" s="168">
        <f>SUM(T343:T344)</f>
        <v>0</v>
      </c>
      <c r="AR342" s="161" t="s">
        <v>77</v>
      </c>
      <c r="AT342" s="169" t="s">
        <v>68</v>
      </c>
      <c r="AU342" s="169" t="s">
        <v>77</v>
      </c>
      <c r="AY342" s="161" t="s">
        <v>162</v>
      </c>
      <c r="BK342" s="170">
        <f>SUM(BK343:BK344)</f>
        <v>0</v>
      </c>
    </row>
    <row r="343" spans="2:65" s="1" customFormat="1" ht="25.5" customHeight="1">
      <c r="B343" s="174"/>
      <c r="C343" s="175" t="s">
        <v>1391</v>
      </c>
      <c r="D343" s="175" t="s">
        <v>164</v>
      </c>
      <c r="E343" s="176" t="s">
        <v>3511</v>
      </c>
      <c r="F343" s="177" t="s">
        <v>3512</v>
      </c>
      <c r="G343" s="178" t="s">
        <v>3027</v>
      </c>
      <c r="H343" s="179">
        <v>4</v>
      </c>
      <c r="I343" s="180"/>
      <c r="J343" s="181">
        <f>ROUND(I343*H343,2)</f>
        <v>0</v>
      </c>
      <c r="K343" s="177" t="s">
        <v>5</v>
      </c>
      <c r="L343" s="41"/>
      <c r="M343" s="182" t="s">
        <v>5</v>
      </c>
      <c r="N343" s="183" t="s">
        <v>40</v>
      </c>
      <c r="O343" s="42"/>
      <c r="P343" s="184">
        <f>O343*H343</f>
        <v>0</v>
      </c>
      <c r="Q343" s="184">
        <v>0</v>
      </c>
      <c r="R343" s="184">
        <f>Q343*H343</f>
        <v>0</v>
      </c>
      <c r="S343" s="184">
        <v>0</v>
      </c>
      <c r="T343" s="185">
        <f>S343*H343</f>
        <v>0</v>
      </c>
      <c r="AR343" s="24" t="s">
        <v>168</v>
      </c>
      <c r="AT343" s="24" t="s">
        <v>164</v>
      </c>
      <c r="AU343" s="24" t="s">
        <v>79</v>
      </c>
      <c r="AY343" s="24" t="s">
        <v>162</v>
      </c>
      <c r="BE343" s="186">
        <f>IF(N343="základní",J343,0)</f>
        <v>0</v>
      </c>
      <c r="BF343" s="186">
        <f>IF(N343="snížená",J343,0)</f>
        <v>0</v>
      </c>
      <c r="BG343" s="186">
        <f>IF(N343="zákl. přenesená",J343,0)</f>
        <v>0</v>
      </c>
      <c r="BH343" s="186">
        <f>IF(N343="sníž. přenesená",J343,0)</f>
        <v>0</v>
      </c>
      <c r="BI343" s="186">
        <f>IF(N343="nulová",J343,0)</f>
        <v>0</v>
      </c>
      <c r="BJ343" s="24" t="s">
        <v>77</v>
      </c>
      <c r="BK343" s="186">
        <f>ROUND(I343*H343,2)</f>
        <v>0</v>
      </c>
      <c r="BL343" s="24" t="s">
        <v>168</v>
      </c>
      <c r="BM343" s="24" t="s">
        <v>2241</v>
      </c>
    </row>
    <row r="344" spans="2:65" s="1" customFormat="1" ht="19">
      <c r="B344" s="41"/>
      <c r="D344" s="188" t="s">
        <v>182</v>
      </c>
      <c r="F344" s="203" t="s">
        <v>3340</v>
      </c>
      <c r="I344" s="204"/>
      <c r="L344" s="41"/>
      <c r="M344" s="205"/>
      <c r="N344" s="42"/>
      <c r="O344" s="42"/>
      <c r="P344" s="42"/>
      <c r="Q344" s="42"/>
      <c r="R344" s="42"/>
      <c r="S344" s="42"/>
      <c r="T344" s="70"/>
      <c r="AT344" s="24" t="s">
        <v>182</v>
      </c>
      <c r="AU344" s="24" t="s">
        <v>79</v>
      </c>
    </row>
    <row r="345" spans="2:65" s="10" customFormat="1" ht="29.9" customHeight="1">
      <c r="B345" s="160"/>
      <c r="D345" s="171" t="s">
        <v>68</v>
      </c>
      <c r="E345" s="172" t="s">
        <v>3111</v>
      </c>
      <c r="F345" s="172" t="s">
        <v>3327</v>
      </c>
      <c r="I345" s="163"/>
      <c r="J345" s="173">
        <f>BK345</f>
        <v>0</v>
      </c>
      <c r="L345" s="160"/>
      <c r="M345" s="165"/>
      <c r="N345" s="166"/>
      <c r="O345" s="166"/>
      <c r="P345" s="167">
        <f>SUM(P346:P348)</f>
        <v>0</v>
      </c>
      <c r="Q345" s="166"/>
      <c r="R345" s="167">
        <f>SUM(R346:R348)</f>
        <v>0</v>
      </c>
      <c r="S345" s="166"/>
      <c r="T345" s="168">
        <f>SUM(T346:T348)</f>
        <v>0</v>
      </c>
      <c r="AR345" s="161" t="s">
        <v>77</v>
      </c>
      <c r="AT345" s="169" t="s">
        <v>68</v>
      </c>
      <c r="AU345" s="169" t="s">
        <v>77</v>
      </c>
      <c r="AY345" s="161" t="s">
        <v>162</v>
      </c>
      <c r="BK345" s="170">
        <f>SUM(BK346:BK348)</f>
        <v>0</v>
      </c>
    </row>
    <row r="346" spans="2:65" s="1" customFormat="1" ht="25.5" customHeight="1">
      <c r="B346" s="174"/>
      <c r="C346" s="175" t="s">
        <v>1396</v>
      </c>
      <c r="D346" s="175" t="s">
        <v>164</v>
      </c>
      <c r="E346" s="176" t="s">
        <v>3332</v>
      </c>
      <c r="F346" s="177" t="s">
        <v>3333</v>
      </c>
      <c r="G346" s="178" t="s">
        <v>284</v>
      </c>
      <c r="H346" s="179">
        <v>105</v>
      </c>
      <c r="I346" s="180"/>
      <c r="J346" s="181">
        <f>ROUND(I346*H346,2)</f>
        <v>0</v>
      </c>
      <c r="K346" s="177" t="s">
        <v>5</v>
      </c>
      <c r="L346" s="41"/>
      <c r="M346" s="182" t="s">
        <v>5</v>
      </c>
      <c r="N346" s="183" t="s">
        <v>40</v>
      </c>
      <c r="O346" s="42"/>
      <c r="P346" s="184">
        <f>O346*H346</f>
        <v>0</v>
      </c>
      <c r="Q346" s="184">
        <v>0</v>
      </c>
      <c r="R346" s="184">
        <f>Q346*H346</f>
        <v>0</v>
      </c>
      <c r="S346" s="184">
        <v>0</v>
      </c>
      <c r="T346" s="185">
        <f>S346*H346</f>
        <v>0</v>
      </c>
      <c r="AR346" s="24" t="s">
        <v>168</v>
      </c>
      <c r="AT346" s="24" t="s">
        <v>164</v>
      </c>
      <c r="AU346" s="24" t="s">
        <v>79</v>
      </c>
      <c r="AY346" s="24" t="s">
        <v>162</v>
      </c>
      <c r="BE346" s="186">
        <f>IF(N346="základní",J346,0)</f>
        <v>0</v>
      </c>
      <c r="BF346" s="186">
        <f>IF(N346="snížená",J346,0)</f>
        <v>0</v>
      </c>
      <c r="BG346" s="186">
        <f>IF(N346="zákl. přenesená",J346,0)</f>
        <v>0</v>
      </c>
      <c r="BH346" s="186">
        <f>IF(N346="sníž. přenesená",J346,0)</f>
        <v>0</v>
      </c>
      <c r="BI346" s="186">
        <f>IF(N346="nulová",J346,0)</f>
        <v>0</v>
      </c>
      <c r="BJ346" s="24" t="s">
        <v>77</v>
      </c>
      <c r="BK346" s="186">
        <f>ROUND(I346*H346,2)</f>
        <v>0</v>
      </c>
      <c r="BL346" s="24" t="s">
        <v>168</v>
      </c>
      <c r="BM346" s="24" t="s">
        <v>2249</v>
      </c>
    </row>
    <row r="347" spans="2:65" s="1" customFormat="1" ht="25.5" customHeight="1">
      <c r="B347" s="174"/>
      <c r="C347" s="175" t="s">
        <v>1401</v>
      </c>
      <c r="D347" s="175" t="s">
        <v>164</v>
      </c>
      <c r="E347" s="176" t="s">
        <v>3338</v>
      </c>
      <c r="F347" s="177" t="s">
        <v>3339</v>
      </c>
      <c r="G347" s="178" t="s">
        <v>284</v>
      </c>
      <c r="H347" s="179">
        <v>150</v>
      </c>
      <c r="I347" s="180"/>
      <c r="J347" s="181">
        <f>ROUND(I347*H347,2)</f>
        <v>0</v>
      </c>
      <c r="K347" s="177" t="s">
        <v>5</v>
      </c>
      <c r="L347" s="41"/>
      <c r="M347" s="182" t="s">
        <v>5</v>
      </c>
      <c r="N347" s="183" t="s">
        <v>40</v>
      </c>
      <c r="O347" s="42"/>
      <c r="P347" s="184">
        <f>O347*H347</f>
        <v>0</v>
      </c>
      <c r="Q347" s="184">
        <v>0</v>
      </c>
      <c r="R347" s="184">
        <f>Q347*H347</f>
        <v>0</v>
      </c>
      <c r="S347" s="184">
        <v>0</v>
      </c>
      <c r="T347" s="185">
        <f>S347*H347</f>
        <v>0</v>
      </c>
      <c r="AR347" s="24" t="s">
        <v>168</v>
      </c>
      <c r="AT347" s="24" t="s">
        <v>164</v>
      </c>
      <c r="AU347" s="24" t="s">
        <v>79</v>
      </c>
      <c r="AY347" s="24" t="s">
        <v>162</v>
      </c>
      <c r="BE347" s="186">
        <f>IF(N347="základní",J347,0)</f>
        <v>0</v>
      </c>
      <c r="BF347" s="186">
        <f>IF(N347="snížená",J347,0)</f>
        <v>0</v>
      </c>
      <c r="BG347" s="186">
        <f>IF(N347="zákl. přenesená",J347,0)</f>
        <v>0</v>
      </c>
      <c r="BH347" s="186">
        <f>IF(N347="sníž. přenesená",J347,0)</f>
        <v>0</v>
      </c>
      <c r="BI347" s="186">
        <f>IF(N347="nulová",J347,0)</f>
        <v>0</v>
      </c>
      <c r="BJ347" s="24" t="s">
        <v>77</v>
      </c>
      <c r="BK347" s="186">
        <f>ROUND(I347*H347,2)</f>
        <v>0</v>
      </c>
      <c r="BL347" s="24" t="s">
        <v>168</v>
      </c>
      <c r="BM347" s="24" t="s">
        <v>2257</v>
      </c>
    </row>
    <row r="348" spans="2:65" s="1" customFormat="1" ht="19">
      <c r="B348" s="41"/>
      <c r="D348" s="188" t="s">
        <v>182</v>
      </c>
      <c r="F348" s="203" t="s">
        <v>3340</v>
      </c>
      <c r="I348" s="204"/>
      <c r="L348" s="41"/>
      <c r="M348" s="205"/>
      <c r="N348" s="42"/>
      <c r="O348" s="42"/>
      <c r="P348" s="42"/>
      <c r="Q348" s="42"/>
      <c r="R348" s="42"/>
      <c r="S348" s="42"/>
      <c r="T348" s="70"/>
      <c r="AT348" s="24" t="s">
        <v>182</v>
      </c>
      <c r="AU348" s="24" t="s">
        <v>79</v>
      </c>
    </row>
    <row r="349" spans="2:65" s="10" customFormat="1" ht="29.9" customHeight="1">
      <c r="B349" s="160"/>
      <c r="D349" s="171" t="s">
        <v>68</v>
      </c>
      <c r="E349" s="172" t="s">
        <v>3214</v>
      </c>
      <c r="F349" s="172" t="s">
        <v>3357</v>
      </c>
      <c r="I349" s="163"/>
      <c r="J349" s="173">
        <f>BK349</f>
        <v>0</v>
      </c>
      <c r="L349" s="160"/>
      <c r="M349" s="165"/>
      <c r="N349" s="166"/>
      <c r="O349" s="166"/>
      <c r="P349" s="167">
        <f>SUM(P350:P351)</f>
        <v>0</v>
      </c>
      <c r="Q349" s="166"/>
      <c r="R349" s="167">
        <f>SUM(R350:R351)</f>
        <v>0</v>
      </c>
      <c r="S349" s="166"/>
      <c r="T349" s="168">
        <f>SUM(T350:T351)</f>
        <v>0</v>
      </c>
      <c r="AR349" s="161" t="s">
        <v>77</v>
      </c>
      <c r="AT349" s="169" t="s">
        <v>68</v>
      </c>
      <c r="AU349" s="169" t="s">
        <v>77</v>
      </c>
      <c r="AY349" s="161" t="s">
        <v>162</v>
      </c>
      <c r="BK349" s="170">
        <f>SUM(BK350:BK351)</f>
        <v>0</v>
      </c>
    </row>
    <row r="350" spans="2:65" s="1" customFormat="1" ht="25.5" customHeight="1">
      <c r="B350" s="174"/>
      <c r="C350" s="175" t="s">
        <v>1407</v>
      </c>
      <c r="D350" s="175" t="s">
        <v>164</v>
      </c>
      <c r="E350" s="176" t="s">
        <v>3513</v>
      </c>
      <c r="F350" s="177" t="s">
        <v>3514</v>
      </c>
      <c r="G350" s="178" t="s">
        <v>3027</v>
      </c>
      <c r="H350" s="179">
        <v>1</v>
      </c>
      <c r="I350" s="180"/>
      <c r="J350" s="181">
        <f>ROUND(I350*H350,2)</f>
        <v>0</v>
      </c>
      <c r="K350" s="177" t="s">
        <v>5</v>
      </c>
      <c r="L350" s="41"/>
      <c r="M350" s="182" t="s">
        <v>5</v>
      </c>
      <c r="N350" s="183" t="s">
        <v>40</v>
      </c>
      <c r="O350" s="42"/>
      <c r="P350" s="184">
        <f>O350*H350</f>
        <v>0</v>
      </c>
      <c r="Q350" s="184">
        <v>0</v>
      </c>
      <c r="R350" s="184">
        <f>Q350*H350</f>
        <v>0</v>
      </c>
      <c r="S350" s="184">
        <v>0</v>
      </c>
      <c r="T350" s="185">
        <f>S350*H350</f>
        <v>0</v>
      </c>
      <c r="AR350" s="24" t="s">
        <v>168</v>
      </c>
      <c r="AT350" s="24" t="s">
        <v>164</v>
      </c>
      <c r="AU350" s="24" t="s">
        <v>79</v>
      </c>
      <c r="AY350" s="24" t="s">
        <v>162</v>
      </c>
      <c r="BE350" s="186">
        <f>IF(N350="základní",J350,0)</f>
        <v>0</v>
      </c>
      <c r="BF350" s="186">
        <f>IF(N350="snížená",J350,0)</f>
        <v>0</v>
      </c>
      <c r="BG350" s="186">
        <f>IF(N350="zákl. přenesená",J350,0)</f>
        <v>0</v>
      </c>
      <c r="BH350" s="186">
        <f>IF(N350="sníž. přenesená",J350,0)</f>
        <v>0</v>
      </c>
      <c r="BI350" s="186">
        <f>IF(N350="nulová",J350,0)</f>
        <v>0</v>
      </c>
      <c r="BJ350" s="24" t="s">
        <v>77</v>
      </c>
      <c r="BK350" s="186">
        <f>ROUND(I350*H350,2)</f>
        <v>0</v>
      </c>
      <c r="BL350" s="24" t="s">
        <v>168</v>
      </c>
      <c r="BM350" s="24" t="s">
        <v>2266</v>
      </c>
    </row>
    <row r="351" spans="2:65" s="1" customFormat="1" ht="16.5" customHeight="1">
      <c r="B351" s="174"/>
      <c r="C351" s="175" t="s">
        <v>1412</v>
      </c>
      <c r="D351" s="175" t="s">
        <v>164</v>
      </c>
      <c r="E351" s="176" t="s">
        <v>3515</v>
      </c>
      <c r="F351" s="177" t="s">
        <v>3516</v>
      </c>
      <c r="G351" s="178" t="s">
        <v>3027</v>
      </c>
      <c r="H351" s="179">
        <v>1</v>
      </c>
      <c r="I351" s="180"/>
      <c r="J351" s="181">
        <f>ROUND(I351*H351,2)</f>
        <v>0</v>
      </c>
      <c r="K351" s="177" t="s">
        <v>5</v>
      </c>
      <c r="L351" s="41"/>
      <c r="M351" s="182" t="s">
        <v>5</v>
      </c>
      <c r="N351" s="183" t="s">
        <v>40</v>
      </c>
      <c r="O351" s="42"/>
      <c r="P351" s="184">
        <f>O351*H351</f>
        <v>0</v>
      </c>
      <c r="Q351" s="184">
        <v>0</v>
      </c>
      <c r="R351" s="184">
        <f>Q351*H351</f>
        <v>0</v>
      </c>
      <c r="S351" s="184">
        <v>0</v>
      </c>
      <c r="T351" s="185">
        <f>S351*H351</f>
        <v>0</v>
      </c>
      <c r="AR351" s="24" t="s">
        <v>168</v>
      </c>
      <c r="AT351" s="24" t="s">
        <v>164</v>
      </c>
      <c r="AU351" s="24" t="s">
        <v>79</v>
      </c>
      <c r="AY351" s="24" t="s">
        <v>162</v>
      </c>
      <c r="BE351" s="186">
        <f>IF(N351="základní",J351,0)</f>
        <v>0</v>
      </c>
      <c r="BF351" s="186">
        <f>IF(N351="snížená",J351,0)</f>
        <v>0</v>
      </c>
      <c r="BG351" s="186">
        <f>IF(N351="zákl. přenesená",J351,0)</f>
        <v>0</v>
      </c>
      <c r="BH351" s="186">
        <f>IF(N351="sníž. přenesená",J351,0)</f>
        <v>0</v>
      </c>
      <c r="BI351" s="186">
        <f>IF(N351="nulová",J351,0)</f>
        <v>0</v>
      </c>
      <c r="BJ351" s="24" t="s">
        <v>77</v>
      </c>
      <c r="BK351" s="186">
        <f>ROUND(I351*H351,2)</f>
        <v>0</v>
      </c>
      <c r="BL351" s="24" t="s">
        <v>168</v>
      </c>
      <c r="BM351" s="24" t="s">
        <v>2276</v>
      </c>
    </row>
    <row r="352" spans="2:65" s="10" customFormat="1" ht="29.9" customHeight="1">
      <c r="B352" s="160"/>
      <c r="D352" s="171" t="s">
        <v>68</v>
      </c>
      <c r="E352" s="172" t="s">
        <v>3135</v>
      </c>
      <c r="F352" s="172" t="s">
        <v>3348</v>
      </c>
      <c r="I352" s="163"/>
      <c r="J352" s="173">
        <f>BK352</f>
        <v>0</v>
      </c>
      <c r="L352" s="160"/>
      <c r="M352" s="165"/>
      <c r="N352" s="166"/>
      <c r="O352" s="166"/>
      <c r="P352" s="167">
        <f>P353</f>
        <v>0</v>
      </c>
      <c r="Q352" s="166"/>
      <c r="R352" s="167">
        <f>R353</f>
        <v>0</v>
      </c>
      <c r="S352" s="166"/>
      <c r="T352" s="168">
        <f>T353</f>
        <v>0</v>
      </c>
      <c r="AR352" s="161" t="s">
        <v>77</v>
      </c>
      <c r="AT352" s="169" t="s">
        <v>68</v>
      </c>
      <c r="AU352" s="169" t="s">
        <v>77</v>
      </c>
      <c r="AY352" s="161" t="s">
        <v>162</v>
      </c>
      <c r="BK352" s="170">
        <f>BK353</f>
        <v>0</v>
      </c>
    </row>
    <row r="353" spans="2:65" s="1" customFormat="1" ht="25.5" customHeight="1">
      <c r="B353" s="174"/>
      <c r="C353" s="175" t="s">
        <v>1421</v>
      </c>
      <c r="D353" s="175" t="s">
        <v>164</v>
      </c>
      <c r="E353" s="176" t="s">
        <v>3349</v>
      </c>
      <c r="F353" s="177" t="s">
        <v>3350</v>
      </c>
      <c r="G353" s="178" t="s">
        <v>284</v>
      </c>
      <c r="H353" s="179">
        <v>220</v>
      </c>
      <c r="I353" s="180"/>
      <c r="J353" s="181">
        <f>ROUND(I353*H353,2)</f>
        <v>0</v>
      </c>
      <c r="K353" s="177" t="s">
        <v>5</v>
      </c>
      <c r="L353" s="41"/>
      <c r="M353" s="182" t="s">
        <v>5</v>
      </c>
      <c r="N353" s="183" t="s">
        <v>40</v>
      </c>
      <c r="O353" s="42"/>
      <c r="P353" s="184">
        <f>O353*H353</f>
        <v>0</v>
      </c>
      <c r="Q353" s="184">
        <v>0</v>
      </c>
      <c r="R353" s="184">
        <f>Q353*H353</f>
        <v>0</v>
      </c>
      <c r="S353" s="184">
        <v>0</v>
      </c>
      <c r="T353" s="185">
        <f>S353*H353</f>
        <v>0</v>
      </c>
      <c r="AR353" s="24" t="s">
        <v>168</v>
      </c>
      <c r="AT353" s="24" t="s">
        <v>164</v>
      </c>
      <c r="AU353" s="24" t="s">
        <v>79</v>
      </c>
      <c r="AY353" s="24" t="s">
        <v>162</v>
      </c>
      <c r="BE353" s="186">
        <f>IF(N353="základní",J353,0)</f>
        <v>0</v>
      </c>
      <c r="BF353" s="186">
        <f>IF(N353="snížená",J353,0)</f>
        <v>0</v>
      </c>
      <c r="BG353" s="186">
        <f>IF(N353="zákl. přenesená",J353,0)</f>
        <v>0</v>
      </c>
      <c r="BH353" s="186">
        <f>IF(N353="sníž. přenesená",J353,0)</f>
        <v>0</v>
      </c>
      <c r="BI353" s="186">
        <f>IF(N353="nulová",J353,0)</f>
        <v>0</v>
      </c>
      <c r="BJ353" s="24" t="s">
        <v>77</v>
      </c>
      <c r="BK353" s="186">
        <f>ROUND(I353*H353,2)</f>
        <v>0</v>
      </c>
      <c r="BL353" s="24" t="s">
        <v>168</v>
      </c>
      <c r="BM353" s="24" t="s">
        <v>2286</v>
      </c>
    </row>
    <row r="354" spans="2:65" s="10" customFormat="1" ht="29.9" customHeight="1">
      <c r="B354" s="160"/>
      <c r="D354" s="171" t="s">
        <v>68</v>
      </c>
      <c r="E354" s="172" t="s">
        <v>3383</v>
      </c>
      <c r="F354" s="172" t="s">
        <v>3384</v>
      </c>
      <c r="I354" s="163"/>
      <c r="J354" s="173">
        <f>BK354</f>
        <v>0</v>
      </c>
      <c r="L354" s="160"/>
      <c r="M354" s="165"/>
      <c r="N354" s="166"/>
      <c r="O354" s="166"/>
      <c r="P354" s="167">
        <f>SUM(P355:P356)</f>
        <v>0</v>
      </c>
      <c r="Q354" s="166"/>
      <c r="R354" s="167">
        <f>SUM(R355:R356)</f>
        <v>0</v>
      </c>
      <c r="S354" s="166"/>
      <c r="T354" s="168">
        <f>SUM(T355:T356)</f>
        <v>0</v>
      </c>
      <c r="AR354" s="161" t="s">
        <v>77</v>
      </c>
      <c r="AT354" s="169" t="s">
        <v>68</v>
      </c>
      <c r="AU354" s="169" t="s">
        <v>77</v>
      </c>
      <c r="AY354" s="161" t="s">
        <v>162</v>
      </c>
      <c r="BK354" s="170">
        <f>SUM(BK355:BK356)</f>
        <v>0</v>
      </c>
    </row>
    <row r="355" spans="2:65" s="1" customFormat="1" ht="38.25" customHeight="1">
      <c r="B355" s="174"/>
      <c r="C355" s="175" t="s">
        <v>1426</v>
      </c>
      <c r="D355" s="175" t="s">
        <v>164</v>
      </c>
      <c r="E355" s="176" t="s">
        <v>3390</v>
      </c>
      <c r="F355" s="177" t="s">
        <v>3391</v>
      </c>
      <c r="G355" s="178" t="s">
        <v>3062</v>
      </c>
      <c r="H355" s="179">
        <v>1</v>
      </c>
      <c r="I355" s="180"/>
      <c r="J355" s="181">
        <f>ROUND(I355*H355,2)</f>
        <v>0</v>
      </c>
      <c r="K355" s="177" t="s">
        <v>5</v>
      </c>
      <c r="L355" s="41"/>
      <c r="M355" s="182" t="s">
        <v>5</v>
      </c>
      <c r="N355" s="183" t="s">
        <v>40</v>
      </c>
      <c r="O355" s="42"/>
      <c r="P355" s="184">
        <f>O355*H355</f>
        <v>0</v>
      </c>
      <c r="Q355" s="184">
        <v>0</v>
      </c>
      <c r="R355" s="184">
        <f>Q355*H355</f>
        <v>0</v>
      </c>
      <c r="S355" s="184">
        <v>0</v>
      </c>
      <c r="T355" s="185">
        <f>S355*H355</f>
        <v>0</v>
      </c>
      <c r="AR355" s="24" t="s">
        <v>168</v>
      </c>
      <c r="AT355" s="24" t="s">
        <v>164</v>
      </c>
      <c r="AU355" s="24" t="s">
        <v>79</v>
      </c>
      <c r="AY355" s="24" t="s">
        <v>162</v>
      </c>
      <c r="BE355" s="186">
        <f>IF(N355="základní",J355,0)</f>
        <v>0</v>
      </c>
      <c r="BF355" s="186">
        <f>IF(N355="snížená",J355,0)</f>
        <v>0</v>
      </c>
      <c r="BG355" s="186">
        <f>IF(N355="zákl. přenesená",J355,0)</f>
        <v>0</v>
      </c>
      <c r="BH355" s="186">
        <f>IF(N355="sníž. přenesená",J355,0)</f>
        <v>0</v>
      </c>
      <c r="BI355" s="186">
        <f>IF(N355="nulová",J355,0)</f>
        <v>0</v>
      </c>
      <c r="BJ355" s="24" t="s">
        <v>77</v>
      </c>
      <c r="BK355" s="186">
        <f>ROUND(I355*H355,2)</f>
        <v>0</v>
      </c>
      <c r="BL355" s="24" t="s">
        <v>168</v>
      </c>
      <c r="BM355" s="24" t="s">
        <v>2293</v>
      </c>
    </row>
    <row r="356" spans="2:65" s="1" customFormat="1" ht="19">
      <c r="B356" s="41"/>
      <c r="D356" s="188" t="s">
        <v>182</v>
      </c>
      <c r="F356" s="203" t="s">
        <v>3340</v>
      </c>
      <c r="I356" s="204"/>
      <c r="L356" s="41"/>
      <c r="M356" s="205"/>
      <c r="N356" s="42"/>
      <c r="O356" s="42"/>
      <c r="P356" s="42"/>
      <c r="Q356" s="42"/>
      <c r="R356" s="42"/>
      <c r="S356" s="42"/>
      <c r="T356" s="70"/>
      <c r="AT356" s="24" t="s">
        <v>182</v>
      </c>
      <c r="AU356" s="24" t="s">
        <v>79</v>
      </c>
    </row>
    <row r="357" spans="2:65" s="10" customFormat="1" ht="37.4" customHeight="1">
      <c r="B357" s="160"/>
      <c r="D357" s="171" t="s">
        <v>68</v>
      </c>
      <c r="E357" s="238" t="s">
        <v>3517</v>
      </c>
      <c r="F357" s="238" t="s">
        <v>3518</v>
      </c>
      <c r="I357" s="163"/>
      <c r="J357" s="239">
        <f>BK357</f>
        <v>0</v>
      </c>
      <c r="L357" s="160"/>
      <c r="M357" s="165"/>
      <c r="N357" s="166"/>
      <c r="O357" s="166"/>
      <c r="P357" s="167">
        <f>P358+P359+P361+P364+P366</f>
        <v>0</v>
      </c>
      <c r="Q357" s="166"/>
      <c r="R357" s="167">
        <f>R358+R359+R361+R364+R366</f>
        <v>0</v>
      </c>
      <c r="S357" s="166"/>
      <c r="T357" s="168">
        <f>T358+T359+T361+T364+T366</f>
        <v>0</v>
      </c>
      <c r="AR357" s="161" t="s">
        <v>77</v>
      </c>
      <c r="AT357" s="169" t="s">
        <v>68</v>
      </c>
      <c r="AU357" s="169" t="s">
        <v>69</v>
      </c>
      <c r="AY357" s="161" t="s">
        <v>162</v>
      </c>
      <c r="BK357" s="170">
        <f>BK358+BK359+BK361+BK364+BK366</f>
        <v>0</v>
      </c>
    </row>
    <row r="358" spans="2:65" s="1" customFormat="1" ht="16.5" customHeight="1">
      <c r="B358" s="174"/>
      <c r="C358" s="175" t="s">
        <v>1431</v>
      </c>
      <c r="D358" s="175" t="s">
        <v>164</v>
      </c>
      <c r="E358" s="176" t="s">
        <v>3519</v>
      </c>
      <c r="F358" s="177" t="s">
        <v>3520</v>
      </c>
      <c r="G358" s="178" t="s">
        <v>3027</v>
      </c>
      <c r="H358" s="179">
        <v>1</v>
      </c>
      <c r="I358" s="180"/>
      <c r="J358" s="181">
        <f>ROUND(I358*H358,2)</f>
        <v>0</v>
      </c>
      <c r="K358" s="177" t="s">
        <v>5</v>
      </c>
      <c r="L358" s="41"/>
      <c r="M358" s="182" t="s">
        <v>5</v>
      </c>
      <c r="N358" s="183" t="s">
        <v>40</v>
      </c>
      <c r="O358" s="42"/>
      <c r="P358" s="184">
        <f>O358*H358</f>
        <v>0</v>
      </c>
      <c r="Q358" s="184">
        <v>0</v>
      </c>
      <c r="R358" s="184">
        <f>Q358*H358</f>
        <v>0</v>
      </c>
      <c r="S358" s="184">
        <v>0</v>
      </c>
      <c r="T358" s="185">
        <f>S358*H358</f>
        <v>0</v>
      </c>
      <c r="AR358" s="24" t="s">
        <v>168</v>
      </c>
      <c r="AT358" s="24" t="s">
        <v>164</v>
      </c>
      <c r="AU358" s="24" t="s">
        <v>77</v>
      </c>
      <c r="AY358" s="24" t="s">
        <v>162</v>
      </c>
      <c r="BE358" s="186">
        <f>IF(N358="základní",J358,0)</f>
        <v>0</v>
      </c>
      <c r="BF358" s="186">
        <f>IF(N358="snížená",J358,0)</f>
        <v>0</v>
      </c>
      <c r="BG358" s="186">
        <f>IF(N358="zákl. přenesená",J358,0)</f>
        <v>0</v>
      </c>
      <c r="BH358" s="186">
        <f>IF(N358="sníž. přenesená",J358,0)</f>
        <v>0</v>
      </c>
      <c r="BI358" s="186">
        <f>IF(N358="nulová",J358,0)</f>
        <v>0</v>
      </c>
      <c r="BJ358" s="24" t="s">
        <v>77</v>
      </c>
      <c r="BK358" s="186">
        <f>ROUND(I358*H358,2)</f>
        <v>0</v>
      </c>
      <c r="BL358" s="24" t="s">
        <v>168</v>
      </c>
      <c r="BM358" s="24" t="s">
        <v>2300</v>
      </c>
    </row>
    <row r="359" spans="2:65" s="10" customFormat="1" ht="29.9" customHeight="1">
      <c r="B359" s="160"/>
      <c r="D359" s="171" t="s">
        <v>68</v>
      </c>
      <c r="E359" s="172" t="s">
        <v>3096</v>
      </c>
      <c r="F359" s="172" t="s">
        <v>3316</v>
      </c>
      <c r="I359" s="163"/>
      <c r="J359" s="173">
        <f>BK359</f>
        <v>0</v>
      </c>
      <c r="L359" s="160"/>
      <c r="M359" s="165"/>
      <c r="N359" s="166"/>
      <c r="O359" s="166"/>
      <c r="P359" s="167">
        <f>P360</f>
        <v>0</v>
      </c>
      <c r="Q359" s="166"/>
      <c r="R359" s="167">
        <f>R360</f>
        <v>0</v>
      </c>
      <c r="S359" s="166"/>
      <c r="T359" s="168">
        <f>T360</f>
        <v>0</v>
      </c>
      <c r="AR359" s="161" t="s">
        <v>77</v>
      </c>
      <c r="AT359" s="169" t="s">
        <v>68</v>
      </c>
      <c r="AU359" s="169" t="s">
        <v>77</v>
      </c>
      <c r="AY359" s="161" t="s">
        <v>162</v>
      </c>
      <c r="BK359" s="170">
        <f>BK360</f>
        <v>0</v>
      </c>
    </row>
    <row r="360" spans="2:65" s="1" customFormat="1" ht="16.5" customHeight="1">
      <c r="B360" s="174"/>
      <c r="C360" s="175" t="s">
        <v>1435</v>
      </c>
      <c r="D360" s="175" t="s">
        <v>164</v>
      </c>
      <c r="E360" s="176" t="s">
        <v>3521</v>
      </c>
      <c r="F360" s="177" t="s">
        <v>3522</v>
      </c>
      <c r="G360" s="178" t="s">
        <v>746</v>
      </c>
      <c r="H360" s="179">
        <v>15</v>
      </c>
      <c r="I360" s="180"/>
      <c r="J360" s="181">
        <f>ROUND(I360*H360,2)</f>
        <v>0</v>
      </c>
      <c r="K360" s="177" t="s">
        <v>5</v>
      </c>
      <c r="L360" s="41"/>
      <c r="M360" s="182" t="s">
        <v>5</v>
      </c>
      <c r="N360" s="183" t="s">
        <v>40</v>
      </c>
      <c r="O360" s="42"/>
      <c r="P360" s="184">
        <f>O360*H360</f>
        <v>0</v>
      </c>
      <c r="Q360" s="184">
        <v>0</v>
      </c>
      <c r="R360" s="184">
        <f>Q360*H360</f>
        <v>0</v>
      </c>
      <c r="S360" s="184">
        <v>0</v>
      </c>
      <c r="T360" s="185">
        <f>S360*H360</f>
        <v>0</v>
      </c>
      <c r="AR360" s="24" t="s">
        <v>168</v>
      </c>
      <c r="AT360" s="24" t="s">
        <v>164</v>
      </c>
      <c r="AU360" s="24" t="s">
        <v>79</v>
      </c>
      <c r="AY360" s="24" t="s">
        <v>162</v>
      </c>
      <c r="BE360" s="186">
        <f>IF(N360="základní",J360,0)</f>
        <v>0</v>
      </c>
      <c r="BF360" s="186">
        <f>IF(N360="snížená",J360,0)</f>
        <v>0</v>
      </c>
      <c r="BG360" s="186">
        <f>IF(N360="zákl. přenesená",J360,0)</f>
        <v>0</v>
      </c>
      <c r="BH360" s="186">
        <f>IF(N360="sníž. přenesená",J360,0)</f>
        <v>0</v>
      </c>
      <c r="BI360" s="186">
        <f>IF(N360="nulová",J360,0)</f>
        <v>0</v>
      </c>
      <c r="BJ360" s="24" t="s">
        <v>77</v>
      </c>
      <c r="BK360" s="186">
        <f>ROUND(I360*H360,2)</f>
        <v>0</v>
      </c>
      <c r="BL360" s="24" t="s">
        <v>168</v>
      </c>
      <c r="BM360" s="24" t="s">
        <v>2307</v>
      </c>
    </row>
    <row r="361" spans="2:65" s="10" customFormat="1" ht="29.9" customHeight="1">
      <c r="B361" s="160"/>
      <c r="D361" s="171" t="s">
        <v>68</v>
      </c>
      <c r="E361" s="172" t="s">
        <v>3135</v>
      </c>
      <c r="F361" s="172" t="s">
        <v>3348</v>
      </c>
      <c r="I361" s="163"/>
      <c r="J361" s="173">
        <f>BK361</f>
        <v>0</v>
      </c>
      <c r="L361" s="160"/>
      <c r="M361" s="165"/>
      <c r="N361" s="166"/>
      <c r="O361" s="166"/>
      <c r="P361" s="167">
        <f>SUM(P362:P363)</f>
        <v>0</v>
      </c>
      <c r="Q361" s="166"/>
      <c r="R361" s="167">
        <f>SUM(R362:R363)</f>
        <v>0</v>
      </c>
      <c r="S361" s="166"/>
      <c r="T361" s="168">
        <f>SUM(T362:T363)</f>
        <v>0</v>
      </c>
      <c r="AR361" s="161" t="s">
        <v>77</v>
      </c>
      <c r="AT361" s="169" t="s">
        <v>68</v>
      </c>
      <c r="AU361" s="169" t="s">
        <v>77</v>
      </c>
      <c r="AY361" s="161" t="s">
        <v>162</v>
      </c>
      <c r="BK361" s="170">
        <f>SUM(BK362:BK363)</f>
        <v>0</v>
      </c>
    </row>
    <row r="362" spans="2:65" s="1" customFormat="1" ht="25.5" customHeight="1">
      <c r="B362" s="174"/>
      <c r="C362" s="175" t="s">
        <v>1440</v>
      </c>
      <c r="D362" s="175" t="s">
        <v>164</v>
      </c>
      <c r="E362" s="176" t="s">
        <v>3353</v>
      </c>
      <c r="F362" s="177" t="s">
        <v>3354</v>
      </c>
      <c r="G362" s="178" t="s">
        <v>284</v>
      </c>
      <c r="H362" s="179">
        <v>9</v>
      </c>
      <c r="I362" s="180"/>
      <c r="J362" s="181">
        <f>ROUND(I362*H362,2)</f>
        <v>0</v>
      </c>
      <c r="K362" s="177" t="s">
        <v>5</v>
      </c>
      <c r="L362" s="41"/>
      <c r="M362" s="182" t="s">
        <v>5</v>
      </c>
      <c r="N362" s="183" t="s">
        <v>40</v>
      </c>
      <c r="O362" s="42"/>
      <c r="P362" s="184">
        <f>O362*H362</f>
        <v>0</v>
      </c>
      <c r="Q362" s="184">
        <v>0</v>
      </c>
      <c r="R362" s="184">
        <f>Q362*H362</f>
        <v>0</v>
      </c>
      <c r="S362" s="184">
        <v>0</v>
      </c>
      <c r="T362" s="185">
        <f>S362*H362</f>
        <v>0</v>
      </c>
      <c r="AR362" s="24" t="s">
        <v>168</v>
      </c>
      <c r="AT362" s="24" t="s">
        <v>164</v>
      </c>
      <c r="AU362" s="24" t="s">
        <v>79</v>
      </c>
      <c r="AY362" s="24" t="s">
        <v>162</v>
      </c>
      <c r="BE362" s="186">
        <f>IF(N362="základní",J362,0)</f>
        <v>0</v>
      </c>
      <c r="BF362" s="186">
        <f>IF(N362="snížená",J362,0)</f>
        <v>0</v>
      </c>
      <c r="BG362" s="186">
        <f>IF(N362="zákl. přenesená",J362,0)</f>
        <v>0</v>
      </c>
      <c r="BH362" s="186">
        <f>IF(N362="sníž. přenesená",J362,0)</f>
        <v>0</v>
      </c>
      <c r="BI362" s="186">
        <f>IF(N362="nulová",J362,0)</f>
        <v>0</v>
      </c>
      <c r="BJ362" s="24" t="s">
        <v>77</v>
      </c>
      <c r="BK362" s="186">
        <f>ROUND(I362*H362,2)</f>
        <v>0</v>
      </c>
      <c r="BL362" s="24" t="s">
        <v>168</v>
      </c>
      <c r="BM362" s="24" t="s">
        <v>2315</v>
      </c>
    </row>
    <row r="363" spans="2:65" s="1" customFormat="1" ht="19">
      <c r="B363" s="41"/>
      <c r="D363" s="188" t="s">
        <v>182</v>
      </c>
      <c r="F363" s="203" t="s">
        <v>3340</v>
      </c>
      <c r="I363" s="204"/>
      <c r="L363" s="41"/>
      <c r="M363" s="205"/>
      <c r="N363" s="42"/>
      <c r="O363" s="42"/>
      <c r="P363" s="42"/>
      <c r="Q363" s="42"/>
      <c r="R363" s="42"/>
      <c r="S363" s="42"/>
      <c r="T363" s="70"/>
      <c r="AT363" s="24" t="s">
        <v>182</v>
      </c>
      <c r="AU363" s="24" t="s">
        <v>79</v>
      </c>
    </row>
    <row r="364" spans="2:65" s="10" customFormat="1" ht="29.9" customHeight="1">
      <c r="B364" s="160"/>
      <c r="D364" s="171" t="s">
        <v>68</v>
      </c>
      <c r="E364" s="172" t="s">
        <v>3214</v>
      </c>
      <c r="F364" s="172" t="s">
        <v>3357</v>
      </c>
      <c r="I364" s="163"/>
      <c r="J364" s="173">
        <f>BK364</f>
        <v>0</v>
      </c>
      <c r="L364" s="160"/>
      <c r="M364" s="165"/>
      <c r="N364" s="166"/>
      <c r="O364" s="166"/>
      <c r="P364" s="167">
        <f>P365</f>
        <v>0</v>
      </c>
      <c r="Q364" s="166"/>
      <c r="R364" s="167">
        <f>R365</f>
        <v>0</v>
      </c>
      <c r="S364" s="166"/>
      <c r="T364" s="168">
        <f>T365</f>
        <v>0</v>
      </c>
      <c r="AR364" s="161" t="s">
        <v>77</v>
      </c>
      <c r="AT364" s="169" t="s">
        <v>68</v>
      </c>
      <c r="AU364" s="169" t="s">
        <v>77</v>
      </c>
      <c r="AY364" s="161" t="s">
        <v>162</v>
      </c>
      <c r="BK364" s="170">
        <f>BK365</f>
        <v>0</v>
      </c>
    </row>
    <row r="365" spans="2:65" s="1" customFormat="1" ht="16.5" customHeight="1">
      <c r="B365" s="174"/>
      <c r="C365" s="175" t="s">
        <v>1451</v>
      </c>
      <c r="D365" s="175" t="s">
        <v>164</v>
      </c>
      <c r="E365" s="176" t="s">
        <v>3440</v>
      </c>
      <c r="F365" s="177" t="s">
        <v>3441</v>
      </c>
      <c r="G365" s="178" t="s">
        <v>3027</v>
      </c>
      <c r="H365" s="179">
        <v>1</v>
      </c>
      <c r="I365" s="180"/>
      <c r="J365" s="181">
        <f>ROUND(I365*H365,2)</f>
        <v>0</v>
      </c>
      <c r="K365" s="177" t="s">
        <v>5</v>
      </c>
      <c r="L365" s="41"/>
      <c r="M365" s="182" t="s">
        <v>5</v>
      </c>
      <c r="N365" s="183" t="s">
        <v>40</v>
      </c>
      <c r="O365" s="42"/>
      <c r="P365" s="184">
        <f>O365*H365</f>
        <v>0</v>
      </c>
      <c r="Q365" s="184">
        <v>0</v>
      </c>
      <c r="R365" s="184">
        <f>Q365*H365</f>
        <v>0</v>
      </c>
      <c r="S365" s="184">
        <v>0</v>
      </c>
      <c r="T365" s="185">
        <f>S365*H365</f>
        <v>0</v>
      </c>
      <c r="AR365" s="24" t="s">
        <v>168</v>
      </c>
      <c r="AT365" s="24" t="s">
        <v>164</v>
      </c>
      <c r="AU365" s="24" t="s">
        <v>79</v>
      </c>
      <c r="AY365" s="24" t="s">
        <v>162</v>
      </c>
      <c r="BE365" s="186">
        <f>IF(N365="základní",J365,0)</f>
        <v>0</v>
      </c>
      <c r="BF365" s="186">
        <f>IF(N365="snížená",J365,0)</f>
        <v>0</v>
      </c>
      <c r="BG365" s="186">
        <f>IF(N365="zákl. přenesená",J365,0)</f>
        <v>0</v>
      </c>
      <c r="BH365" s="186">
        <f>IF(N365="sníž. přenesená",J365,0)</f>
        <v>0</v>
      </c>
      <c r="BI365" s="186">
        <f>IF(N365="nulová",J365,0)</f>
        <v>0</v>
      </c>
      <c r="BJ365" s="24" t="s">
        <v>77</v>
      </c>
      <c r="BK365" s="186">
        <f>ROUND(I365*H365,2)</f>
        <v>0</v>
      </c>
      <c r="BL365" s="24" t="s">
        <v>168</v>
      </c>
      <c r="BM365" s="24" t="s">
        <v>2324</v>
      </c>
    </row>
    <row r="366" spans="2:65" s="10" customFormat="1" ht="29.9" customHeight="1">
      <c r="B366" s="160"/>
      <c r="D366" s="171" t="s">
        <v>68</v>
      </c>
      <c r="E366" s="172" t="s">
        <v>3383</v>
      </c>
      <c r="F366" s="172" t="s">
        <v>3384</v>
      </c>
      <c r="I366" s="163"/>
      <c r="J366" s="173">
        <f>BK366</f>
        <v>0</v>
      </c>
      <c r="L366" s="160"/>
      <c r="M366" s="165"/>
      <c r="N366" s="166"/>
      <c r="O366" s="166"/>
      <c r="P366" s="167">
        <f>SUM(P367:P369)</f>
        <v>0</v>
      </c>
      <c r="Q366" s="166"/>
      <c r="R366" s="167">
        <f>SUM(R367:R369)</f>
        <v>0</v>
      </c>
      <c r="S366" s="166"/>
      <c r="T366" s="168">
        <f>SUM(T367:T369)</f>
        <v>0</v>
      </c>
      <c r="AR366" s="161" t="s">
        <v>77</v>
      </c>
      <c r="AT366" s="169" t="s">
        <v>68</v>
      </c>
      <c r="AU366" s="169" t="s">
        <v>77</v>
      </c>
      <c r="AY366" s="161" t="s">
        <v>162</v>
      </c>
      <c r="BK366" s="170">
        <f>SUM(BK367:BK369)</f>
        <v>0</v>
      </c>
    </row>
    <row r="367" spans="2:65" s="1" customFormat="1" ht="16.5" customHeight="1">
      <c r="B367" s="174"/>
      <c r="C367" s="175" t="s">
        <v>1456</v>
      </c>
      <c r="D367" s="175" t="s">
        <v>164</v>
      </c>
      <c r="E367" s="176" t="s">
        <v>3387</v>
      </c>
      <c r="F367" s="177" t="s">
        <v>3388</v>
      </c>
      <c r="G367" s="178" t="s">
        <v>3389</v>
      </c>
      <c r="H367" s="179">
        <v>1</v>
      </c>
      <c r="I367" s="180"/>
      <c r="J367" s="181">
        <f>ROUND(I367*H367,2)</f>
        <v>0</v>
      </c>
      <c r="K367" s="177" t="s">
        <v>5</v>
      </c>
      <c r="L367" s="41"/>
      <c r="M367" s="182" t="s">
        <v>5</v>
      </c>
      <c r="N367" s="183" t="s">
        <v>40</v>
      </c>
      <c r="O367" s="42"/>
      <c r="P367" s="184">
        <f>O367*H367</f>
        <v>0</v>
      </c>
      <c r="Q367" s="184">
        <v>0</v>
      </c>
      <c r="R367" s="184">
        <f>Q367*H367</f>
        <v>0</v>
      </c>
      <c r="S367" s="184">
        <v>0</v>
      </c>
      <c r="T367" s="185">
        <f>S367*H367</f>
        <v>0</v>
      </c>
      <c r="AR367" s="24" t="s">
        <v>168</v>
      </c>
      <c r="AT367" s="24" t="s">
        <v>164</v>
      </c>
      <c r="AU367" s="24" t="s">
        <v>79</v>
      </c>
      <c r="AY367" s="24" t="s">
        <v>162</v>
      </c>
      <c r="BE367" s="186">
        <f>IF(N367="základní",J367,0)</f>
        <v>0</v>
      </c>
      <c r="BF367" s="186">
        <f>IF(N367="snížená",J367,0)</f>
        <v>0</v>
      </c>
      <c r="BG367" s="186">
        <f>IF(N367="zákl. přenesená",J367,0)</f>
        <v>0</v>
      </c>
      <c r="BH367" s="186">
        <f>IF(N367="sníž. přenesená",J367,0)</f>
        <v>0</v>
      </c>
      <c r="BI367" s="186">
        <f>IF(N367="nulová",J367,0)</f>
        <v>0</v>
      </c>
      <c r="BJ367" s="24" t="s">
        <v>77</v>
      </c>
      <c r="BK367" s="186">
        <f>ROUND(I367*H367,2)</f>
        <v>0</v>
      </c>
      <c r="BL367" s="24" t="s">
        <v>168</v>
      </c>
      <c r="BM367" s="24" t="s">
        <v>2333</v>
      </c>
    </row>
    <row r="368" spans="2:65" s="1" customFormat="1" ht="38.25" customHeight="1">
      <c r="B368" s="174"/>
      <c r="C368" s="175" t="s">
        <v>1460</v>
      </c>
      <c r="D368" s="175" t="s">
        <v>164</v>
      </c>
      <c r="E368" s="176" t="s">
        <v>3390</v>
      </c>
      <c r="F368" s="177" t="s">
        <v>3391</v>
      </c>
      <c r="G368" s="178" t="s">
        <v>3062</v>
      </c>
      <c r="H368" s="179">
        <v>1</v>
      </c>
      <c r="I368" s="180"/>
      <c r="J368" s="181">
        <f>ROUND(I368*H368,2)</f>
        <v>0</v>
      </c>
      <c r="K368" s="177" t="s">
        <v>5</v>
      </c>
      <c r="L368" s="41"/>
      <c r="M368" s="182" t="s">
        <v>5</v>
      </c>
      <c r="N368" s="183" t="s">
        <v>40</v>
      </c>
      <c r="O368" s="42"/>
      <c r="P368" s="184">
        <f>O368*H368</f>
        <v>0</v>
      </c>
      <c r="Q368" s="184">
        <v>0</v>
      </c>
      <c r="R368" s="184">
        <f>Q368*H368</f>
        <v>0</v>
      </c>
      <c r="S368" s="184">
        <v>0</v>
      </c>
      <c r="T368" s="185">
        <f>S368*H368</f>
        <v>0</v>
      </c>
      <c r="AR368" s="24" t="s">
        <v>168</v>
      </c>
      <c r="AT368" s="24" t="s">
        <v>164</v>
      </c>
      <c r="AU368" s="24" t="s">
        <v>79</v>
      </c>
      <c r="AY368" s="24" t="s">
        <v>162</v>
      </c>
      <c r="BE368" s="186">
        <f>IF(N368="základní",J368,0)</f>
        <v>0</v>
      </c>
      <c r="BF368" s="186">
        <f>IF(N368="snížená",J368,0)</f>
        <v>0</v>
      </c>
      <c r="BG368" s="186">
        <f>IF(N368="zákl. přenesená",J368,0)</f>
        <v>0</v>
      </c>
      <c r="BH368" s="186">
        <f>IF(N368="sníž. přenesená",J368,0)</f>
        <v>0</v>
      </c>
      <c r="BI368" s="186">
        <f>IF(N368="nulová",J368,0)</f>
        <v>0</v>
      </c>
      <c r="BJ368" s="24" t="s">
        <v>77</v>
      </c>
      <c r="BK368" s="186">
        <f>ROUND(I368*H368,2)</f>
        <v>0</v>
      </c>
      <c r="BL368" s="24" t="s">
        <v>168</v>
      </c>
      <c r="BM368" s="24" t="s">
        <v>2342</v>
      </c>
    </row>
    <row r="369" spans="2:65" s="1" customFormat="1" ht="19">
      <c r="B369" s="41"/>
      <c r="D369" s="188" t="s">
        <v>182</v>
      </c>
      <c r="F369" s="203" t="s">
        <v>3340</v>
      </c>
      <c r="I369" s="204"/>
      <c r="L369" s="41"/>
      <c r="M369" s="205"/>
      <c r="N369" s="42"/>
      <c r="O369" s="42"/>
      <c r="P369" s="42"/>
      <c r="Q369" s="42"/>
      <c r="R369" s="42"/>
      <c r="S369" s="42"/>
      <c r="T369" s="70"/>
      <c r="AT369" s="24" t="s">
        <v>182</v>
      </c>
      <c r="AU369" s="24" t="s">
        <v>79</v>
      </c>
    </row>
    <row r="370" spans="2:65" s="10" customFormat="1" ht="37.4" customHeight="1">
      <c r="B370" s="160"/>
      <c r="D370" s="171" t="s">
        <v>68</v>
      </c>
      <c r="E370" s="238" t="s">
        <v>3523</v>
      </c>
      <c r="F370" s="238" t="s">
        <v>3524</v>
      </c>
      <c r="I370" s="163"/>
      <c r="J370" s="239">
        <f>BK370</f>
        <v>0</v>
      </c>
      <c r="L370" s="160"/>
      <c r="M370" s="165"/>
      <c r="N370" s="166"/>
      <c r="O370" s="166"/>
      <c r="P370" s="167">
        <f>P371+P372+P373</f>
        <v>0</v>
      </c>
      <c r="Q370" s="166"/>
      <c r="R370" s="167">
        <f>R371+R372+R373</f>
        <v>0</v>
      </c>
      <c r="S370" s="166"/>
      <c r="T370" s="168">
        <f>T371+T372+T373</f>
        <v>0</v>
      </c>
      <c r="AR370" s="161" t="s">
        <v>77</v>
      </c>
      <c r="AT370" s="169" t="s">
        <v>68</v>
      </c>
      <c r="AU370" s="169" t="s">
        <v>69</v>
      </c>
      <c r="AY370" s="161" t="s">
        <v>162</v>
      </c>
      <c r="BK370" s="170">
        <f>BK371+BK372+BK373</f>
        <v>0</v>
      </c>
    </row>
    <row r="371" spans="2:65" s="1" customFormat="1" ht="16.5" customHeight="1">
      <c r="B371" s="174"/>
      <c r="C371" s="175" t="s">
        <v>1466</v>
      </c>
      <c r="D371" s="175" t="s">
        <v>164</v>
      </c>
      <c r="E371" s="176" t="s">
        <v>3525</v>
      </c>
      <c r="F371" s="177" t="s">
        <v>3526</v>
      </c>
      <c r="G371" s="178" t="s">
        <v>3027</v>
      </c>
      <c r="H371" s="179">
        <v>1</v>
      </c>
      <c r="I371" s="180"/>
      <c r="J371" s="181">
        <f>ROUND(I371*H371,2)</f>
        <v>0</v>
      </c>
      <c r="K371" s="177" t="s">
        <v>5</v>
      </c>
      <c r="L371" s="41"/>
      <c r="M371" s="182" t="s">
        <v>5</v>
      </c>
      <c r="N371" s="183" t="s">
        <v>40</v>
      </c>
      <c r="O371" s="42"/>
      <c r="P371" s="184">
        <f>O371*H371</f>
        <v>0</v>
      </c>
      <c r="Q371" s="184">
        <v>0</v>
      </c>
      <c r="R371" s="184">
        <f>Q371*H371</f>
        <v>0</v>
      </c>
      <c r="S371" s="184">
        <v>0</v>
      </c>
      <c r="T371" s="185">
        <f>S371*H371</f>
        <v>0</v>
      </c>
      <c r="AR371" s="24" t="s">
        <v>168</v>
      </c>
      <c r="AT371" s="24" t="s">
        <v>164</v>
      </c>
      <c r="AU371" s="24" t="s">
        <v>77</v>
      </c>
      <c r="AY371" s="24" t="s">
        <v>162</v>
      </c>
      <c r="BE371" s="186">
        <f>IF(N371="základní",J371,0)</f>
        <v>0</v>
      </c>
      <c r="BF371" s="186">
        <f>IF(N371="snížená",J371,0)</f>
        <v>0</v>
      </c>
      <c r="BG371" s="186">
        <f>IF(N371="zákl. přenesená",J371,0)</f>
        <v>0</v>
      </c>
      <c r="BH371" s="186">
        <f>IF(N371="sníž. přenesená",J371,0)</f>
        <v>0</v>
      </c>
      <c r="BI371" s="186">
        <f>IF(N371="nulová",J371,0)</f>
        <v>0</v>
      </c>
      <c r="BJ371" s="24" t="s">
        <v>77</v>
      </c>
      <c r="BK371" s="186">
        <f>ROUND(I371*H371,2)</f>
        <v>0</v>
      </c>
      <c r="BL371" s="24" t="s">
        <v>168</v>
      </c>
      <c r="BM371" s="24" t="s">
        <v>2351</v>
      </c>
    </row>
    <row r="372" spans="2:65" s="1" customFormat="1" ht="19">
      <c r="B372" s="41"/>
      <c r="D372" s="188" t="s">
        <v>182</v>
      </c>
      <c r="F372" s="203" t="s">
        <v>3340</v>
      </c>
      <c r="I372" s="204"/>
      <c r="L372" s="41"/>
      <c r="M372" s="205"/>
      <c r="N372" s="42"/>
      <c r="O372" s="42"/>
      <c r="P372" s="42"/>
      <c r="Q372" s="42"/>
      <c r="R372" s="42"/>
      <c r="S372" s="42"/>
      <c r="T372" s="70"/>
      <c r="AT372" s="24" t="s">
        <v>182</v>
      </c>
      <c r="AU372" s="24" t="s">
        <v>77</v>
      </c>
    </row>
    <row r="373" spans="2:65" s="10" customFormat="1" ht="29.9" customHeight="1">
      <c r="B373" s="160"/>
      <c r="D373" s="171" t="s">
        <v>68</v>
      </c>
      <c r="E373" s="172" t="s">
        <v>3383</v>
      </c>
      <c r="F373" s="172" t="s">
        <v>3384</v>
      </c>
      <c r="I373" s="163"/>
      <c r="J373" s="173">
        <f>BK373</f>
        <v>0</v>
      </c>
      <c r="L373" s="160"/>
      <c r="M373" s="165"/>
      <c r="N373" s="166"/>
      <c r="O373" s="166"/>
      <c r="P373" s="167">
        <f>SUM(P374:P378)</f>
        <v>0</v>
      </c>
      <c r="Q373" s="166"/>
      <c r="R373" s="167">
        <f>SUM(R374:R378)</f>
        <v>0</v>
      </c>
      <c r="S373" s="166"/>
      <c r="T373" s="168">
        <f>SUM(T374:T378)</f>
        <v>0</v>
      </c>
      <c r="AR373" s="161" t="s">
        <v>77</v>
      </c>
      <c r="AT373" s="169" t="s">
        <v>68</v>
      </c>
      <c r="AU373" s="169" t="s">
        <v>77</v>
      </c>
      <c r="AY373" s="161" t="s">
        <v>162</v>
      </c>
      <c r="BK373" s="170">
        <f>SUM(BK374:BK378)</f>
        <v>0</v>
      </c>
    </row>
    <row r="374" spans="2:65" s="1" customFormat="1" ht="16.5" customHeight="1">
      <c r="B374" s="174"/>
      <c r="C374" s="175" t="s">
        <v>1470</v>
      </c>
      <c r="D374" s="175" t="s">
        <v>164</v>
      </c>
      <c r="E374" s="176" t="s">
        <v>3527</v>
      </c>
      <c r="F374" s="177" t="s">
        <v>3528</v>
      </c>
      <c r="G374" s="178" t="s">
        <v>3062</v>
      </c>
      <c r="H374" s="179">
        <v>1</v>
      </c>
      <c r="I374" s="180"/>
      <c r="J374" s="181">
        <f>ROUND(I374*H374,2)</f>
        <v>0</v>
      </c>
      <c r="K374" s="177" t="s">
        <v>5</v>
      </c>
      <c r="L374" s="41"/>
      <c r="M374" s="182" t="s">
        <v>5</v>
      </c>
      <c r="N374" s="183" t="s">
        <v>40</v>
      </c>
      <c r="O374" s="42"/>
      <c r="P374" s="184">
        <f>O374*H374</f>
        <v>0</v>
      </c>
      <c r="Q374" s="184">
        <v>0</v>
      </c>
      <c r="R374" s="184">
        <f>Q374*H374</f>
        <v>0</v>
      </c>
      <c r="S374" s="184">
        <v>0</v>
      </c>
      <c r="T374" s="185">
        <f>S374*H374</f>
        <v>0</v>
      </c>
      <c r="AR374" s="24" t="s">
        <v>168</v>
      </c>
      <c r="AT374" s="24" t="s">
        <v>164</v>
      </c>
      <c r="AU374" s="24" t="s">
        <v>79</v>
      </c>
      <c r="AY374" s="24" t="s">
        <v>162</v>
      </c>
      <c r="BE374" s="186">
        <f>IF(N374="základní",J374,0)</f>
        <v>0</v>
      </c>
      <c r="BF374" s="186">
        <f>IF(N374="snížená",J374,0)</f>
        <v>0</v>
      </c>
      <c r="BG374" s="186">
        <f>IF(N374="zákl. přenesená",J374,0)</f>
        <v>0</v>
      </c>
      <c r="BH374" s="186">
        <f>IF(N374="sníž. přenesená",J374,0)</f>
        <v>0</v>
      </c>
      <c r="BI374" s="186">
        <f>IF(N374="nulová",J374,0)</f>
        <v>0</v>
      </c>
      <c r="BJ374" s="24" t="s">
        <v>77</v>
      </c>
      <c r="BK374" s="186">
        <f>ROUND(I374*H374,2)</f>
        <v>0</v>
      </c>
      <c r="BL374" s="24" t="s">
        <v>168</v>
      </c>
      <c r="BM374" s="24" t="s">
        <v>2360</v>
      </c>
    </row>
    <row r="375" spans="2:65" s="1" customFormat="1" ht="16.5" customHeight="1">
      <c r="B375" s="174"/>
      <c r="C375" s="175" t="s">
        <v>1474</v>
      </c>
      <c r="D375" s="175" t="s">
        <v>164</v>
      </c>
      <c r="E375" s="176" t="s">
        <v>3529</v>
      </c>
      <c r="F375" s="177" t="s">
        <v>3530</v>
      </c>
      <c r="G375" s="178" t="s">
        <v>3062</v>
      </c>
      <c r="H375" s="179">
        <v>1</v>
      </c>
      <c r="I375" s="180"/>
      <c r="J375" s="181">
        <f>ROUND(I375*H375,2)</f>
        <v>0</v>
      </c>
      <c r="K375" s="177" t="s">
        <v>5</v>
      </c>
      <c r="L375" s="41"/>
      <c r="M375" s="182" t="s">
        <v>5</v>
      </c>
      <c r="N375" s="183" t="s">
        <v>40</v>
      </c>
      <c r="O375" s="42"/>
      <c r="P375" s="184">
        <f>O375*H375</f>
        <v>0</v>
      </c>
      <c r="Q375" s="184">
        <v>0</v>
      </c>
      <c r="R375" s="184">
        <f>Q375*H375</f>
        <v>0</v>
      </c>
      <c r="S375" s="184">
        <v>0</v>
      </c>
      <c r="T375" s="185">
        <f>S375*H375</f>
        <v>0</v>
      </c>
      <c r="AR375" s="24" t="s">
        <v>168</v>
      </c>
      <c r="AT375" s="24" t="s">
        <v>164</v>
      </c>
      <c r="AU375" s="24" t="s">
        <v>79</v>
      </c>
      <c r="AY375" s="24" t="s">
        <v>162</v>
      </c>
      <c r="BE375" s="186">
        <f>IF(N375="základní",J375,0)</f>
        <v>0</v>
      </c>
      <c r="BF375" s="186">
        <f>IF(N375="snížená",J375,0)</f>
        <v>0</v>
      </c>
      <c r="BG375" s="186">
        <f>IF(N375="zákl. přenesená",J375,0)</f>
        <v>0</v>
      </c>
      <c r="BH375" s="186">
        <f>IF(N375="sníž. přenesená",J375,0)</f>
        <v>0</v>
      </c>
      <c r="BI375" s="186">
        <f>IF(N375="nulová",J375,0)</f>
        <v>0</v>
      </c>
      <c r="BJ375" s="24" t="s">
        <v>77</v>
      </c>
      <c r="BK375" s="186">
        <f>ROUND(I375*H375,2)</f>
        <v>0</v>
      </c>
      <c r="BL375" s="24" t="s">
        <v>168</v>
      </c>
      <c r="BM375" s="24" t="s">
        <v>2369</v>
      </c>
    </row>
    <row r="376" spans="2:65" s="1" customFormat="1" ht="16.5" customHeight="1">
      <c r="B376" s="174"/>
      <c r="C376" s="175" t="s">
        <v>1479</v>
      </c>
      <c r="D376" s="175" t="s">
        <v>164</v>
      </c>
      <c r="E376" s="176" t="s">
        <v>3531</v>
      </c>
      <c r="F376" s="177" t="s">
        <v>3532</v>
      </c>
      <c r="G376" s="178" t="s">
        <v>3062</v>
      </c>
      <c r="H376" s="179">
        <v>1</v>
      </c>
      <c r="I376" s="180"/>
      <c r="J376" s="181">
        <f>ROUND(I376*H376,2)</f>
        <v>0</v>
      </c>
      <c r="K376" s="177" t="s">
        <v>5</v>
      </c>
      <c r="L376" s="41"/>
      <c r="M376" s="182" t="s">
        <v>5</v>
      </c>
      <c r="N376" s="183" t="s">
        <v>40</v>
      </c>
      <c r="O376" s="42"/>
      <c r="P376" s="184">
        <f>O376*H376</f>
        <v>0</v>
      </c>
      <c r="Q376" s="184">
        <v>0</v>
      </c>
      <c r="R376" s="184">
        <f>Q376*H376</f>
        <v>0</v>
      </c>
      <c r="S376" s="184">
        <v>0</v>
      </c>
      <c r="T376" s="185">
        <f>S376*H376</f>
        <v>0</v>
      </c>
      <c r="AR376" s="24" t="s">
        <v>168</v>
      </c>
      <c r="AT376" s="24" t="s">
        <v>164</v>
      </c>
      <c r="AU376" s="24" t="s">
        <v>79</v>
      </c>
      <c r="AY376" s="24" t="s">
        <v>162</v>
      </c>
      <c r="BE376" s="186">
        <f>IF(N376="základní",J376,0)</f>
        <v>0</v>
      </c>
      <c r="BF376" s="186">
        <f>IF(N376="snížená",J376,0)</f>
        <v>0</v>
      </c>
      <c r="BG376" s="186">
        <f>IF(N376="zákl. přenesená",J376,0)</f>
        <v>0</v>
      </c>
      <c r="BH376" s="186">
        <f>IF(N376="sníž. přenesená",J376,0)</f>
        <v>0</v>
      </c>
      <c r="BI376" s="186">
        <f>IF(N376="nulová",J376,0)</f>
        <v>0</v>
      </c>
      <c r="BJ376" s="24" t="s">
        <v>77</v>
      </c>
      <c r="BK376" s="186">
        <f>ROUND(I376*H376,2)</f>
        <v>0</v>
      </c>
      <c r="BL376" s="24" t="s">
        <v>168</v>
      </c>
      <c r="BM376" s="24" t="s">
        <v>2377</v>
      </c>
    </row>
    <row r="377" spans="2:65" s="1" customFormat="1" ht="38.25" customHeight="1">
      <c r="B377" s="174"/>
      <c r="C377" s="175" t="s">
        <v>1485</v>
      </c>
      <c r="D377" s="175" t="s">
        <v>164</v>
      </c>
      <c r="E377" s="176" t="s">
        <v>3390</v>
      </c>
      <c r="F377" s="177" t="s">
        <v>3391</v>
      </c>
      <c r="G377" s="178" t="s">
        <v>3062</v>
      </c>
      <c r="H377" s="179">
        <v>1</v>
      </c>
      <c r="I377" s="180"/>
      <c r="J377" s="181">
        <f>ROUND(I377*H377,2)</f>
        <v>0</v>
      </c>
      <c r="K377" s="177" t="s">
        <v>5</v>
      </c>
      <c r="L377" s="41"/>
      <c r="M377" s="182" t="s">
        <v>5</v>
      </c>
      <c r="N377" s="183" t="s">
        <v>40</v>
      </c>
      <c r="O377" s="42"/>
      <c r="P377" s="184">
        <f>O377*H377</f>
        <v>0</v>
      </c>
      <c r="Q377" s="184">
        <v>0</v>
      </c>
      <c r="R377" s="184">
        <f>Q377*H377</f>
        <v>0</v>
      </c>
      <c r="S377" s="184">
        <v>0</v>
      </c>
      <c r="T377" s="185">
        <f>S377*H377</f>
        <v>0</v>
      </c>
      <c r="AR377" s="24" t="s">
        <v>168</v>
      </c>
      <c r="AT377" s="24" t="s">
        <v>164</v>
      </c>
      <c r="AU377" s="24" t="s">
        <v>79</v>
      </c>
      <c r="AY377" s="24" t="s">
        <v>162</v>
      </c>
      <c r="BE377" s="186">
        <f>IF(N377="základní",J377,0)</f>
        <v>0</v>
      </c>
      <c r="BF377" s="186">
        <f>IF(N377="snížená",J377,0)</f>
        <v>0</v>
      </c>
      <c r="BG377" s="186">
        <f>IF(N377="zákl. přenesená",J377,0)</f>
        <v>0</v>
      </c>
      <c r="BH377" s="186">
        <f>IF(N377="sníž. přenesená",J377,0)</f>
        <v>0</v>
      </c>
      <c r="BI377" s="186">
        <f>IF(N377="nulová",J377,0)</f>
        <v>0</v>
      </c>
      <c r="BJ377" s="24" t="s">
        <v>77</v>
      </c>
      <c r="BK377" s="186">
        <f>ROUND(I377*H377,2)</f>
        <v>0</v>
      </c>
      <c r="BL377" s="24" t="s">
        <v>168</v>
      </c>
      <c r="BM377" s="24" t="s">
        <v>2384</v>
      </c>
    </row>
    <row r="378" spans="2:65" s="1" customFormat="1" ht="19">
      <c r="B378" s="41"/>
      <c r="D378" s="188" t="s">
        <v>182</v>
      </c>
      <c r="F378" s="203" t="s">
        <v>3340</v>
      </c>
      <c r="I378" s="204"/>
      <c r="L378" s="41"/>
      <c r="M378" s="205"/>
      <c r="N378" s="42"/>
      <c r="O378" s="42"/>
      <c r="P378" s="42"/>
      <c r="Q378" s="42"/>
      <c r="R378" s="42"/>
      <c r="S378" s="42"/>
      <c r="T378" s="70"/>
      <c r="AT378" s="24" t="s">
        <v>182</v>
      </c>
      <c r="AU378" s="24" t="s">
        <v>79</v>
      </c>
    </row>
    <row r="379" spans="2:65" s="10" customFormat="1" ht="37.4" customHeight="1">
      <c r="B379" s="160"/>
      <c r="D379" s="171" t="s">
        <v>68</v>
      </c>
      <c r="E379" s="238" t="s">
        <v>3533</v>
      </c>
      <c r="F379" s="238" t="s">
        <v>3534</v>
      </c>
      <c r="I379" s="163"/>
      <c r="J379" s="239">
        <f>BK379</f>
        <v>0</v>
      </c>
      <c r="L379" s="160"/>
      <c r="M379" s="165"/>
      <c r="N379" s="166"/>
      <c r="O379" s="166"/>
      <c r="P379" s="167">
        <f>SUM(P380:P383)</f>
        <v>0</v>
      </c>
      <c r="Q379" s="166"/>
      <c r="R379" s="167">
        <f>SUM(R380:R383)</f>
        <v>0</v>
      </c>
      <c r="S379" s="166"/>
      <c r="T379" s="168">
        <f>SUM(T380:T383)</f>
        <v>0</v>
      </c>
      <c r="AR379" s="161" t="s">
        <v>77</v>
      </c>
      <c r="AT379" s="169" t="s">
        <v>68</v>
      </c>
      <c r="AU379" s="169" t="s">
        <v>69</v>
      </c>
      <c r="AY379" s="161" t="s">
        <v>162</v>
      </c>
      <c r="BK379" s="170">
        <f>SUM(BK380:BK383)</f>
        <v>0</v>
      </c>
    </row>
    <row r="380" spans="2:65" s="1" customFormat="1" ht="51" customHeight="1">
      <c r="B380" s="174"/>
      <c r="C380" s="175" t="s">
        <v>1493</v>
      </c>
      <c r="D380" s="175" t="s">
        <v>164</v>
      </c>
      <c r="E380" s="176" t="s">
        <v>3535</v>
      </c>
      <c r="F380" s="177" t="s">
        <v>3536</v>
      </c>
      <c r="G380" s="178" t="s">
        <v>3062</v>
      </c>
      <c r="H380" s="179">
        <v>1</v>
      </c>
      <c r="I380" s="180"/>
      <c r="J380" s="181">
        <f>ROUND(I380*H380,2)</f>
        <v>0</v>
      </c>
      <c r="K380" s="177" t="s">
        <v>5</v>
      </c>
      <c r="L380" s="41"/>
      <c r="M380" s="182" t="s">
        <v>5</v>
      </c>
      <c r="N380" s="183" t="s">
        <v>40</v>
      </c>
      <c r="O380" s="42"/>
      <c r="P380" s="184">
        <f>O380*H380</f>
        <v>0</v>
      </c>
      <c r="Q380" s="184">
        <v>0</v>
      </c>
      <c r="R380" s="184">
        <f>Q380*H380</f>
        <v>0</v>
      </c>
      <c r="S380" s="184">
        <v>0</v>
      </c>
      <c r="T380" s="185">
        <f>S380*H380</f>
        <v>0</v>
      </c>
      <c r="AR380" s="24" t="s">
        <v>168</v>
      </c>
      <c r="AT380" s="24" t="s">
        <v>164</v>
      </c>
      <c r="AU380" s="24" t="s">
        <v>77</v>
      </c>
      <c r="AY380" s="24" t="s">
        <v>162</v>
      </c>
      <c r="BE380" s="186">
        <f>IF(N380="základní",J380,0)</f>
        <v>0</v>
      </c>
      <c r="BF380" s="186">
        <f>IF(N380="snížená",J380,0)</f>
        <v>0</v>
      </c>
      <c r="BG380" s="186">
        <f>IF(N380="zákl. přenesená",J380,0)</f>
        <v>0</v>
      </c>
      <c r="BH380" s="186">
        <f>IF(N380="sníž. přenesená",J380,0)</f>
        <v>0</v>
      </c>
      <c r="BI380" s="186">
        <f>IF(N380="nulová",J380,0)</f>
        <v>0</v>
      </c>
      <c r="BJ380" s="24" t="s">
        <v>77</v>
      </c>
      <c r="BK380" s="186">
        <f>ROUND(I380*H380,2)</f>
        <v>0</v>
      </c>
      <c r="BL380" s="24" t="s">
        <v>168</v>
      </c>
      <c r="BM380" s="24" t="s">
        <v>2392</v>
      </c>
    </row>
    <row r="381" spans="2:65" s="1" customFormat="1" ht="25.5" customHeight="1">
      <c r="B381" s="394"/>
      <c r="C381" s="389" t="s">
        <v>1500</v>
      </c>
      <c r="D381" s="389" t="s">
        <v>164</v>
      </c>
      <c r="E381" s="390" t="s">
        <v>3537</v>
      </c>
      <c r="F381" s="391" t="s">
        <v>3538</v>
      </c>
      <c r="G381" s="392" t="s">
        <v>284</v>
      </c>
      <c r="H381" s="179">
        <v>976</v>
      </c>
      <c r="I381" s="180"/>
      <c r="J381" s="181">
        <f>ROUND(I381*H381,2)</f>
        <v>0</v>
      </c>
      <c r="K381" s="177" t="s">
        <v>5</v>
      </c>
      <c r="L381" s="41"/>
      <c r="M381" s="182" t="s">
        <v>5</v>
      </c>
      <c r="N381" s="183" t="s">
        <v>40</v>
      </c>
      <c r="O381" s="42"/>
      <c r="P381" s="184">
        <f>O381*H381</f>
        <v>0</v>
      </c>
      <c r="Q381" s="184">
        <v>0</v>
      </c>
      <c r="R381" s="184">
        <f>Q381*H381</f>
        <v>0</v>
      </c>
      <c r="S381" s="184">
        <v>0</v>
      </c>
      <c r="T381" s="185">
        <f>S381*H381</f>
        <v>0</v>
      </c>
      <c r="AR381" s="24" t="s">
        <v>168</v>
      </c>
      <c r="AT381" s="24" t="s">
        <v>164</v>
      </c>
      <c r="AU381" s="24" t="s">
        <v>77</v>
      </c>
      <c r="AY381" s="24" t="s">
        <v>162</v>
      </c>
      <c r="BE381" s="186">
        <f>IF(N381="základní",J381,0)</f>
        <v>0</v>
      </c>
      <c r="BF381" s="186">
        <f>IF(N381="snížená",J381,0)</f>
        <v>0</v>
      </c>
      <c r="BG381" s="186">
        <f>IF(N381="zákl. přenesená",J381,0)</f>
        <v>0</v>
      </c>
      <c r="BH381" s="186">
        <f>IF(N381="sníž. přenesená",J381,0)</f>
        <v>0</v>
      </c>
      <c r="BI381" s="186">
        <f>IF(N381="nulová",J381,0)</f>
        <v>0</v>
      </c>
      <c r="BJ381" s="24" t="s">
        <v>77</v>
      </c>
      <c r="BK381" s="186">
        <f>ROUND(I381*H381,2)</f>
        <v>0</v>
      </c>
      <c r="BL381" s="24" t="s">
        <v>168</v>
      </c>
      <c r="BM381" s="24" t="s">
        <v>2399</v>
      </c>
    </row>
    <row r="382" spans="2:65" s="1" customFormat="1" ht="16.5" customHeight="1">
      <c r="B382" s="394"/>
      <c r="C382" s="389" t="s">
        <v>1505</v>
      </c>
      <c r="D382" s="389" t="s">
        <v>164</v>
      </c>
      <c r="E382" s="390" t="s">
        <v>3539</v>
      </c>
      <c r="F382" s="391" t="s">
        <v>3540</v>
      </c>
      <c r="G382" s="392" t="s">
        <v>3062</v>
      </c>
      <c r="H382" s="179">
        <v>1</v>
      </c>
      <c r="I382" s="180"/>
      <c r="J382" s="181">
        <f>ROUND(I382*H382,2)</f>
        <v>0</v>
      </c>
      <c r="K382" s="177" t="s">
        <v>5</v>
      </c>
      <c r="L382" s="41"/>
      <c r="M382" s="182" t="s">
        <v>5</v>
      </c>
      <c r="N382" s="183" t="s">
        <v>40</v>
      </c>
      <c r="O382" s="42"/>
      <c r="P382" s="184">
        <f>O382*H382</f>
        <v>0</v>
      </c>
      <c r="Q382" s="184">
        <v>0</v>
      </c>
      <c r="R382" s="184">
        <f>Q382*H382</f>
        <v>0</v>
      </c>
      <c r="S382" s="184">
        <v>0</v>
      </c>
      <c r="T382" s="185">
        <f>S382*H382</f>
        <v>0</v>
      </c>
      <c r="AR382" s="24" t="s">
        <v>168</v>
      </c>
      <c r="AT382" s="24" t="s">
        <v>164</v>
      </c>
      <c r="AU382" s="24" t="s">
        <v>77</v>
      </c>
      <c r="AY382" s="24" t="s">
        <v>162</v>
      </c>
      <c r="BE382" s="186">
        <f>IF(N382="základní",J382,0)</f>
        <v>0</v>
      </c>
      <c r="BF382" s="186">
        <f>IF(N382="snížená",J382,0)</f>
        <v>0</v>
      </c>
      <c r="BG382" s="186">
        <f>IF(N382="zákl. přenesená",J382,0)</f>
        <v>0</v>
      </c>
      <c r="BH382" s="186">
        <f>IF(N382="sníž. přenesená",J382,0)</f>
        <v>0</v>
      </c>
      <c r="BI382" s="186">
        <f>IF(N382="nulová",J382,0)</f>
        <v>0</v>
      </c>
      <c r="BJ382" s="24" t="s">
        <v>77</v>
      </c>
      <c r="BK382" s="186">
        <f>ROUND(I382*H382,2)</f>
        <v>0</v>
      </c>
      <c r="BL382" s="24" t="s">
        <v>168</v>
      </c>
      <c r="BM382" s="24" t="s">
        <v>2407</v>
      </c>
    </row>
    <row r="383" spans="2:65" s="1" customFormat="1" ht="19">
      <c r="B383" s="41"/>
      <c r="D383" s="188" t="s">
        <v>182</v>
      </c>
      <c r="F383" s="203" t="s">
        <v>3340</v>
      </c>
      <c r="I383" s="204"/>
      <c r="L383" s="41"/>
      <c r="M383" s="205"/>
      <c r="N383" s="42"/>
      <c r="O383" s="42"/>
      <c r="P383" s="42"/>
      <c r="Q383" s="42"/>
      <c r="R383" s="42"/>
      <c r="S383" s="42"/>
      <c r="T383" s="70"/>
      <c r="AT383" s="24" t="s">
        <v>182</v>
      </c>
      <c r="AU383" s="24" t="s">
        <v>77</v>
      </c>
    </row>
    <row r="384" spans="2:65" s="10" customFormat="1" ht="37.4" customHeight="1">
      <c r="B384" s="160"/>
      <c r="D384" s="171" t="s">
        <v>68</v>
      </c>
      <c r="E384" s="238" t="s">
        <v>3541</v>
      </c>
      <c r="F384" s="238" t="s">
        <v>3542</v>
      </c>
      <c r="I384" s="163"/>
      <c r="J384" s="239">
        <f>BK384</f>
        <v>0</v>
      </c>
      <c r="L384" s="160"/>
      <c r="M384" s="165"/>
      <c r="N384" s="166"/>
      <c r="O384" s="166"/>
      <c r="P384" s="167">
        <f>SUM(P385:P400)</f>
        <v>0</v>
      </c>
      <c r="Q384" s="166"/>
      <c r="R384" s="167">
        <f>SUM(R385:R400)</f>
        <v>0</v>
      </c>
      <c r="S384" s="166"/>
      <c r="T384" s="168">
        <f>SUM(T385:T400)</f>
        <v>0</v>
      </c>
      <c r="AR384" s="161" t="s">
        <v>77</v>
      </c>
      <c r="AT384" s="169" t="s">
        <v>68</v>
      </c>
      <c r="AU384" s="169" t="s">
        <v>69</v>
      </c>
      <c r="AY384" s="161" t="s">
        <v>162</v>
      </c>
      <c r="BK384" s="170">
        <f>SUM(BK385:BK400)</f>
        <v>0</v>
      </c>
    </row>
    <row r="385" spans="2:65" s="1" customFormat="1" ht="16.5" customHeight="1">
      <c r="B385" s="174"/>
      <c r="C385" s="175" t="s">
        <v>1514</v>
      </c>
      <c r="D385" s="175" t="s">
        <v>164</v>
      </c>
      <c r="E385" s="176" t="s">
        <v>3543</v>
      </c>
      <c r="F385" s="177" t="s">
        <v>3544</v>
      </c>
      <c r="G385" s="178" t="s">
        <v>3062</v>
      </c>
      <c r="H385" s="179">
        <v>1</v>
      </c>
      <c r="I385" s="180"/>
      <c r="J385" s="181">
        <f t="shared" ref="J385:J399" si="100">ROUND(I385*H385,2)</f>
        <v>0</v>
      </c>
      <c r="K385" s="177" t="s">
        <v>5</v>
      </c>
      <c r="L385" s="41"/>
      <c r="M385" s="182" t="s">
        <v>5</v>
      </c>
      <c r="N385" s="183" t="s">
        <v>40</v>
      </c>
      <c r="O385" s="42"/>
      <c r="P385" s="184">
        <f t="shared" ref="P385:P399" si="101">O385*H385</f>
        <v>0</v>
      </c>
      <c r="Q385" s="184">
        <v>0</v>
      </c>
      <c r="R385" s="184">
        <f t="shared" ref="R385:R399" si="102">Q385*H385</f>
        <v>0</v>
      </c>
      <c r="S385" s="184">
        <v>0</v>
      </c>
      <c r="T385" s="185">
        <f t="shared" ref="T385:T399" si="103">S385*H385</f>
        <v>0</v>
      </c>
      <c r="AR385" s="24" t="s">
        <v>168</v>
      </c>
      <c r="AT385" s="24" t="s">
        <v>164</v>
      </c>
      <c r="AU385" s="24" t="s">
        <v>77</v>
      </c>
      <c r="AY385" s="24" t="s">
        <v>162</v>
      </c>
      <c r="BE385" s="186">
        <f t="shared" ref="BE385:BE399" si="104">IF(N385="základní",J385,0)</f>
        <v>0</v>
      </c>
      <c r="BF385" s="186">
        <f t="shared" ref="BF385:BF399" si="105">IF(N385="snížená",J385,0)</f>
        <v>0</v>
      </c>
      <c r="BG385" s="186">
        <f t="shared" ref="BG385:BG399" si="106">IF(N385="zákl. přenesená",J385,0)</f>
        <v>0</v>
      </c>
      <c r="BH385" s="186">
        <f t="shared" ref="BH385:BH399" si="107">IF(N385="sníž. přenesená",J385,0)</f>
        <v>0</v>
      </c>
      <c r="BI385" s="186">
        <f t="shared" ref="BI385:BI399" si="108">IF(N385="nulová",J385,0)</f>
        <v>0</v>
      </c>
      <c r="BJ385" s="24" t="s">
        <v>77</v>
      </c>
      <c r="BK385" s="186">
        <f t="shared" ref="BK385:BK399" si="109">ROUND(I385*H385,2)</f>
        <v>0</v>
      </c>
      <c r="BL385" s="24" t="s">
        <v>168</v>
      </c>
      <c r="BM385" s="24" t="s">
        <v>2414</v>
      </c>
    </row>
    <row r="386" spans="2:65" s="1" customFormat="1" ht="16.5" customHeight="1">
      <c r="B386" s="174"/>
      <c r="C386" s="175" t="s">
        <v>1517</v>
      </c>
      <c r="D386" s="175" t="s">
        <v>164</v>
      </c>
      <c r="E386" s="176" t="s">
        <v>3545</v>
      </c>
      <c r="F386" s="177" t="s">
        <v>3546</v>
      </c>
      <c r="G386" s="178" t="s">
        <v>3062</v>
      </c>
      <c r="H386" s="179">
        <v>1</v>
      </c>
      <c r="I386" s="180"/>
      <c r="J386" s="181">
        <f t="shared" si="100"/>
        <v>0</v>
      </c>
      <c r="K386" s="177" t="s">
        <v>5</v>
      </c>
      <c r="L386" s="41"/>
      <c r="M386" s="182" t="s">
        <v>5</v>
      </c>
      <c r="N386" s="183" t="s">
        <v>40</v>
      </c>
      <c r="O386" s="42"/>
      <c r="P386" s="184">
        <f t="shared" si="101"/>
        <v>0</v>
      </c>
      <c r="Q386" s="184">
        <v>0</v>
      </c>
      <c r="R386" s="184">
        <f t="shared" si="102"/>
        <v>0</v>
      </c>
      <c r="S386" s="184">
        <v>0</v>
      </c>
      <c r="T386" s="185">
        <f t="shared" si="103"/>
        <v>0</v>
      </c>
      <c r="AR386" s="24" t="s">
        <v>168</v>
      </c>
      <c r="AT386" s="24" t="s">
        <v>164</v>
      </c>
      <c r="AU386" s="24" t="s">
        <v>77</v>
      </c>
      <c r="AY386" s="24" t="s">
        <v>162</v>
      </c>
      <c r="BE386" s="186">
        <f t="shared" si="104"/>
        <v>0</v>
      </c>
      <c r="BF386" s="186">
        <f t="shared" si="105"/>
        <v>0</v>
      </c>
      <c r="BG386" s="186">
        <f t="shared" si="106"/>
        <v>0</v>
      </c>
      <c r="BH386" s="186">
        <f t="shared" si="107"/>
        <v>0</v>
      </c>
      <c r="BI386" s="186">
        <f t="shared" si="108"/>
        <v>0</v>
      </c>
      <c r="BJ386" s="24" t="s">
        <v>77</v>
      </c>
      <c r="BK386" s="186">
        <f t="shared" si="109"/>
        <v>0</v>
      </c>
      <c r="BL386" s="24" t="s">
        <v>168</v>
      </c>
      <c r="BM386" s="24" t="s">
        <v>2426</v>
      </c>
    </row>
    <row r="387" spans="2:65" s="1" customFormat="1" ht="16.5" customHeight="1">
      <c r="B387" s="174"/>
      <c r="C387" s="175" t="s">
        <v>1594</v>
      </c>
      <c r="D387" s="175" t="s">
        <v>164</v>
      </c>
      <c r="E387" s="176" t="s">
        <v>3547</v>
      </c>
      <c r="F387" s="177" t="s">
        <v>3548</v>
      </c>
      <c r="G387" s="178" t="s">
        <v>3062</v>
      </c>
      <c r="H387" s="179">
        <v>1</v>
      </c>
      <c r="I387" s="180"/>
      <c r="J387" s="181">
        <f t="shared" si="100"/>
        <v>0</v>
      </c>
      <c r="K387" s="177" t="s">
        <v>5</v>
      </c>
      <c r="L387" s="41"/>
      <c r="M387" s="182" t="s">
        <v>5</v>
      </c>
      <c r="N387" s="183" t="s">
        <v>40</v>
      </c>
      <c r="O387" s="42"/>
      <c r="P387" s="184">
        <f t="shared" si="101"/>
        <v>0</v>
      </c>
      <c r="Q387" s="184">
        <v>0</v>
      </c>
      <c r="R387" s="184">
        <f t="shared" si="102"/>
        <v>0</v>
      </c>
      <c r="S387" s="184">
        <v>0</v>
      </c>
      <c r="T387" s="185">
        <f t="shared" si="103"/>
        <v>0</v>
      </c>
      <c r="AR387" s="24" t="s">
        <v>168</v>
      </c>
      <c r="AT387" s="24" t="s">
        <v>164</v>
      </c>
      <c r="AU387" s="24" t="s">
        <v>77</v>
      </c>
      <c r="AY387" s="24" t="s">
        <v>162</v>
      </c>
      <c r="BE387" s="186">
        <f t="shared" si="104"/>
        <v>0</v>
      </c>
      <c r="BF387" s="186">
        <f t="shared" si="105"/>
        <v>0</v>
      </c>
      <c r="BG387" s="186">
        <f t="shared" si="106"/>
        <v>0</v>
      </c>
      <c r="BH387" s="186">
        <f t="shared" si="107"/>
        <v>0</v>
      </c>
      <c r="BI387" s="186">
        <f t="shared" si="108"/>
        <v>0</v>
      </c>
      <c r="BJ387" s="24" t="s">
        <v>77</v>
      </c>
      <c r="BK387" s="186">
        <f t="shared" si="109"/>
        <v>0</v>
      </c>
      <c r="BL387" s="24" t="s">
        <v>168</v>
      </c>
      <c r="BM387" s="24" t="s">
        <v>2436</v>
      </c>
    </row>
    <row r="388" spans="2:65" s="1" customFormat="1" ht="16.5" customHeight="1">
      <c r="B388" s="174"/>
      <c r="C388" s="175" t="s">
        <v>1598</v>
      </c>
      <c r="D388" s="175" t="s">
        <v>164</v>
      </c>
      <c r="E388" s="176" t="s">
        <v>3549</v>
      </c>
      <c r="F388" s="177" t="s">
        <v>3550</v>
      </c>
      <c r="G388" s="178" t="s">
        <v>3027</v>
      </c>
      <c r="H388" s="179">
        <v>6</v>
      </c>
      <c r="I388" s="180"/>
      <c r="J388" s="181">
        <f t="shared" si="100"/>
        <v>0</v>
      </c>
      <c r="K388" s="177" t="s">
        <v>5</v>
      </c>
      <c r="L388" s="41"/>
      <c r="M388" s="182" t="s">
        <v>5</v>
      </c>
      <c r="N388" s="183" t="s">
        <v>40</v>
      </c>
      <c r="O388" s="42"/>
      <c r="P388" s="184">
        <f t="shared" si="101"/>
        <v>0</v>
      </c>
      <c r="Q388" s="184">
        <v>0</v>
      </c>
      <c r="R388" s="184">
        <f t="shared" si="102"/>
        <v>0</v>
      </c>
      <c r="S388" s="184">
        <v>0</v>
      </c>
      <c r="T388" s="185">
        <f t="shared" si="103"/>
        <v>0</v>
      </c>
      <c r="AR388" s="24" t="s">
        <v>168</v>
      </c>
      <c r="AT388" s="24" t="s">
        <v>164</v>
      </c>
      <c r="AU388" s="24" t="s">
        <v>77</v>
      </c>
      <c r="AY388" s="24" t="s">
        <v>162</v>
      </c>
      <c r="BE388" s="186">
        <f t="shared" si="104"/>
        <v>0</v>
      </c>
      <c r="BF388" s="186">
        <f t="shared" si="105"/>
        <v>0</v>
      </c>
      <c r="BG388" s="186">
        <f t="shared" si="106"/>
        <v>0</v>
      </c>
      <c r="BH388" s="186">
        <f t="shared" si="107"/>
        <v>0</v>
      </c>
      <c r="BI388" s="186">
        <f t="shared" si="108"/>
        <v>0</v>
      </c>
      <c r="BJ388" s="24" t="s">
        <v>77</v>
      </c>
      <c r="BK388" s="186">
        <f t="shared" si="109"/>
        <v>0</v>
      </c>
      <c r="BL388" s="24" t="s">
        <v>168</v>
      </c>
      <c r="BM388" s="24" t="s">
        <v>2447</v>
      </c>
    </row>
    <row r="389" spans="2:65" s="1" customFormat="1" ht="16.5" customHeight="1">
      <c r="B389" s="174"/>
      <c r="C389" s="175" t="s">
        <v>1602</v>
      </c>
      <c r="D389" s="175" t="s">
        <v>164</v>
      </c>
      <c r="E389" s="176" t="s">
        <v>3551</v>
      </c>
      <c r="F389" s="177" t="s">
        <v>3552</v>
      </c>
      <c r="G389" s="178" t="s">
        <v>3027</v>
      </c>
      <c r="H389" s="179">
        <v>5</v>
      </c>
      <c r="I389" s="180"/>
      <c r="J389" s="181">
        <f t="shared" si="100"/>
        <v>0</v>
      </c>
      <c r="K389" s="177" t="s">
        <v>5</v>
      </c>
      <c r="L389" s="41"/>
      <c r="M389" s="182" t="s">
        <v>5</v>
      </c>
      <c r="N389" s="183" t="s">
        <v>40</v>
      </c>
      <c r="O389" s="42"/>
      <c r="P389" s="184">
        <f t="shared" si="101"/>
        <v>0</v>
      </c>
      <c r="Q389" s="184">
        <v>0</v>
      </c>
      <c r="R389" s="184">
        <f t="shared" si="102"/>
        <v>0</v>
      </c>
      <c r="S389" s="184">
        <v>0</v>
      </c>
      <c r="T389" s="185">
        <f t="shared" si="103"/>
        <v>0</v>
      </c>
      <c r="AR389" s="24" t="s">
        <v>168</v>
      </c>
      <c r="AT389" s="24" t="s">
        <v>164</v>
      </c>
      <c r="AU389" s="24" t="s">
        <v>77</v>
      </c>
      <c r="AY389" s="24" t="s">
        <v>162</v>
      </c>
      <c r="BE389" s="186">
        <f t="shared" si="104"/>
        <v>0</v>
      </c>
      <c r="BF389" s="186">
        <f t="shared" si="105"/>
        <v>0</v>
      </c>
      <c r="BG389" s="186">
        <f t="shared" si="106"/>
        <v>0</v>
      </c>
      <c r="BH389" s="186">
        <f t="shared" si="107"/>
        <v>0</v>
      </c>
      <c r="BI389" s="186">
        <f t="shared" si="108"/>
        <v>0</v>
      </c>
      <c r="BJ389" s="24" t="s">
        <v>77</v>
      </c>
      <c r="BK389" s="186">
        <f t="shared" si="109"/>
        <v>0</v>
      </c>
      <c r="BL389" s="24" t="s">
        <v>168</v>
      </c>
      <c r="BM389" s="24" t="s">
        <v>2456</v>
      </c>
    </row>
    <row r="390" spans="2:65" s="1" customFormat="1" ht="16.5" customHeight="1">
      <c r="B390" s="174"/>
      <c r="C390" s="175" t="s">
        <v>1606</v>
      </c>
      <c r="D390" s="175" t="s">
        <v>164</v>
      </c>
      <c r="E390" s="176" t="s">
        <v>3553</v>
      </c>
      <c r="F390" s="177" t="s">
        <v>3554</v>
      </c>
      <c r="G390" s="178" t="s">
        <v>3027</v>
      </c>
      <c r="H390" s="179">
        <v>1</v>
      </c>
      <c r="I390" s="180"/>
      <c r="J390" s="181">
        <f t="shared" si="100"/>
        <v>0</v>
      </c>
      <c r="K390" s="177" t="s">
        <v>5</v>
      </c>
      <c r="L390" s="41"/>
      <c r="M390" s="182" t="s">
        <v>5</v>
      </c>
      <c r="N390" s="183" t="s">
        <v>40</v>
      </c>
      <c r="O390" s="42"/>
      <c r="P390" s="184">
        <f t="shared" si="101"/>
        <v>0</v>
      </c>
      <c r="Q390" s="184">
        <v>0</v>
      </c>
      <c r="R390" s="184">
        <f t="shared" si="102"/>
        <v>0</v>
      </c>
      <c r="S390" s="184">
        <v>0</v>
      </c>
      <c r="T390" s="185">
        <f t="shared" si="103"/>
        <v>0</v>
      </c>
      <c r="AR390" s="24" t="s">
        <v>168</v>
      </c>
      <c r="AT390" s="24" t="s">
        <v>164</v>
      </c>
      <c r="AU390" s="24" t="s">
        <v>77</v>
      </c>
      <c r="AY390" s="24" t="s">
        <v>162</v>
      </c>
      <c r="BE390" s="186">
        <f t="shared" si="104"/>
        <v>0</v>
      </c>
      <c r="BF390" s="186">
        <f t="shared" si="105"/>
        <v>0</v>
      </c>
      <c r="BG390" s="186">
        <f t="shared" si="106"/>
        <v>0</v>
      </c>
      <c r="BH390" s="186">
        <f t="shared" si="107"/>
        <v>0</v>
      </c>
      <c r="BI390" s="186">
        <f t="shared" si="108"/>
        <v>0</v>
      </c>
      <c r="BJ390" s="24" t="s">
        <v>77</v>
      </c>
      <c r="BK390" s="186">
        <f t="shared" si="109"/>
        <v>0</v>
      </c>
      <c r="BL390" s="24" t="s">
        <v>168</v>
      </c>
      <c r="BM390" s="24" t="s">
        <v>2479</v>
      </c>
    </row>
    <row r="391" spans="2:65" s="1" customFormat="1" ht="16.5" customHeight="1">
      <c r="B391" s="174"/>
      <c r="C391" s="175" t="s">
        <v>1609</v>
      </c>
      <c r="D391" s="175" t="s">
        <v>164</v>
      </c>
      <c r="E391" s="176" t="s">
        <v>3555</v>
      </c>
      <c r="F391" s="177" t="s">
        <v>3556</v>
      </c>
      <c r="G391" s="178" t="s">
        <v>3027</v>
      </c>
      <c r="H391" s="179">
        <v>6</v>
      </c>
      <c r="I391" s="180"/>
      <c r="J391" s="181">
        <f t="shared" si="100"/>
        <v>0</v>
      </c>
      <c r="K391" s="177" t="s">
        <v>5</v>
      </c>
      <c r="L391" s="41"/>
      <c r="M391" s="182" t="s">
        <v>5</v>
      </c>
      <c r="N391" s="183" t="s">
        <v>40</v>
      </c>
      <c r="O391" s="42"/>
      <c r="P391" s="184">
        <f t="shared" si="101"/>
        <v>0</v>
      </c>
      <c r="Q391" s="184">
        <v>0</v>
      </c>
      <c r="R391" s="184">
        <f t="shared" si="102"/>
        <v>0</v>
      </c>
      <c r="S391" s="184">
        <v>0</v>
      </c>
      <c r="T391" s="185">
        <f t="shared" si="103"/>
        <v>0</v>
      </c>
      <c r="AR391" s="24" t="s">
        <v>168</v>
      </c>
      <c r="AT391" s="24" t="s">
        <v>164</v>
      </c>
      <c r="AU391" s="24" t="s">
        <v>77</v>
      </c>
      <c r="AY391" s="24" t="s">
        <v>162</v>
      </c>
      <c r="BE391" s="186">
        <f t="shared" si="104"/>
        <v>0</v>
      </c>
      <c r="BF391" s="186">
        <f t="shared" si="105"/>
        <v>0</v>
      </c>
      <c r="BG391" s="186">
        <f t="shared" si="106"/>
        <v>0</v>
      </c>
      <c r="BH391" s="186">
        <f t="shared" si="107"/>
        <v>0</v>
      </c>
      <c r="BI391" s="186">
        <f t="shared" si="108"/>
        <v>0</v>
      </c>
      <c r="BJ391" s="24" t="s">
        <v>77</v>
      </c>
      <c r="BK391" s="186">
        <f t="shared" si="109"/>
        <v>0</v>
      </c>
      <c r="BL391" s="24" t="s">
        <v>168</v>
      </c>
      <c r="BM391" s="24" t="s">
        <v>2487</v>
      </c>
    </row>
    <row r="392" spans="2:65" s="1" customFormat="1" ht="16.5" customHeight="1">
      <c r="B392" s="174"/>
      <c r="C392" s="175" t="s">
        <v>1617</v>
      </c>
      <c r="D392" s="175" t="s">
        <v>164</v>
      </c>
      <c r="E392" s="176" t="s">
        <v>3557</v>
      </c>
      <c r="F392" s="177" t="s">
        <v>3279</v>
      </c>
      <c r="G392" s="178" t="s">
        <v>3062</v>
      </c>
      <c r="H392" s="179">
        <v>1</v>
      </c>
      <c r="I392" s="180"/>
      <c r="J392" s="181">
        <f t="shared" si="100"/>
        <v>0</v>
      </c>
      <c r="K392" s="177" t="s">
        <v>5</v>
      </c>
      <c r="L392" s="41"/>
      <c r="M392" s="182" t="s">
        <v>5</v>
      </c>
      <c r="N392" s="183" t="s">
        <v>40</v>
      </c>
      <c r="O392" s="42"/>
      <c r="P392" s="184">
        <f t="shared" si="101"/>
        <v>0</v>
      </c>
      <c r="Q392" s="184">
        <v>0</v>
      </c>
      <c r="R392" s="184">
        <f t="shared" si="102"/>
        <v>0</v>
      </c>
      <c r="S392" s="184">
        <v>0</v>
      </c>
      <c r="T392" s="185">
        <f t="shared" si="103"/>
        <v>0</v>
      </c>
      <c r="AR392" s="24" t="s">
        <v>168</v>
      </c>
      <c r="AT392" s="24" t="s">
        <v>164</v>
      </c>
      <c r="AU392" s="24" t="s">
        <v>77</v>
      </c>
      <c r="AY392" s="24" t="s">
        <v>162</v>
      </c>
      <c r="BE392" s="186">
        <f t="shared" si="104"/>
        <v>0</v>
      </c>
      <c r="BF392" s="186">
        <f t="shared" si="105"/>
        <v>0</v>
      </c>
      <c r="BG392" s="186">
        <f t="shared" si="106"/>
        <v>0</v>
      </c>
      <c r="BH392" s="186">
        <f t="shared" si="107"/>
        <v>0</v>
      </c>
      <c r="BI392" s="186">
        <f t="shared" si="108"/>
        <v>0</v>
      </c>
      <c r="BJ392" s="24" t="s">
        <v>77</v>
      </c>
      <c r="BK392" s="186">
        <f t="shared" si="109"/>
        <v>0</v>
      </c>
      <c r="BL392" s="24" t="s">
        <v>168</v>
      </c>
      <c r="BM392" s="24" t="s">
        <v>2494</v>
      </c>
    </row>
    <row r="393" spans="2:65" s="1" customFormat="1" ht="16.5" customHeight="1">
      <c r="B393" s="174"/>
      <c r="C393" s="175" t="s">
        <v>1625</v>
      </c>
      <c r="D393" s="175" t="s">
        <v>164</v>
      </c>
      <c r="E393" s="176" t="s">
        <v>3558</v>
      </c>
      <c r="F393" s="177" t="s">
        <v>3559</v>
      </c>
      <c r="G393" s="178" t="s">
        <v>3062</v>
      </c>
      <c r="H393" s="179">
        <v>1</v>
      </c>
      <c r="I393" s="180"/>
      <c r="J393" s="181">
        <f t="shared" si="100"/>
        <v>0</v>
      </c>
      <c r="K393" s="177" t="s">
        <v>5</v>
      </c>
      <c r="L393" s="41"/>
      <c r="M393" s="182" t="s">
        <v>5</v>
      </c>
      <c r="N393" s="183" t="s">
        <v>40</v>
      </c>
      <c r="O393" s="42"/>
      <c r="P393" s="184">
        <f t="shared" si="101"/>
        <v>0</v>
      </c>
      <c r="Q393" s="184">
        <v>0</v>
      </c>
      <c r="R393" s="184">
        <f t="shared" si="102"/>
        <v>0</v>
      </c>
      <c r="S393" s="184">
        <v>0</v>
      </c>
      <c r="T393" s="185">
        <f t="shared" si="103"/>
        <v>0</v>
      </c>
      <c r="AR393" s="24" t="s">
        <v>168</v>
      </c>
      <c r="AT393" s="24" t="s">
        <v>164</v>
      </c>
      <c r="AU393" s="24" t="s">
        <v>77</v>
      </c>
      <c r="AY393" s="24" t="s">
        <v>162</v>
      </c>
      <c r="BE393" s="186">
        <f t="shared" si="104"/>
        <v>0</v>
      </c>
      <c r="BF393" s="186">
        <f t="shared" si="105"/>
        <v>0</v>
      </c>
      <c r="BG393" s="186">
        <f t="shared" si="106"/>
        <v>0</v>
      </c>
      <c r="BH393" s="186">
        <f t="shared" si="107"/>
        <v>0</v>
      </c>
      <c r="BI393" s="186">
        <f t="shared" si="108"/>
        <v>0</v>
      </c>
      <c r="BJ393" s="24" t="s">
        <v>77</v>
      </c>
      <c r="BK393" s="186">
        <f t="shared" si="109"/>
        <v>0</v>
      </c>
      <c r="BL393" s="24" t="s">
        <v>168</v>
      </c>
      <c r="BM393" s="24" t="s">
        <v>2499</v>
      </c>
    </row>
    <row r="394" spans="2:65" s="1" customFormat="1" ht="16.5" customHeight="1">
      <c r="B394" s="394"/>
      <c r="C394" s="389" t="s">
        <v>1632</v>
      </c>
      <c r="D394" s="389" t="s">
        <v>164</v>
      </c>
      <c r="E394" s="390" t="s">
        <v>3560</v>
      </c>
      <c r="F394" s="391" t="s">
        <v>3561</v>
      </c>
      <c r="G394" s="392" t="s">
        <v>3062</v>
      </c>
      <c r="H394" s="393">
        <v>1</v>
      </c>
      <c r="I394" s="180"/>
      <c r="J394" s="181">
        <f t="shared" si="100"/>
        <v>0</v>
      </c>
      <c r="K394" s="177" t="s">
        <v>5</v>
      </c>
      <c r="L394" s="41"/>
      <c r="M394" s="182" t="s">
        <v>5</v>
      </c>
      <c r="N394" s="183" t="s">
        <v>40</v>
      </c>
      <c r="O394" s="42"/>
      <c r="P394" s="184">
        <f t="shared" si="101"/>
        <v>0</v>
      </c>
      <c r="Q394" s="184">
        <v>0</v>
      </c>
      <c r="R394" s="184">
        <f t="shared" si="102"/>
        <v>0</v>
      </c>
      <c r="S394" s="184">
        <v>0</v>
      </c>
      <c r="T394" s="185">
        <f t="shared" si="103"/>
        <v>0</v>
      </c>
      <c r="AR394" s="24" t="s">
        <v>168</v>
      </c>
      <c r="AT394" s="24" t="s">
        <v>164</v>
      </c>
      <c r="AU394" s="24" t="s">
        <v>77</v>
      </c>
      <c r="AY394" s="24" t="s">
        <v>162</v>
      </c>
      <c r="BE394" s="186">
        <f t="shared" si="104"/>
        <v>0</v>
      </c>
      <c r="BF394" s="186">
        <f t="shared" si="105"/>
        <v>0</v>
      </c>
      <c r="BG394" s="186">
        <f t="shared" si="106"/>
        <v>0</v>
      </c>
      <c r="BH394" s="186">
        <f t="shared" si="107"/>
        <v>0</v>
      </c>
      <c r="BI394" s="186">
        <f t="shared" si="108"/>
        <v>0</v>
      </c>
      <c r="BJ394" s="24" t="s">
        <v>77</v>
      </c>
      <c r="BK394" s="186">
        <f t="shared" si="109"/>
        <v>0</v>
      </c>
      <c r="BL394" s="24" t="s">
        <v>168</v>
      </c>
      <c r="BM394" s="24" t="s">
        <v>2511</v>
      </c>
    </row>
    <row r="395" spans="2:65" s="1" customFormat="1" ht="16.5" customHeight="1">
      <c r="B395" s="394"/>
      <c r="C395" s="389" t="s">
        <v>1636</v>
      </c>
      <c r="D395" s="389" t="s">
        <v>164</v>
      </c>
      <c r="E395" s="390" t="s">
        <v>3562</v>
      </c>
      <c r="F395" s="391" t="s">
        <v>3563</v>
      </c>
      <c r="G395" s="392" t="s">
        <v>3062</v>
      </c>
      <c r="H395" s="393">
        <v>1</v>
      </c>
      <c r="I395" s="180"/>
      <c r="J395" s="181">
        <f t="shared" si="100"/>
        <v>0</v>
      </c>
      <c r="K395" s="177" t="s">
        <v>5</v>
      </c>
      <c r="L395" s="41"/>
      <c r="M395" s="182" t="s">
        <v>5</v>
      </c>
      <c r="N395" s="183" t="s">
        <v>40</v>
      </c>
      <c r="O395" s="42"/>
      <c r="P395" s="184">
        <f t="shared" si="101"/>
        <v>0</v>
      </c>
      <c r="Q395" s="184">
        <v>0</v>
      </c>
      <c r="R395" s="184">
        <f t="shared" si="102"/>
        <v>0</v>
      </c>
      <c r="S395" s="184">
        <v>0</v>
      </c>
      <c r="T395" s="185">
        <f t="shared" si="103"/>
        <v>0</v>
      </c>
      <c r="AR395" s="24" t="s">
        <v>168</v>
      </c>
      <c r="AT395" s="24" t="s">
        <v>164</v>
      </c>
      <c r="AU395" s="24" t="s">
        <v>77</v>
      </c>
      <c r="AY395" s="24" t="s">
        <v>162</v>
      </c>
      <c r="BE395" s="186">
        <f t="shared" si="104"/>
        <v>0</v>
      </c>
      <c r="BF395" s="186">
        <f t="shared" si="105"/>
        <v>0</v>
      </c>
      <c r="BG395" s="186">
        <f t="shared" si="106"/>
        <v>0</v>
      </c>
      <c r="BH395" s="186">
        <f t="shared" si="107"/>
        <v>0</v>
      </c>
      <c r="BI395" s="186">
        <f t="shared" si="108"/>
        <v>0</v>
      </c>
      <c r="BJ395" s="24" t="s">
        <v>77</v>
      </c>
      <c r="BK395" s="186">
        <f t="shared" si="109"/>
        <v>0</v>
      </c>
      <c r="BL395" s="24" t="s">
        <v>168</v>
      </c>
      <c r="BM395" s="24" t="s">
        <v>2543</v>
      </c>
    </row>
    <row r="396" spans="2:65" s="1" customFormat="1" ht="16.5" customHeight="1">
      <c r="B396" s="394"/>
      <c r="C396" s="389" t="s">
        <v>1641</v>
      </c>
      <c r="D396" s="389" t="s">
        <v>164</v>
      </c>
      <c r="E396" s="390" t="s">
        <v>3564</v>
      </c>
      <c r="F396" s="391" t="s">
        <v>3265</v>
      </c>
      <c r="G396" s="392" t="s">
        <v>3062</v>
      </c>
      <c r="H396" s="393">
        <v>1</v>
      </c>
      <c r="I396" s="180"/>
      <c r="J396" s="181">
        <f t="shared" si="100"/>
        <v>0</v>
      </c>
      <c r="K396" s="177" t="s">
        <v>5</v>
      </c>
      <c r="L396" s="41"/>
      <c r="M396" s="182" t="s">
        <v>5</v>
      </c>
      <c r="N396" s="183" t="s">
        <v>40</v>
      </c>
      <c r="O396" s="42"/>
      <c r="P396" s="184">
        <f t="shared" si="101"/>
        <v>0</v>
      </c>
      <c r="Q396" s="184">
        <v>0</v>
      </c>
      <c r="R396" s="184">
        <f t="shared" si="102"/>
        <v>0</v>
      </c>
      <c r="S396" s="184">
        <v>0</v>
      </c>
      <c r="T396" s="185">
        <f t="shared" si="103"/>
        <v>0</v>
      </c>
      <c r="AR396" s="24" t="s">
        <v>168</v>
      </c>
      <c r="AT396" s="24" t="s">
        <v>164</v>
      </c>
      <c r="AU396" s="24" t="s">
        <v>77</v>
      </c>
      <c r="AY396" s="24" t="s">
        <v>162</v>
      </c>
      <c r="BE396" s="186">
        <f t="shared" si="104"/>
        <v>0</v>
      </c>
      <c r="BF396" s="186">
        <f t="shared" si="105"/>
        <v>0</v>
      </c>
      <c r="BG396" s="186">
        <f t="shared" si="106"/>
        <v>0</v>
      </c>
      <c r="BH396" s="186">
        <f t="shared" si="107"/>
        <v>0</v>
      </c>
      <c r="BI396" s="186">
        <f t="shared" si="108"/>
        <v>0</v>
      </c>
      <c r="BJ396" s="24" t="s">
        <v>77</v>
      </c>
      <c r="BK396" s="186">
        <f t="shared" si="109"/>
        <v>0</v>
      </c>
      <c r="BL396" s="24" t="s">
        <v>168</v>
      </c>
      <c r="BM396" s="24" t="s">
        <v>2554</v>
      </c>
    </row>
    <row r="397" spans="2:65" s="1" customFormat="1" ht="16.5" customHeight="1">
      <c r="B397" s="394"/>
      <c r="C397" s="389" t="s">
        <v>1646</v>
      </c>
      <c r="D397" s="389" t="s">
        <v>164</v>
      </c>
      <c r="E397" s="390" t="s">
        <v>3565</v>
      </c>
      <c r="F397" s="391" t="s">
        <v>3566</v>
      </c>
      <c r="G397" s="392" t="s">
        <v>3062</v>
      </c>
      <c r="H397" s="393">
        <v>1</v>
      </c>
      <c r="I397" s="180"/>
      <c r="J397" s="181">
        <f t="shared" si="100"/>
        <v>0</v>
      </c>
      <c r="K397" s="177" t="s">
        <v>5</v>
      </c>
      <c r="L397" s="41"/>
      <c r="M397" s="182" t="s">
        <v>5</v>
      </c>
      <c r="N397" s="183" t="s">
        <v>40</v>
      </c>
      <c r="O397" s="42"/>
      <c r="P397" s="184">
        <f t="shared" si="101"/>
        <v>0</v>
      </c>
      <c r="Q397" s="184">
        <v>0</v>
      </c>
      <c r="R397" s="184">
        <f t="shared" si="102"/>
        <v>0</v>
      </c>
      <c r="S397" s="184">
        <v>0</v>
      </c>
      <c r="T397" s="185">
        <f t="shared" si="103"/>
        <v>0</v>
      </c>
      <c r="AR397" s="24" t="s">
        <v>168</v>
      </c>
      <c r="AT397" s="24" t="s">
        <v>164</v>
      </c>
      <c r="AU397" s="24" t="s">
        <v>77</v>
      </c>
      <c r="AY397" s="24" t="s">
        <v>162</v>
      </c>
      <c r="BE397" s="186">
        <f t="shared" si="104"/>
        <v>0</v>
      </c>
      <c r="BF397" s="186">
        <f t="shared" si="105"/>
        <v>0</v>
      </c>
      <c r="BG397" s="186">
        <f t="shared" si="106"/>
        <v>0</v>
      </c>
      <c r="BH397" s="186">
        <f t="shared" si="107"/>
        <v>0</v>
      </c>
      <c r="BI397" s="186">
        <f t="shared" si="108"/>
        <v>0</v>
      </c>
      <c r="BJ397" s="24" t="s">
        <v>77</v>
      </c>
      <c r="BK397" s="186">
        <f t="shared" si="109"/>
        <v>0</v>
      </c>
      <c r="BL397" s="24" t="s">
        <v>168</v>
      </c>
      <c r="BM397" s="24" t="s">
        <v>2562</v>
      </c>
    </row>
    <row r="398" spans="2:65" s="1" customFormat="1" ht="16.5" customHeight="1">
      <c r="B398" s="174"/>
      <c r="C398" s="389" t="s">
        <v>1650</v>
      </c>
      <c r="D398" s="389" t="s">
        <v>164</v>
      </c>
      <c r="E398" s="390" t="s">
        <v>3567</v>
      </c>
      <c r="F398" s="391" t="s">
        <v>1484</v>
      </c>
      <c r="G398" s="392" t="s">
        <v>3062</v>
      </c>
      <c r="H398" s="393">
        <v>1</v>
      </c>
      <c r="I398" s="180"/>
      <c r="J398" s="181">
        <f t="shared" si="100"/>
        <v>0</v>
      </c>
      <c r="K398" s="177" t="s">
        <v>5</v>
      </c>
      <c r="L398" s="41"/>
      <c r="M398" s="182" t="s">
        <v>5</v>
      </c>
      <c r="N398" s="183" t="s">
        <v>40</v>
      </c>
      <c r="O398" s="42"/>
      <c r="P398" s="184">
        <f t="shared" si="101"/>
        <v>0</v>
      </c>
      <c r="Q398" s="184">
        <v>0</v>
      </c>
      <c r="R398" s="184">
        <f t="shared" si="102"/>
        <v>0</v>
      </c>
      <c r="S398" s="184">
        <v>0</v>
      </c>
      <c r="T398" s="185">
        <f t="shared" si="103"/>
        <v>0</v>
      </c>
      <c r="AR398" s="24" t="s">
        <v>168</v>
      </c>
      <c r="AT398" s="24" t="s">
        <v>164</v>
      </c>
      <c r="AU398" s="24" t="s">
        <v>77</v>
      </c>
      <c r="AY398" s="24" t="s">
        <v>162</v>
      </c>
      <c r="BE398" s="186">
        <f t="shared" si="104"/>
        <v>0</v>
      </c>
      <c r="BF398" s="186">
        <f t="shared" si="105"/>
        <v>0</v>
      </c>
      <c r="BG398" s="186">
        <f t="shared" si="106"/>
        <v>0</v>
      </c>
      <c r="BH398" s="186">
        <f t="shared" si="107"/>
        <v>0</v>
      </c>
      <c r="BI398" s="186">
        <f t="shared" si="108"/>
        <v>0</v>
      </c>
      <c r="BJ398" s="24" t="s">
        <v>77</v>
      </c>
      <c r="BK398" s="186">
        <f t="shared" si="109"/>
        <v>0</v>
      </c>
      <c r="BL398" s="24" t="s">
        <v>168</v>
      </c>
      <c r="BM398" s="24" t="s">
        <v>2578</v>
      </c>
    </row>
    <row r="399" spans="2:65" s="1" customFormat="1" ht="16.5" customHeight="1">
      <c r="B399" s="174"/>
      <c r="C399" s="175" t="s">
        <v>1656</v>
      </c>
      <c r="D399" s="175" t="s">
        <v>164</v>
      </c>
      <c r="E399" s="176" t="s">
        <v>3568</v>
      </c>
      <c r="F399" s="177" t="s">
        <v>3569</v>
      </c>
      <c r="G399" s="178" t="s">
        <v>3062</v>
      </c>
      <c r="H399" s="179">
        <v>1</v>
      </c>
      <c r="I399" s="180"/>
      <c r="J399" s="181">
        <f t="shared" si="100"/>
        <v>0</v>
      </c>
      <c r="K399" s="177" t="s">
        <v>5</v>
      </c>
      <c r="L399" s="41"/>
      <c r="M399" s="182" t="s">
        <v>5</v>
      </c>
      <c r="N399" s="183" t="s">
        <v>40</v>
      </c>
      <c r="O399" s="42"/>
      <c r="P399" s="184">
        <f t="shared" si="101"/>
        <v>0</v>
      </c>
      <c r="Q399" s="184">
        <v>0</v>
      </c>
      <c r="R399" s="184">
        <f t="shared" si="102"/>
        <v>0</v>
      </c>
      <c r="S399" s="184">
        <v>0</v>
      </c>
      <c r="T399" s="185">
        <f t="shared" si="103"/>
        <v>0</v>
      </c>
      <c r="AR399" s="24" t="s">
        <v>168</v>
      </c>
      <c r="AT399" s="24" t="s">
        <v>164</v>
      </c>
      <c r="AU399" s="24" t="s">
        <v>77</v>
      </c>
      <c r="AY399" s="24" t="s">
        <v>162</v>
      </c>
      <c r="BE399" s="186">
        <f t="shared" si="104"/>
        <v>0</v>
      </c>
      <c r="BF399" s="186">
        <f t="shared" si="105"/>
        <v>0</v>
      </c>
      <c r="BG399" s="186">
        <f t="shared" si="106"/>
        <v>0</v>
      </c>
      <c r="BH399" s="186">
        <f t="shared" si="107"/>
        <v>0</v>
      </c>
      <c r="BI399" s="186">
        <f t="shared" si="108"/>
        <v>0</v>
      </c>
      <c r="BJ399" s="24" t="s">
        <v>77</v>
      </c>
      <c r="BK399" s="186">
        <f t="shared" si="109"/>
        <v>0</v>
      </c>
      <c r="BL399" s="24" t="s">
        <v>168</v>
      </c>
      <c r="BM399" s="24" t="s">
        <v>2602</v>
      </c>
    </row>
    <row r="400" spans="2:65" s="1" customFormat="1" ht="95">
      <c r="B400" s="41"/>
      <c r="D400" s="188" t="s">
        <v>182</v>
      </c>
      <c r="F400" s="203" t="s">
        <v>3570</v>
      </c>
      <c r="I400" s="204"/>
      <c r="L400" s="41"/>
      <c r="M400" s="244"/>
      <c r="N400" s="241"/>
      <c r="O400" s="241"/>
      <c r="P400" s="241"/>
      <c r="Q400" s="241"/>
      <c r="R400" s="241"/>
      <c r="S400" s="241"/>
      <c r="T400" s="245"/>
      <c r="AT400" s="24" t="s">
        <v>182</v>
      </c>
      <c r="AU400" s="24" t="s">
        <v>77</v>
      </c>
    </row>
    <row r="401" spans="2:12" s="1" customFormat="1" ht="6.9" customHeight="1">
      <c r="B401" s="56"/>
      <c r="C401" s="57"/>
      <c r="D401" s="57"/>
      <c r="E401" s="57"/>
      <c r="F401" s="57"/>
      <c r="G401" s="57"/>
      <c r="H401" s="57"/>
      <c r="I401" s="127"/>
      <c r="J401" s="57"/>
      <c r="K401" s="57"/>
      <c r="L401" s="41"/>
    </row>
  </sheetData>
  <autoFilter ref="C124:K400" xr:uid="{00000000-0009-0000-0000-000004000000}"/>
  <mergeCells count="10">
    <mergeCell ref="J51:J52"/>
    <mergeCell ref="E115:H115"/>
    <mergeCell ref="E117:H117"/>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124"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158"/>
  <sheetViews>
    <sheetView showGridLines="0" workbookViewId="0">
      <pane ySplit="1" topLeftCell="A147" activePane="bottomLeft" state="frozen"/>
      <selection pane="bottomLeft" activeCell="W76" sqref="W76:W77"/>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6" t="s">
        <v>108</v>
      </c>
      <c r="H1" s="486"/>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49" t="s">
        <v>8</v>
      </c>
      <c r="M2" s="450"/>
      <c r="N2" s="450"/>
      <c r="O2" s="450"/>
      <c r="P2" s="450"/>
      <c r="Q2" s="450"/>
      <c r="R2" s="450"/>
      <c r="S2" s="450"/>
      <c r="T2" s="450"/>
      <c r="U2" s="450"/>
      <c r="V2" s="450"/>
      <c r="AT2" s="24" t="s">
        <v>91</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7" t="str">
        <f>'Rekapitulace stavby'!K6</f>
        <v>Rekonstrukce ŠKOLNÍ KUCHYNĚ, Základní škola Praha 9, Vybíralova 964/8, 19800 Praha 9</v>
      </c>
      <c r="F7" s="488"/>
      <c r="G7" s="488"/>
      <c r="H7" s="488"/>
      <c r="I7" s="105"/>
      <c r="J7" s="29"/>
      <c r="K7" s="31"/>
    </row>
    <row r="8" spans="1:70" s="1" customFormat="1">
      <c r="B8" s="41"/>
      <c r="C8" s="42"/>
      <c r="D8" s="37" t="s">
        <v>113</v>
      </c>
      <c r="E8" s="42"/>
      <c r="F8" s="42"/>
      <c r="G8" s="42"/>
      <c r="H8" s="42"/>
      <c r="I8" s="106"/>
      <c r="J8" s="42"/>
      <c r="K8" s="45"/>
    </row>
    <row r="9" spans="1:70" s="1" customFormat="1" ht="36.9" customHeight="1">
      <c r="B9" s="41"/>
      <c r="C9" s="42"/>
      <c r="D9" s="42"/>
      <c r="E9" s="489" t="s">
        <v>3571</v>
      </c>
      <c r="F9" s="490"/>
      <c r="G9" s="490"/>
      <c r="H9" s="490"/>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1" t="s">
        <v>5</v>
      </c>
      <c r="F24" s="481"/>
      <c r="G24" s="481"/>
      <c r="H24" s="481"/>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ROUND(J79,2)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ROUND(SUM(BE79:BE157), 2)</f>
        <v>0</v>
      </c>
      <c r="G30" s="42"/>
      <c r="H30" s="42"/>
      <c r="I30" s="119">
        <v>0.21</v>
      </c>
      <c r="J30" s="118">
        <f>ROUND(ROUND((SUM(BE79:BE157)), 2)*I30, 2)</f>
        <v>0</v>
      </c>
      <c r="K30" s="45"/>
    </row>
    <row r="31" spans="2:11" s="1" customFormat="1" ht="14.4" customHeight="1">
      <c r="B31" s="41"/>
      <c r="C31" s="42"/>
      <c r="D31" s="42"/>
      <c r="E31" s="49" t="s">
        <v>41</v>
      </c>
      <c r="F31" s="118">
        <f>ROUND(SUM(BF79:BF157), 2)</f>
        <v>0</v>
      </c>
      <c r="G31" s="42"/>
      <c r="H31" s="42"/>
      <c r="I31" s="119">
        <v>0.15</v>
      </c>
      <c r="J31" s="118">
        <f>ROUND(ROUND((SUM(BF79:BF157)), 2)*I31, 2)</f>
        <v>0</v>
      </c>
      <c r="K31" s="45"/>
    </row>
    <row r="32" spans="2:11" s="1" customFormat="1" ht="14.4" hidden="1" customHeight="1">
      <c r="B32" s="41"/>
      <c r="C32" s="42"/>
      <c r="D32" s="42"/>
      <c r="E32" s="49" t="s">
        <v>42</v>
      </c>
      <c r="F32" s="118">
        <f>ROUND(SUM(BG79:BG157), 2)</f>
        <v>0</v>
      </c>
      <c r="G32" s="42"/>
      <c r="H32" s="42"/>
      <c r="I32" s="119">
        <v>0.21</v>
      </c>
      <c r="J32" s="118">
        <v>0</v>
      </c>
      <c r="K32" s="45"/>
    </row>
    <row r="33" spans="2:11" s="1" customFormat="1" ht="14.4" hidden="1" customHeight="1">
      <c r="B33" s="41"/>
      <c r="C33" s="42"/>
      <c r="D33" s="42"/>
      <c r="E33" s="49" t="s">
        <v>43</v>
      </c>
      <c r="F33" s="118">
        <f>ROUND(SUM(BH79:BH157), 2)</f>
        <v>0</v>
      </c>
      <c r="G33" s="42"/>
      <c r="H33" s="42"/>
      <c r="I33" s="119">
        <v>0.15</v>
      </c>
      <c r="J33" s="118">
        <v>0</v>
      </c>
      <c r="K33" s="45"/>
    </row>
    <row r="34" spans="2:11" s="1" customFormat="1" ht="14.4" hidden="1" customHeight="1">
      <c r="B34" s="41"/>
      <c r="C34" s="42"/>
      <c r="D34" s="42"/>
      <c r="E34" s="49" t="s">
        <v>44</v>
      </c>
      <c r="F34" s="118">
        <f>ROUND(SUM(BI79:BI157),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7" t="str">
        <f>E7</f>
        <v>Rekonstrukce ŠKOLNÍ KUCHYNĚ, Základní škola Praha 9, Vybíralova 964/8, 19800 Praha 9</v>
      </c>
      <c r="F45" s="488"/>
      <c r="G45" s="488"/>
      <c r="H45" s="488"/>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89" t="str">
        <f>E9</f>
        <v>D1.4d - SILNOPROUDÁ ELEKTROTECHNIKA</v>
      </c>
      <c r="F47" s="490"/>
      <c r="G47" s="490"/>
      <c r="H47" s="490"/>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1" t="str">
        <f>E21</f>
        <v xml:space="preserve"> </v>
      </c>
      <c r="K51" s="45"/>
    </row>
    <row r="52" spans="2:47" s="1" customFormat="1" ht="14.4" customHeight="1">
      <c r="B52" s="41"/>
      <c r="C52" s="37" t="s">
        <v>30</v>
      </c>
      <c r="D52" s="42"/>
      <c r="E52" s="42"/>
      <c r="F52" s="35" t="str">
        <f>IF(E18="","",E18)</f>
        <v/>
      </c>
      <c r="G52" s="42"/>
      <c r="H52" s="42"/>
      <c r="I52" s="106"/>
      <c r="J52" s="482"/>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J79</f>
        <v>0</v>
      </c>
      <c r="K56" s="45"/>
      <c r="AU56" s="24" t="s">
        <v>119</v>
      </c>
    </row>
    <row r="57" spans="2:47" s="7" customFormat="1" ht="24.9" customHeight="1">
      <c r="B57" s="135"/>
      <c r="C57" s="136"/>
      <c r="D57" s="137" t="s">
        <v>3572</v>
      </c>
      <c r="E57" s="138"/>
      <c r="F57" s="138"/>
      <c r="G57" s="138"/>
      <c r="H57" s="138"/>
      <c r="I57" s="139"/>
      <c r="J57" s="140">
        <f>J80</f>
        <v>0</v>
      </c>
      <c r="K57" s="141"/>
    </row>
    <row r="58" spans="2:47" s="7" customFormat="1" ht="24.9" customHeight="1">
      <c r="B58" s="135"/>
      <c r="C58" s="136"/>
      <c r="D58" s="137" t="s">
        <v>3573</v>
      </c>
      <c r="E58" s="138"/>
      <c r="F58" s="138"/>
      <c r="G58" s="138"/>
      <c r="H58" s="138"/>
      <c r="I58" s="139"/>
      <c r="J58" s="140">
        <f>J137</f>
        <v>0</v>
      </c>
      <c r="K58" s="141"/>
    </row>
    <row r="59" spans="2:47" s="7" customFormat="1" ht="24.9" customHeight="1">
      <c r="B59" s="135"/>
      <c r="C59" s="136"/>
      <c r="D59" s="137" t="s">
        <v>3574</v>
      </c>
      <c r="E59" s="138"/>
      <c r="F59" s="138"/>
      <c r="G59" s="138"/>
      <c r="H59" s="138"/>
      <c r="I59" s="139"/>
      <c r="J59" s="140">
        <f>J152</f>
        <v>0</v>
      </c>
      <c r="K59" s="141"/>
    </row>
    <row r="60" spans="2:47" s="1" customFormat="1" ht="21.75" customHeight="1">
      <c r="B60" s="41"/>
      <c r="C60" s="42"/>
      <c r="D60" s="42"/>
      <c r="E60" s="42"/>
      <c r="F60" s="42"/>
      <c r="G60" s="42"/>
      <c r="H60" s="42"/>
      <c r="I60" s="106"/>
      <c r="J60" s="42"/>
      <c r="K60" s="45"/>
    </row>
    <row r="61" spans="2:47" s="1" customFormat="1" ht="6.9" customHeight="1">
      <c r="B61" s="56"/>
      <c r="C61" s="57"/>
      <c r="D61" s="57"/>
      <c r="E61" s="57"/>
      <c r="F61" s="57"/>
      <c r="G61" s="57"/>
      <c r="H61" s="57"/>
      <c r="I61" s="127"/>
      <c r="J61" s="57"/>
      <c r="K61" s="58"/>
    </row>
    <row r="65" spans="2:63" s="1" customFormat="1" ht="6.9" customHeight="1">
      <c r="B65" s="59"/>
      <c r="C65" s="60"/>
      <c r="D65" s="60"/>
      <c r="E65" s="60"/>
      <c r="F65" s="60"/>
      <c r="G65" s="60"/>
      <c r="H65" s="60"/>
      <c r="I65" s="128"/>
      <c r="J65" s="60"/>
      <c r="K65" s="60"/>
      <c r="L65" s="41"/>
    </row>
    <row r="66" spans="2:63" s="1" customFormat="1" ht="36.9" customHeight="1">
      <c r="B66" s="41"/>
      <c r="C66" s="61" t="s">
        <v>146</v>
      </c>
      <c r="L66" s="41"/>
    </row>
    <row r="67" spans="2:63" s="1" customFormat="1" ht="6.9" customHeight="1">
      <c r="B67" s="41"/>
      <c r="L67" s="41"/>
    </row>
    <row r="68" spans="2:63" s="1" customFormat="1" ht="14.4" customHeight="1">
      <c r="B68" s="41"/>
      <c r="C68" s="63" t="s">
        <v>19</v>
      </c>
      <c r="L68" s="41"/>
    </row>
    <row r="69" spans="2:63" s="1" customFormat="1" ht="16.5" customHeight="1">
      <c r="B69" s="41"/>
      <c r="E69" s="483" t="str">
        <f>E7</f>
        <v>Rekonstrukce ŠKOLNÍ KUCHYNĚ, Základní škola Praha 9, Vybíralova 964/8, 19800 Praha 9</v>
      </c>
      <c r="F69" s="484"/>
      <c r="G69" s="484"/>
      <c r="H69" s="484"/>
      <c r="L69" s="41"/>
    </row>
    <row r="70" spans="2:63" s="1" customFormat="1" ht="14.4" customHeight="1">
      <c r="B70" s="41"/>
      <c r="C70" s="63" t="s">
        <v>113</v>
      </c>
      <c r="L70" s="41"/>
    </row>
    <row r="71" spans="2:63" s="1" customFormat="1" ht="17.25" customHeight="1">
      <c r="B71" s="41"/>
      <c r="E71" s="451" t="str">
        <f>E9</f>
        <v>D1.4d - SILNOPROUDÁ ELEKTROTECHNIKA</v>
      </c>
      <c r="F71" s="485"/>
      <c r="G71" s="485"/>
      <c r="H71" s="485"/>
      <c r="L71" s="41"/>
    </row>
    <row r="72" spans="2:63" s="1" customFormat="1" ht="6.9" customHeight="1">
      <c r="B72" s="41"/>
      <c r="L72" s="41"/>
    </row>
    <row r="73" spans="2:63" s="1" customFormat="1" ht="18" customHeight="1">
      <c r="B73" s="41"/>
      <c r="C73" s="63" t="s">
        <v>23</v>
      </c>
      <c r="F73" s="149" t="str">
        <f>F12</f>
        <v xml:space="preserve"> </v>
      </c>
      <c r="I73" s="150" t="s">
        <v>25</v>
      </c>
      <c r="J73" s="67" t="str">
        <f>IF(J12="","",J12)</f>
        <v>25. 10. 2019</v>
      </c>
      <c r="L73" s="41"/>
    </row>
    <row r="74" spans="2:63" s="1" customFormat="1" ht="6.9" customHeight="1">
      <c r="B74" s="41"/>
      <c r="L74" s="41"/>
    </row>
    <row r="75" spans="2:63" s="1" customFormat="1">
      <c r="B75" s="41"/>
      <c r="C75" s="63" t="s">
        <v>27</v>
      </c>
      <c r="F75" s="149" t="str">
        <f>E15</f>
        <v xml:space="preserve"> </v>
      </c>
      <c r="I75" s="150" t="s">
        <v>32</v>
      </c>
      <c r="J75" s="149" t="str">
        <f>E21</f>
        <v xml:space="preserve"> </v>
      </c>
      <c r="L75" s="41"/>
    </row>
    <row r="76" spans="2:63" s="1" customFormat="1" ht="14.4" customHeight="1">
      <c r="B76" s="41"/>
      <c r="C76" s="63" t="s">
        <v>30</v>
      </c>
      <c r="F76" s="149" t="str">
        <f>IF(E18="","",E18)</f>
        <v/>
      </c>
      <c r="L76" s="41"/>
    </row>
    <row r="77" spans="2:63" s="1" customFormat="1" ht="10.4" customHeight="1">
      <c r="B77" s="41"/>
      <c r="L77" s="41"/>
    </row>
    <row r="78" spans="2:63" s="9" customFormat="1" ht="29.25" customHeight="1">
      <c r="B78" s="151"/>
      <c r="C78" s="152" t="s">
        <v>147</v>
      </c>
      <c r="D78" s="153" t="s">
        <v>54</v>
      </c>
      <c r="E78" s="153" t="s">
        <v>50</v>
      </c>
      <c r="F78" s="153" t="s">
        <v>148</v>
      </c>
      <c r="G78" s="153" t="s">
        <v>149</v>
      </c>
      <c r="H78" s="153" t="s">
        <v>150</v>
      </c>
      <c r="I78" s="154" t="s">
        <v>151</v>
      </c>
      <c r="J78" s="153" t="s">
        <v>117</v>
      </c>
      <c r="K78" s="155" t="s">
        <v>152</v>
      </c>
      <c r="L78" s="151"/>
      <c r="M78" s="73" t="s">
        <v>153</v>
      </c>
      <c r="N78" s="74" t="s">
        <v>39</v>
      </c>
      <c r="O78" s="74" t="s">
        <v>154</v>
      </c>
      <c r="P78" s="74" t="s">
        <v>155</v>
      </c>
      <c r="Q78" s="74" t="s">
        <v>156</v>
      </c>
      <c r="R78" s="74" t="s">
        <v>157</v>
      </c>
      <c r="S78" s="74" t="s">
        <v>158</v>
      </c>
      <c r="T78" s="75" t="s">
        <v>159</v>
      </c>
    </row>
    <row r="79" spans="2:63" s="1" customFormat="1" ht="29.25" customHeight="1">
      <c r="B79" s="41"/>
      <c r="C79" s="77" t="s">
        <v>118</v>
      </c>
      <c r="J79" s="156">
        <f>J80+J137+J152</f>
        <v>0</v>
      </c>
      <c r="L79" s="41"/>
      <c r="M79" s="76"/>
      <c r="N79" s="68"/>
      <c r="O79" s="68"/>
      <c r="P79" s="157" t="e">
        <f>#REF!+#REF!+#REF!</f>
        <v>#REF!</v>
      </c>
      <c r="Q79" s="68"/>
      <c r="R79" s="157" t="e">
        <f>#REF!+#REF!+#REF!</f>
        <v>#REF!</v>
      </c>
      <c r="S79" s="68"/>
      <c r="T79" s="158" t="e">
        <f>#REF!+#REF!+#REF!</f>
        <v>#REF!</v>
      </c>
      <c r="AT79" s="24" t="s">
        <v>68</v>
      </c>
      <c r="AU79" s="24" t="s">
        <v>119</v>
      </c>
      <c r="BK79" s="159">
        <f>AY80+AY137+AY152</f>
        <v>0</v>
      </c>
    </row>
    <row r="80" spans="2:63" s="10" customFormat="1" ht="37.4" customHeight="1">
      <c r="B80" s="160"/>
      <c r="D80" s="171" t="s">
        <v>68</v>
      </c>
      <c r="E80" s="238" t="s">
        <v>3575</v>
      </c>
      <c r="F80" s="238" t="s">
        <v>3576</v>
      </c>
      <c r="I80" s="163"/>
      <c r="J80" s="239">
        <f>AY80</f>
        <v>0</v>
      </c>
      <c r="AF80" s="161" t="s">
        <v>77</v>
      </c>
      <c r="AH80" s="169" t="s">
        <v>68</v>
      </c>
      <c r="AI80" s="169" t="s">
        <v>69</v>
      </c>
      <c r="AM80" s="161" t="s">
        <v>162</v>
      </c>
      <c r="AY80" s="170">
        <f>SUM(AY81:AY136)</f>
        <v>0</v>
      </c>
    </row>
    <row r="81" spans="2:53" s="1" customFormat="1" ht="16.5" customHeight="1">
      <c r="B81" s="174"/>
      <c r="C81" s="389" t="s">
        <v>77</v>
      </c>
      <c r="D81" s="389" t="s">
        <v>164</v>
      </c>
      <c r="E81" s="390" t="s">
        <v>3577</v>
      </c>
      <c r="F81" s="391" t="s">
        <v>3578</v>
      </c>
      <c r="G81" s="392" t="s">
        <v>3027</v>
      </c>
      <c r="H81" s="393">
        <v>56</v>
      </c>
      <c r="I81" s="180"/>
      <c r="J81" s="181">
        <f t="shared" ref="J81:J112" si="0">ROUND(I81*H81,2)</f>
        <v>0</v>
      </c>
      <c r="K81" s="177" t="s">
        <v>5</v>
      </c>
      <c r="AF81" s="24" t="s">
        <v>168</v>
      </c>
      <c r="AH81" s="24" t="s">
        <v>164</v>
      </c>
      <c r="AI81" s="24" t="s">
        <v>77</v>
      </c>
      <c r="AM81" s="24" t="s">
        <v>162</v>
      </c>
      <c r="AS81" s="186" t="e">
        <f>IF(#REF!="základní",J81,0)</f>
        <v>#REF!</v>
      </c>
      <c r="AT81" s="186" t="e">
        <f>IF(#REF!="snížená",J81,0)</f>
        <v>#REF!</v>
      </c>
      <c r="AU81" s="186" t="e">
        <f>IF(#REF!="zákl. přenesená",J81,0)</f>
        <v>#REF!</v>
      </c>
      <c r="AV81" s="186" t="e">
        <f>IF(#REF!="sníž. přenesená",J81,0)</f>
        <v>#REF!</v>
      </c>
      <c r="AW81" s="186" t="e">
        <f>IF(#REF!="nulová",J81,0)</f>
        <v>#REF!</v>
      </c>
      <c r="AX81" s="24" t="s">
        <v>77</v>
      </c>
      <c r="AY81" s="186">
        <f t="shared" ref="AY81:AY112" si="1">ROUND(I81*H81,2)</f>
        <v>0</v>
      </c>
      <c r="AZ81" s="24" t="s">
        <v>168</v>
      </c>
      <c r="BA81" s="24" t="s">
        <v>79</v>
      </c>
    </row>
    <row r="82" spans="2:53" s="1" customFormat="1" ht="16.5" customHeight="1">
      <c r="B82" s="174"/>
      <c r="C82" s="389" t="s">
        <v>79</v>
      </c>
      <c r="D82" s="389" t="s">
        <v>164</v>
      </c>
      <c r="E82" s="390" t="s">
        <v>3579</v>
      </c>
      <c r="F82" s="391" t="s">
        <v>3580</v>
      </c>
      <c r="G82" s="392" t="s">
        <v>3027</v>
      </c>
      <c r="H82" s="393">
        <v>3</v>
      </c>
      <c r="I82" s="180"/>
      <c r="J82" s="181">
        <f t="shared" si="0"/>
        <v>0</v>
      </c>
      <c r="K82" s="177" t="s">
        <v>5</v>
      </c>
      <c r="AF82" s="24" t="s">
        <v>168</v>
      </c>
      <c r="AH82" s="24" t="s">
        <v>164</v>
      </c>
      <c r="AI82" s="24" t="s">
        <v>77</v>
      </c>
      <c r="AM82" s="24" t="s">
        <v>162</v>
      </c>
      <c r="AS82" s="186" t="e">
        <f>IF(#REF!="základní",J82,0)</f>
        <v>#REF!</v>
      </c>
      <c r="AT82" s="186" t="e">
        <f>IF(#REF!="snížená",J82,0)</f>
        <v>#REF!</v>
      </c>
      <c r="AU82" s="186" t="e">
        <f>IF(#REF!="zákl. přenesená",J82,0)</f>
        <v>#REF!</v>
      </c>
      <c r="AV82" s="186" t="e">
        <f>IF(#REF!="sníž. přenesená",J82,0)</f>
        <v>#REF!</v>
      </c>
      <c r="AW82" s="186" t="e">
        <f>IF(#REF!="nulová",J82,0)</f>
        <v>#REF!</v>
      </c>
      <c r="AX82" s="24" t="s">
        <v>77</v>
      </c>
      <c r="AY82" s="186">
        <f t="shared" si="1"/>
        <v>0</v>
      </c>
      <c r="AZ82" s="24" t="s">
        <v>168</v>
      </c>
      <c r="BA82" s="24" t="s">
        <v>168</v>
      </c>
    </row>
    <row r="83" spans="2:53" s="1" customFormat="1" ht="16.5" customHeight="1">
      <c r="B83" s="174"/>
      <c r="C83" s="175" t="s">
        <v>178</v>
      </c>
      <c r="D83" s="175" t="s">
        <v>164</v>
      </c>
      <c r="E83" s="176" t="s">
        <v>3581</v>
      </c>
      <c r="F83" s="177" t="s">
        <v>3582</v>
      </c>
      <c r="G83" s="178" t="s">
        <v>3027</v>
      </c>
      <c r="H83" s="179">
        <v>20</v>
      </c>
      <c r="I83" s="180"/>
      <c r="J83" s="181">
        <f t="shared" si="0"/>
        <v>0</v>
      </c>
      <c r="K83" s="177" t="s">
        <v>5</v>
      </c>
      <c r="AF83" s="24" t="s">
        <v>168</v>
      </c>
      <c r="AH83" s="24" t="s">
        <v>164</v>
      </c>
      <c r="AI83" s="24" t="s">
        <v>77</v>
      </c>
      <c r="AM83" s="24" t="s">
        <v>162</v>
      </c>
      <c r="AS83" s="186" t="e">
        <f>IF(#REF!="základní",J83,0)</f>
        <v>#REF!</v>
      </c>
      <c r="AT83" s="186" t="e">
        <f>IF(#REF!="snížená",J83,0)</f>
        <v>#REF!</v>
      </c>
      <c r="AU83" s="186" t="e">
        <f>IF(#REF!="zákl. přenesená",J83,0)</f>
        <v>#REF!</v>
      </c>
      <c r="AV83" s="186" t="e">
        <f>IF(#REF!="sníž. přenesená",J83,0)</f>
        <v>#REF!</v>
      </c>
      <c r="AW83" s="186" t="e">
        <f>IF(#REF!="nulová",J83,0)</f>
        <v>#REF!</v>
      </c>
      <c r="AX83" s="24" t="s">
        <v>77</v>
      </c>
      <c r="AY83" s="186">
        <f t="shared" si="1"/>
        <v>0</v>
      </c>
      <c r="AZ83" s="24" t="s">
        <v>168</v>
      </c>
      <c r="BA83" s="24" t="s">
        <v>203</v>
      </c>
    </row>
    <row r="84" spans="2:53" s="1" customFormat="1" ht="16.5" customHeight="1">
      <c r="B84" s="174"/>
      <c r="C84" s="175" t="s">
        <v>168</v>
      </c>
      <c r="D84" s="175" t="s">
        <v>164</v>
      </c>
      <c r="E84" s="176" t="s">
        <v>3583</v>
      </c>
      <c r="F84" s="177" t="s">
        <v>3584</v>
      </c>
      <c r="G84" s="178" t="s">
        <v>3027</v>
      </c>
      <c r="H84" s="179">
        <v>5</v>
      </c>
      <c r="I84" s="180"/>
      <c r="J84" s="181">
        <f t="shared" si="0"/>
        <v>0</v>
      </c>
      <c r="K84" s="177" t="s">
        <v>5</v>
      </c>
      <c r="AF84" s="24" t="s">
        <v>168</v>
      </c>
      <c r="AH84" s="24" t="s">
        <v>164</v>
      </c>
      <c r="AI84" s="24" t="s">
        <v>77</v>
      </c>
      <c r="AM84" s="24" t="s">
        <v>162</v>
      </c>
      <c r="AS84" s="186" t="e">
        <f>IF(#REF!="základní",J84,0)</f>
        <v>#REF!</v>
      </c>
      <c r="AT84" s="186" t="e">
        <f>IF(#REF!="snížená",J84,0)</f>
        <v>#REF!</v>
      </c>
      <c r="AU84" s="186" t="e">
        <f>IF(#REF!="zákl. přenesená",J84,0)</f>
        <v>#REF!</v>
      </c>
      <c r="AV84" s="186" t="e">
        <f>IF(#REF!="sníž. přenesená",J84,0)</f>
        <v>#REF!</v>
      </c>
      <c r="AW84" s="186" t="e">
        <f>IF(#REF!="nulová",J84,0)</f>
        <v>#REF!</v>
      </c>
      <c r="AX84" s="24" t="s">
        <v>77</v>
      </c>
      <c r="AY84" s="186">
        <f t="shared" si="1"/>
        <v>0</v>
      </c>
      <c r="AZ84" s="24" t="s">
        <v>168</v>
      </c>
      <c r="BA84" s="24" t="s">
        <v>213</v>
      </c>
    </row>
    <row r="85" spans="2:53" s="1" customFormat="1" ht="16.5" customHeight="1">
      <c r="B85" s="174"/>
      <c r="C85" s="389" t="s">
        <v>197</v>
      </c>
      <c r="D85" s="389" t="s">
        <v>164</v>
      </c>
      <c r="E85" s="390" t="s">
        <v>3585</v>
      </c>
      <c r="F85" s="391" t="s">
        <v>3586</v>
      </c>
      <c r="G85" s="392" t="s">
        <v>3027</v>
      </c>
      <c r="H85" s="393">
        <v>14</v>
      </c>
      <c r="I85" s="180"/>
      <c r="J85" s="181">
        <f t="shared" si="0"/>
        <v>0</v>
      </c>
      <c r="K85" s="177" t="s">
        <v>5</v>
      </c>
      <c r="AF85" s="24" t="s">
        <v>168</v>
      </c>
      <c r="AH85" s="24" t="s">
        <v>164</v>
      </c>
      <c r="AI85" s="24" t="s">
        <v>77</v>
      </c>
      <c r="AM85" s="24" t="s">
        <v>162</v>
      </c>
      <c r="AS85" s="186" t="e">
        <f>IF(#REF!="základní",J85,0)</f>
        <v>#REF!</v>
      </c>
      <c r="AT85" s="186" t="e">
        <f>IF(#REF!="snížená",J85,0)</f>
        <v>#REF!</v>
      </c>
      <c r="AU85" s="186" t="e">
        <f>IF(#REF!="zákl. přenesená",J85,0)</f>
        <v>#REF!</v>
      </c>
      <c r="AV85" s="186" t="e">
        <f>IF(#REF!="sníž. přenesená",J85,0)</f>
        <v>#REF!</v>
      </c>
      <c r="AW85" s="186" t="e">
        <f>IF(#REF!="nulová",J85,0)</f>
        <v>#REF!</v>
      </c>
      <c r="AX85" s="24" t="s">
        <v>77</v>
      </c>
      <c r="AY85" s="186">
        <f t="shared" si="1"/>
        <v>0</v>
      </c>
      <c r="AZ85" s="24" t="s">
        <v>168</v>
      </c>
      <c r="BA85" s="24" t="s">
        <v>232</v>
      </c>
    </row>
    <row r="86" spans="2:53" s="1" customFormat="1" ht="16.5" customHeight="1">
      <c r="B86" s="174"/>
      <c r="C86" s="389" t="s">
        <v>203</v>
      </c>
      <c r="D86" s="389" t="s">
        <v>164</v>
      </c>
      <c r="E86" s="390" t="s">
        <v>3587</v>
      </c>
      <c r="F86" s="391" t="s">
        <v>3588</v>
      </c>
      <c r="G86" s="392" t="s">
        <v>3027</v>
      </c>
      <c r="H86" s="393">
        <v>1</v>
      </c>
      <c r="I86" s="180"/>
      <c r="J86" s="181">
        <f t="shared" si="0"/>
        <v>0</v>
      </c>
      <c r="K86" s="177" t="s">
        <v>5</v>
      </c>
      <c r="AF86" s="24" t="s">
        <v>168</v>
      </c>
      <c r="AH86" s="24" t="s">
        <v>164</v>
      </c>
      <c r="AI86" s="24" t="s">
        <v>77</v>
      </c>
      <c r="AM86" s="24" t="s">
        <v>162</v>
      </c>
      <c r="AS86" s="186" t="e">
        <f>IF(#REF!="základní",J86,0)</f>
        <v>#REF!</v>
      </c>
      <c r="AT86" s="186" t="e">
        <f>IF(#REF!="snížená",J86,0)</f>
        <v>#REF!</v>
      </c>
      <c r="AU86" s="186" t="e">
        <f>IF(#REF!="zákl. přenesená",J86,0)</f>
        <v>#REF!</v>
      </c>
      <c r="AV86" s="186" t="e">
        <f>IF(#REF!="sníž. přenesená",J86,0)</f>
        <v>#REF!</v>
      </c>
      <c r="AW86" s="186" t="e">
        <f>IF(#REF!="nulová",J86,0)</f>
        <v>#REF!</v>
      </c>
      <c r="AX86" s="24" t="s">
        <v>77</v>
      </c>
      <c r="AY86" s="186">
        <f t="shared" si="1"/>
        <v>0</v>
      </c>
      <c r="AZ86" s="24" t="s">
        <v>168</v>
      </c>
      <c r="BA86" s="24" t="s">
        <v>240</v>
      </c>
    </row>
    <row r="87" spans="2:53" s="1" customFormat="1" ht="16.5" customHeight="1">
      <c r="B87" s="174"/>
      <c r="C87" s="389" t="s">
        <v>208</v>
      </c>
      <c r="D87" s="389" t="s">
        <v>164</v>
      </c>
      <c r="E87" s="390" t="s">
        <v>3589</v>
      </c>
      <c r="F87" s="391" t="s">
        <v>3590</v>
      </c>
      <c r="G87" s="392" t="s">
        <v>3027</v>
      </c>
      <c r="H87" s="393">
        <v>13</v>
      </c>
      <c r="I87" s="180"/>
      <c r="J87" s="181">
        <f t="shared" si="0"/>
        <v>0</v>
      </c>
      <c r="K87" s="177" t="s">
        <v>5</v>
      </c>
      <c r="AF87" s="24" t="s">
        <v>168</v>
      </c>
      <c r="AH87" s="24" t="s">
        <v>164</v>
      </c>
      <c r="AI87" s="24" t="s">
        <v>77</v>
      </c>
      <c r="AM87" s="24" t="s">
        <v>162</v>
      </c>
      <c r="AS87" s="186" t="e">
        <f>IF(#REF!="základní",J87,0)</f>
        <v>#REF!</v>
      </c>
      <c r="AT87" s="186" t="e">
        <f>IF(#REF!="snížená",J87,0)</f>
        <v>#REF!</v>
      </c>
      <c r="AU87" s="186" t="e">
        <f>IF(#REF!="zákl. přenesená",J87,0)</f>
        <v>#REF!</v>
      </c>
      <c r="AV87" s="186" t="e">
        <f>IF(#REF!="sníž. přenesená",J87,0)</f>
        <v>#REF!</v>
      </c>
      <c r="AW87" s="186" t="e">
        <f>IF(#REF!="nulová",J87,0)</f>
        <v>#REF!</v>
      </c>
      <c r="AX87" s="24" t="s">
        <v>77</v>
      </c>
      <c r="AY87" s="186">
        <f t="shared" si="1"/>
        <v>0</v>
      </c>
      <c r="AZ87" s="24" t="s">
        <v>168</v>
      </c>
      <c r="BA87" s="24" t="s">
        <v>249</v>
      </c>
    </row>
    <row r="88" spans="2:53" s="1" customFormat="1" ht="16.5" customHeight="1">
      <c r="B88" s="174"/>
      <c r="C88" s="389" t="s">
        <v>213</v>
      </c>
      <c r="D88" s="389" t="s">
        <v>164</v>
      </c>
      <c r="E88" s="390" t="s">
        <v>3591</v>
      </c>
      <c r="F88" s="391" t="s">
        <v>3592</v>
      </c>
      <c r="G88" s="392" t="s">
        <v>3027</v>
      </c>
      <c r="H88" s="393">
        <v>4</v>
      </c>
      <c r="I88" s="180"/>
      <c r="J88" s="181">
        <f t="shared" si="0"/>
        <v>0</v>
      </c>
      <c r="K88" s="177" t="s">
        <v>5</v>
      </c>
      <c r="AF88" s="24" t="s">
        <v>168</v>
      </c>
      <c r="AH88" s="24" t="s">
        <v>164</v>
      </c>
      <c r="AI88" s="24" t="s">
        <v>77</v>
      </c>
      <c r="AM88" s="24" t="s">
        <v>162</v>
      </c>
      <c r="AS88" s="186" t="e">
        <f>IF(#REF!="základní",J88,0)</f>
        <v>#REF!</v>
      </c>
      <c r="AT88" s="186" t="e">
        <f>IF(#REF!="snížená",J88,0)</f>
        <v>#REF!</v>
      </c>
      <c r="AU88" s="186" t="e">
        <f>IF(#REF!="zákl. přenesená",J88,0)</f>
        <v>#REF!</v>
      </c>
      <c r="AV88" s="186" t="e">
        <f>IF(#REF!="sníž. přenesená",J88,0)</f>
        <v>#REF!</v>
      </c>
      <c r="AW88" s="186" t="e">
        <f>IF(#REF!="nulová",J88,0)</f>
        <v>#REF!</v>
      </c>
      <c r="AX88" s="24" t="s">
        <v>77</v>
      </c>
      <c r="AY88" s="186">
        <f t="shared" si="1"/>
        <v>0</v>
      </c>
      <c r="AZ88" s="24" t="s">
        <v>168</v>
      </c>
      <c r="BA88" s="24" t="s">
        <v>270</v>
      </c>
    </row>
    <row r="89" spans="2:53" s="1" customFormat="1" ht="16.5" customHeight="1">
      <c r="B89" s="174"/>
      <c r="C89" s="175" t="s">
        <v>227</v>
      </c>
      <c r="D89" s="175" t="s">
        <v>164</v>
      </c>
      <c r="E89" s="176" t="s">
        <v>3593</v>
      </c>
      <c r="F89" s="177" t="s">
        <v>3594</v>
      </c>
      <c r="G89" s="178" t="s">
        <v>3027</v>
      </c>
      <c r="H89" s="179">
        <v>3</v>
      </c>
      <c r="I89" s="180"/>
      <c r="J89" s="181">
        <f t="shared" si="0"/>
        <v>0</v>
      </c>
      <c r="K89" s="177" t="s">
        <v>5</v>
      </c>
      <c r="AF89" s="24" t="s">
        <v>168</v>
      </c>
      <c r="AH89" s="24" t="s">
        <v>164</v>
      </c>
      <c r="AI89" s="24" t="s">
        <v>77</v>
      </c>
      <c r="AM89" s="24" t="s">
        <v>162</v>
      </c>
      <c r="AS89" s="186" t="e">
        <f>IF(#REF!="základní",J89,0)</f>
        <v>#REF!</v>
      </c>
      <c r="AT89" s="186" t="e">
        <f>IF(#REF!="snížená",J89,0)</f>
        <v>#REF!</v>
      </c>
      <c r="AU89" s="186" t="e">
        <f>IF(#REF!="zákl. přenesená",J89,0)</f>
        <v>#REF!</v>
      </c>
      <c r="AV89" s="186" t="e">
        <f>IF(#REF!="sníž. přenesená",J89,0)</f>
        <v>#REF!</v>
      </c>
      <c r="AW89" s="186" t="e">
        <f>IF(#REF!="nulová",J89,0)</f>
        <v>#REF!</v>
      </c>
      <c r="AX89" s="24" t="s">
        <v>77</v>
      </c>
      <c r="AY89" s="186">
        <f t="shared" si="1"/>
        <v>0</v>
      </c>
      <c r="AZ89" s="24" t="s">
        <v>168</v>
      </c>
      <c r="BA89" s="24" t="s">
        <v>281</v>
      </c>
    </row>
    <row r="90" spans="2:53" s="1" customFormat="1" ht="16.5" customHeight="1">
      <c r="B90" s="174"/>
      <c r="C90" s="175" t="s">
        <v>232</v>
      </c>
      <c r="D90" s="175" t="s">
        <v>164</v>
      </c>
      <c r="E90" s="176" t="s">
        <v>3595</v>
      </c>
      <c r="F90" s="177" t="s">
        <v>3596</v>
      </c>
      <c r="G90" s="178" t="s">
        <v>3027</v>
      </c>
      <c r="H90" s="179">
        <v>2</v>
      </c>
      <c r="I90" s="180"/>
      <c r="J90" s="181">
        <f t="shared" si="0"/>
        <v>0</v>
      </c>
      <c r="K90" s="177" t="s">
        <v>5</v>
      </c>
      <c r="AF90" s="24" t="s">
        <v>168</v>
      </c>
      <c r="AH90" s="24" t="s">
        <v>164</v>
      </c>
      <c r="AI90" s="24" t="s">
        <v>77</v>
      </c>
      <c r="AM90" s="24" t="s">
        <v>162</v>
      </c>
      <c r="AS90" s="186" t="e">
        <f>IF(#REF!="základní",J90,0)</f>
        <v>#REF!</v>
      </c>
      <c r="AT90" s="186" t="e">
        <f>IF(#REF!="snížená",J90,0)</f>
        <v>#REF!</v>
      </c>
      <c r="AU90" s="186" t="e">
        <f>IF(#REF!="zákl. přenesená",J90,0)</f>
        <v>#REF!</v>
      </c>
      <c r="AV90" s="186" t="e">
        <f>IF(#REF!="sníž. přenesená",J90,0)</f>
        <v>#REF!</v>
      </c>
      <c r="AW90" s="186" t="e">
        <f>IF(#REF!="nulová",J90,0)</f>
        <v>#REF!</v>
      </c>
      <c r="AX90" s="24" t="s">
        <v>77</v>
      </c>
      <c r="AY90" s="186">
        <f t="shared" si="1"/>
        <v>0</v>
      </c>
      <c r="AZ90" s="24" t="s">
        <v>168</v>
      </c>
      <c r="BA90" s="24" t="s">
        <v>296</v>
      </c>
    </row>
    <row r="91" spans="2:53" s="1" customFormat="1" ht="16.5" customHeight="1">
      <c r="B91" s="174"/>
      <c r="C91" s="378" t="s">
        <v>236</v>
      </c>
      <c r="D91" s="378" t="s">
        <v>164</v>
      </c>
      <c r="E91" s="379" t="s">
        <v>3597</v>
      </c>
      <c r="F91" s="380" t="s">
        <v>3598</v>
      </c>
      <c r="G91" s="381" t="s">
        <v>3027</v>
      </c>
      <c r="H91" s="382">
        <v>0</v>
      </c>
      <c r="I91" s="180"/>
      <c r="J91" s="181">
        <f t="shared" si="0"/>
        <v>0</v>
      </c>
      <c r="K91" s="177" t="s">
        <v>5</v>
      </c>
      <c r="AF91" s="24" t="s">
        <v>168</v>
      </c>
      <c r="AH91" s="24" t="s">
        <v>164</v>
      </c>
      <c r="AI91" s="24" t="s">
        <v>77</v>
      </c>
      <c r="AM91" s="24" t="s">
        <v>162</v>
      </c>
      <c r="AS91" s="186" t="e">
        <f>IF(#REF!="základní",J91,0)</f>
        <v>#REF!</v>
      </c>
      <c r="AT91" s="186" t="e">
        <f>IF(#REF!="snížená",J91,0)</f>
        <v>#REF!</v>
      </c>
      <c r="AU91" s="186" t="e">
        <f>IF(#REF!="zákl. přenesená",J91,0)</f>
        <v>#REF!</v>
      </c>
      <c r="AV91" s="186" t="e">
        <f>IF(#REF!="sníž. přenesená",J91,0)</f>
        <v>#REF!</v>
      </c>
      <c r="AW91" s="186" t="e">
        <f>IF(#REF!="nulová",J91,0)</f>
        <v>#REF!</v>
      </c>
      <c r="AX91" s="24" t="s">
        <v>77</v>
      </c>
      <c r="AY91" s="186">
        <f t="shared" si="1"/>
        <v>0</v>
      </c>
      <c r="AZ91" s="24" t="s">
        <v>168</v>
      </c>
      <c r="BA91" s="24" t="s">
        <v>305</v>
      </c>
    </row>
    <row r="92" spans="2:53" s="1" customFormat="1" ht="16.5" customHeight="1">
      <c r="B92" s="174"/>
      <c r="C92" s="175" t="s">
        <v>240</v>
      </c>
      <c r="D92" s="175" t="s">
        <v>164</v>
      </c>
      <c r="E92" s="176" t="s">
        <v>3599</v>
      </c>
      <c r="F92" s="177" t="s">
        <v>3600</v>
      </c>
      <c r="G92" s="178" t="s">
        <v>3027</v>
      </c>
      <c r="H92" s="179">
        <v>2</v>
      </c>
      <c r="I92" s="180"/>
      <c r="J92" s="181">
        <f t="shared" si="0"/>
        <v>0</v>
      </c>
      <c r="K92" s="177" t="s">
        <v>5</v>
      </c>
      <c r="AF92" s="24" t="s">
        <v>168</v>
      </c>
      <c r="AH92" s="24" t="s">
        <v>164</v>
      </c>
      <c r="AI92" s="24" t="s">
        <v>77</v>
      </c>
      <c r="AM92" s="24" t="s">
        <v>162</v>
      </c>
      <c r="AS92" s="186" t="e">
        <f>IF(#REF!="základní",J92,0)</f>
        <v>#REF!</v>
      </c>
      <c r="AT92" s="186" t="e">
        <f>IF(#REF!="snížená",J92,0)</f>
        <v>#REF!</v>
      </c>
      <c r="AU92" s="186" t="e">
        <f>IF(#REF!="zákl. přenesená",J92,0)</f>
        <v>#REF!</v>
      </c>
      <c r="AV92" s="186" t="e">
        <f>IF(#REF!="sníž. přenesená",J92,0)</f>
        <v>#REF!</v>
      </c>
      <c r="AW92" s="186" t="e">
        <f>IF(#REF!="nulová",J92,0)</f>
        <v>#REF!</v>
      </c>
      <c r="AX92" s="24" t="s">
        <v>77</v>
      </c>
      <c r="AY92" s="186">
        <f t="shared" si="1"/>
        <v>0</v>
      </c>
      <c r="AZ92" s="24" t="s">
        <v>168</v>
      </c>
      <c r="BA92" s="24" t="s">
        <v>324</v>
      </c>
    </row>
    <row r="93" spans="2:53" s="1" customFormat="1" ht="16.5" customHeight="1">
      <c r="B93" s="174"/>
      <c r="C93" s="175" t="s">
        <v>245</v>
      </c>
      <c r="D93" s="175" t="s">
        <v>164</v>
      </c>
      <c r="E93" s="176" t="s">
        <v>3601</v>
      </c>
      <c r="F93" s="177" t="s">
        <v>3602</v>
      </c>
      <c r="G93" s="178" t="s">
        <v>3027</v>
      </c>
      <c r="H93" s="179">
        <v>1</v>
      </c>
      <c r="I93" s="180"/>
      <c r="J93" s="181">
        <f t="shared" si="0"/>
        <v>0</v>
      </c>
      <c r="K93" s="177" t="s">
        <v>5</v>
      </c>
      <c r="AF93" s="24" t="s">
        <v>168</v>
      </c>
      <c r="AH93" s="24" t="s">
        <v>164</v>
      </c>
      <c r="AI93" s="24" t="s">
        <v>77</v>
      </c>
      <c r="AM93" s="24" t="s">
        <v>162</v>
      </c>
      <c r="AS93" s="186" t="e">
        <f>IF(#REF!="základní",J93,0)</f>
        <v>#REF!</v>
      </c>
      <c r="AT93" s="186" t="e">
        <f>IF(#REF!="snížená",J93,0)</f>
        <v>#REF!</v>
      </c>
      <c r="AU93" s="186" t="e">
        <f>IF(#REF!="zákl. přenesená",J93,0)</f>
        <v>#REF!</v>
      </c>
      <c r="AV93" s="186" t="e">
        <f>IF(#REF!="sníž. přenesená",J93,0)</f>
        <v>#REF!</v>
      </c>
      <c r="AW93" s="186" t="e">
        <f>IF(#REF!="nulová",J93,0)</f>
        <v>#REF!</v>
      </c>
      <c r="AX93" s="24" t="s">
        <v>77</v>
      </c>
      <c r="AY93" s="186">
        <f t="shared" si="1"/>
        <v>0</v>
      </c>
      <c r="AZ93" s="24" t="s">
        <v>168</v>
      </c>
      <c r="BA93" s="24" t="s">
        <v>334</v>
      </c>
    </row>
    <row r="94" spans="2:53" s="1" customFormat="1" ht="16.5" customHeight="1">
      <c r="B94" s="174"/>
      <c r="C94" s="175" t="s">
        <v>249</v>
      </c>
      <c r="D94" s="175" t="s">
        <v>164</v>
      </c>
      <c r="E94" s="176" t="s">
        <v>3603</v>
      </c>
      <c r="F94" s="177" t="s">
        <v>3604</v>
      </c>
      <c r="G94" s="178" t="s">
        <v>3027</v>
      </c>
      <c r="H94" s="179">
        <v>1</v>
      </c>
      <c r="I94" s="180"/>
      <c r="J94" s="181">
        <f t="shared" si="0"/>
        <v>0</v>
      </c>
      <c r="K94" s="177" t="s">
        <v>5</v>
      </c>
      <c r="AF94" s="24" t="s">
        <v>168</v>
      </c>
      <c r="AH94" s="24" t="s">
        <v>164</v>
      </c>
      <c r="AI94" s="24" t="s">
        <v>77</v>
      </c>
      <c r="AM94" s="24" t="s">
        <v>162</v>
      </c>
      <c r="AS94" s="186" t="e">
        <f>IF(#REF!="základní",J94,0)</f>
        <v>#REF!</v>
      </c>
      <c r="AT94" s="186" t="e">
        <f>IF(#REF!="snížená",J94,0)</f>
        <v>#REF!</v>
      </c>
      <c r="AU94" s="186" t="e">
        <f>IF(#REF!="zákl. přenesená",J94,0)</f>
        <v>#REF!</v>
      </c>
      <c r="AV94" s="186" t="e">
        <f>IF(#REF!="sníž. přenesená",J94,0)</f>
        <v>#REF!</v>
      </c>
      <c r="AW94" s="186" t="e">
        <f>IF(#REF!="nulová",J94,0)</f>
        <v>#REF!</v>
      </c>
      <c r="AX94" s="24" t="s">
        <v>77</v>
      </c>
      <c r="AY94" s="186">
        <f t="shared" si="1"/>
        <v>0</v>
      </c>
      <c r="AZ94" s="24" t="s">
        <v>168</v>
      </c>
      <c r="BA94" s="24" t="s">
        <v>346</v>
      </c>
    </row>
    <row r="95" spans="2:53" s="1" customFormat="1" ht="16.5" customHeight="1">
      <c r="B95" s="174"/>
      <c r="C95" s="175" t="s">
        <v>11</v>
      </c>
      <c r="D95" s="175" t="s">
        <v>164</v>
      </c>
      <c r="E95" s="176" t="s">
        <v>3605</v>
      </c>
      <c r="F95" s="177" t="s">
        <v>3606</v>
      </c>
      <c r="G95" s="178" t="s">
        <v>3027</v>
      </c>
      <c r="H95" s="179">
        <v>1</v>
      </c>
      <c r="I95" s="180"/>
      <c r="J95" s="181">
        <f t="shared" si="0"/>
        <v>0</v>
      </c>
      <c r="K95" s="177" t="s">
        <v>5</v>
      </c>
      <c r="AF95" s="24" t="s">
        <v>168</v>
      </c>
      <c r="AH95" s="24" t="s">
        <v>164</v>
      </c>
      <c r="AI95" s="24" t="s">
        <v>77</v>
      </c>
      <c r="AM95" s="24" t="s">
        <v>162</v>
      </c>
      <c r="AS95" s="186" t="e">
        <f>IF(#REF!="základní",J95,0)</f>
        <v>#REF!</v>
      </c>
      <c r="AT95" s="186" t="e">
        <f>IF(#REF!="snížená",J95,0)</f>
        <v>#REF!</v>
      </c>
      <c r="AU95" s="186" t="e">
        <f>IF(#REF!="zákl. přenesená",J95,0)</f>
        <v>#REF!</v>
      </c>
      <c r="AV95" s="186" t="e">
        <f>IF(#REF!="sníž. přenesená",J95,0)</f>
        <v>#REF!</v>
      </c>
      <c r="AW95" s="186" t="e">
        <f>IF(#REF!="nulová",J95,0)</f>
        <v>#REF!</v>
      </c>
      <c r="AX95" s="24" t="s">
        <v>77</v>
      </c>
      <c r="AY95" s="186">
        <f t="shared" si="1"/>
        <v>0</v>
      </c>
      <c r="AZ95" s="24" t="s">
        <v>168</v>
      </c>
      <c r="BA95" s="24" t="s">
        <v>356</v>
      </c>
    </row>
    <row r="96" spans="2:53" s="1" customFormat="1" ht="16.5" customHeight="1">
      <c r="B96" s="174"/>
      <c r="C96" s="175" t="s">
        <v>270</v>
      </c>
      <c r="D96" s="175" t="s">
        <v>164</v>
      </c>
      <c r="E96" s="176" t="s">
        <v>3607</v>
      </c>
      <c r="F96" s="177" t="s">
        <v>3608</v>
      </c>
      <c r="G96" s="178" t="s">
        <v>3027</v>
      </c>
      <c r="H96" s="179">
        <v>1</v>
      </c>
      <c r="I96" s="180"/>
      <c r="J96" s="181">
        <f t="shared" si="0"/>
        <v>0</v>
      </c>
      <c r="K96" s="177" t="s">
        <v>5</v>
      </c>
      <c r="AF96" s="24" t="s">
        <v>168</v>
      </c>
      <c r="AH96" s="24" t="s">
        <v>164</v>
      </c>
      <c r="AI96" s="24" t="s">
        <v>77</v>
      </c>
      <c r="AM96" s="24" t="s">
        <v>162</v>
      </c>
      <c r="AS96" s="186" t="e">
        <f>IF(#REF!="základní",J96,0)</f>
        <v>#REF!</v>
      </c>
      <c r="AT96" s="186" t="e">
        <f>IF(#REF!="snížená",J96,0)</f>
        <v>#REF!</v>
      </c>
      <c r="AU96" s="186" t="e">
        <f>IF(#REF!="zákl. přenesená",J96,0)</f>
        <v>#REF!</v>
      </c>
      <c r="AV96" s="186" t="e">
        <f>IF(#REF!="sníž. přenesená",J96,0)</f>
        <v>#REF!</v>
      </c>
      <c r="AW96" s="186" t="e">
        <f>IF(#REF!="nulová",J96,0)</f>
        <v>#REF!</v>
      </c>
      <c r="AX96" s="24" t="s">
        <v>77</v>
      </c>
      <c r="AY96" s="186">
        <f t="shared" si="1"/>
        <v>0</v>
      </c>
      <c r="AZ96" s="24" t="s">
        <v>168</v>
      </c>
      <c r="BA96" s="24" t="s">
        <v>365</v>
      </c>
    </row>
    <row r="97" spans="2:53" s="1" customFormat="1" ht="16.5" customHeight="1">
      <c r="B97" s="394"/>
      <c r="C97" s="389" t="s">
        <v>275</v>
      </c>
      <c r="D97" s="389" t="s">
        <v>164</v>
      </c>
      <c r="E97" s="390" t="s">
        <v>3609</v>
      </c>
      <c r="F97" s="391" t="s">
        <v>3610</v>
      </c>
      <c r="G97" s="392" t="s">
        <v>3027</v>
      </c>
      <c r="H97" s="393">
        <v>140</v>
      </c>
      <c r="I97" s="180"/>
      <c r="J97" s="181">
        <f t="shared" si="0"/>
        <v>0</v>
      </c>
      <c r="K97" s="177" t="s">
        <v>5</v>
      </c>
      <c r="AF97" s="24" t="s">
        <v>168</v>
      </c>
      <c r="AH97" s="24" t="s">
        <v>164</v>
      </c>
      <c r="AI97" s="24" t="s">
        <v>77</v>
      </c>
      <c r="AM97" s="24" t="s">
        <v>162</v>
      </c>
      <c r="AS97" s="186" t="e">
        <f>IF(#REF!="základní",J97,0)</f>
        <v>#REF!</v>
      </c>
      <c r="AT97" s="186" t="e">
        <f>IF(#REF!="snížená",J97,0)</f>
        <v>#REF!</v>
      </c>
      <c r="AU97" s="186" t="e">
        <f>IF(#REF!="zákl. přenesená",J97,0)</f>
        <v>#REF!</v>
      </c>
      <c r="AV97" s="186" t="e">
        <f>IF(#REF!="sníž. přenesená",J97,0)</f>
        <v>#REF!</v>
      </c>
      <c r="AW97" s="186" t="e">
        <f>IF(#REF!="nulová",J97,0)</f>
        <v>#REF!</v>
      </c>
      <c r="AX97" s="24" t="s">
        <v>77</v>
      </c>
      <c r="AY97" s="186">
        <f t="shared" si="1"/>
        <v>0</v>
      </c>
      <c r="AZ97" s="24" t="s">
        <v>168</v>
      </c>
      <c r="BA97" s="24" t="s">
        <v>374</v>
      </c>
    </row>
    <row r="98" spans="2:53" s="1" customFormat="1" ht="16.5" customHeight="1">
      <c r="B98" s="174"/>
      <c r="C98" s="378" t="s">
        <v>281</v>
      </c>
      <c r="D98" s="378" t="s">
        <v>164</v>
      </c>
      <c r="E98" s="379" t="s">
        <v>3611</v>
      </c>
      <c r="F98" s="380" t="s">
        <v>3612</v>
      </c>
      <c r="G98" s="381" t="s">
        <v>3027</v>
      </c>
      <c r="H98" s="382">
        <v>0</v>
      </c>
      <c r="I98" s="180"/>
      <c r="J98" s="181">
        <f t="shared" si="0"/>
        <v>0</v>
      </c>
      <c r="K98" s="177" t="s">
        <v>5</v>
      </c>
      <c r="AF98" s="24" t="s">
        <v>168</v>
      </c>
      <c r="AH98" s="24" t="s">
        <v>164</v>
      </c>
      <c r="AI98" s="24" t="s">
        <v>77</v>
      </c>
      <c r="AM98" s="24" t="s">
        <v>162</v>
      </c>
      <c r="AS98" s="186" t="e">
        <f>IF(#REF!="základní",J98,0)</f>
        <v>#REF!</v>
      </c>
      <c r="AT98" s="186" t="e">
        <f>IF(#REF!="snížená",J98,0)</f>
        <v>#REF!</v>
      </c>
      <c r="AU98" s="186" t="e">
        <f>IF(#REF!="zákl. přenesená",J98,0)</f>
        <v>#REF!</v>
      </c>
      <c r="AV98" s="186" t="e">
        <f>IF(#REF!="sníž. přenesená",J98,0)</f>
        <v>#REF!</v>
      </c>
      <c r="AW98" s="186" t="e">
        <f>IF(#REF!="nulová",J98,0)</f>
        <v>#REF!</v>
      </c>
      <c r="AX98" s="24" t="s">
        <v>77</v>
      </c>
      <c r="AY98" s="186">
        <f t="shared" si="1"/>
        <v>0</v>
      </c>
      <c r="AZ98" s="24" t="s">
        <v>168</v>
      </c>
      <c r="BA98" s="24" t="s">
        <v>382</v>
      </c>
    </row>
    <row r="99" spans="2:53" s="1" customFormat="1" ht="16.5" customHeight="1">
      <c r="B99" s="174"/>
      <c r="C99" s="175" t="s">
        <v>289</v>
      </c>
      <c r="D99" s="175" t="s">
        <v>164</v>
      </c>
      <c r="E99" s="176" t="s">
        <v>3613</v>
      </c>
      <c r="F99" s="177" t="s">
        <v>3614</v>
      </c>
      <c r="G99" s="178" t="s">
        <v>3027</v>
      </c>
      <c r="H99" s="179">
        <v>10</v>
      </c>
      <c r="I99" s="180"/>
      <c r="J99" s="181">
        <f t="shared" si="0"/>
        <v>0</v>
      </c>
      <c r="K99" s="177" t="s">
        <v>5</v>
      </c>
      <c r="AF99" s="24" t="s">
        <v>168</v>
      </c>
      <c r="AH99" s="24" t="s">
        <v>164</v>
      </c>
      <c r="AI99" s="24" t="s">
        <v>77</v>
      </c>
      <c r="AM99" s="24" t="s">
        <v>162</v>
      </c>
      <c r="AS99" s="186" t="e">
        <f>IF(#REF!="základní",J99,0)</f>
        <v>#REF!</v>
      </c>
      <c r="AT99" s="186" t="e">
        <f>IF(#REF!="snížená",J99,0)</f>
        <v>#REF!</v>
      </c>
      <c r="AU99" s="186" t="e">
        <f>IF(#REF!="zákl. přenesená",J99,0)</f>
        <v>#REF!</v>
      </c>
      <c r="AV99" s="186" t="e">
        <f>IF(#REF!="sníž. přenesená",J99,0)</f>
        <v>#REF!</v>
      </c>
      <c r="AW99" s="186" t="e">
        <f>IF(#REF!="nulová",J99,0)</f>
        <v>#REF!</v>
      </c>
      <c r="AX99" s="24" t="s">
        <v>77</v>
      </c>
      <c r="AY99" s="186">
        <f t="shared" si="1"/>
        <v>0</v>
      </c>
      <c r="AZ99" s="24" t="s">
        <v>168</v>
      </c>
      <c r="BA99" s="24" t="s">
        <v>390</v>
      </c>
    </row>
    <row r="100" spans="2:53" s="1" customFormat="1" ht="16.5" customHeight="1">
      <c r="B100" s="394"/>
      <c r="C100" s="389" t="s">
        <v>296</v>
      </c>
      <c r="D100" s="389" t="s">
        <v>164</v>
      </c>
      <c r="E100" s="390" t="s">
        <v>3615</v>
      </c>
      <c r="F100" s="391" t="s">
        <v>3616</v>
      </c>
      <c r="G100" s="392" t="s">
        <v>3027</v>
      </c>
      <c r="H100" s="393">
        <v>4</v>
      </c>
      <c r="I100" s="180"/>
      <c r="J100" s="181">
        <f t="shared" si="0"/>
        <v>0</v>
      </c>
      <c r="K100" s="177" t="s">
        <v>5</v>
      </c>
      <c r="AF100" s="24" t="s">
        <v>168</v>
      </c>
      <c r="AH100" s="24" t="s">
        <v>164</v>
      </c>
      <c r="AI100" s="24" t="s">
        <v>77</v>
      </c>
      <c r="AM100" s="24" t="s">
        <v>162</v>
      </c>
      <c r="AS100" s="186" t="e">
        <f>IF(#REF!="základní",J100,0)</f>
        <v>#REF!</v>
      </c>
      <c r="AT100" s="186" t="e">
        <f>IF(#REF!="snížená",J100,0)</f>
        <v>#REF!</v>
      </c>
      <c r="AU100" s="186" t="e">
        <f>IF(#REF!="zákl. přenesená",J100,0)</f>
        <v>#REF!</v>
      </c>
      <c r="AV100" s="186" t="e">
        <f>IF(#REF!="sníž. přenesená",J100,0)</f>
        <v>#REF!</v>
      </c>
      <c r="AW100" s="186" t="e">
        <f>IF(#REF!="nulová",J100,0)</f>
        <v>#REF!</v>
      </c>
      <c r="AX100" s="24" t="s">
        <v>77</v>
      </c>
      <c r="AY100" s="186">
        <f t="shared" si="1"/>
        <v>0</v>
      </c>
      <c r="AZ100" s="24" t="s">
        <v>168</v>
      </c>
      <c r="BA100" s="24" t="s">
        <v>398</v>
      </c>
    </row>
    <row r="101" spans="2:53" s="1" customFormat="1" ht="16.5" customHeight="1">
      <c r="B101" s="394"/>
      <c r="C101" s="389" t="s">
        <v>10</v>
      </c>
      <c r="D101" s="389" t="s">
        <v>164</v>
      </c>
      <c r="E101" s="390" t="s">
        <v>3617</v>
      </c>
      <c r="F101" s="391" t="s">
        <v>3618</v>
      </c>
      <c r="G101" s="392" t="s">
        <v>3027</v>
      </c>
      <c r="H101" s="393">
        <v>2</v>
      </c>
      <c r="I101" s="180"/>
      <c r="J101" s="181">
        <f t="shared" si="0"/>
        <v>0</v>
      </c>
      <c r="K101" s="177" t="s">
        <v>5</v>
      </c>
      <c r="AF101" s="24" t="s">
        <v>168</v>
      </c>
      <c r="AH101" s="24" t="s">
        <v>164</v>
      </c>
      <c r="AI101" s="24" t="s">
        <v>77</v>
      </c>
      <c r="AM101" s="24" t="s">
        <v>162</v>
      </c>
      <c r="AS101" s="186" t="e">
        <f>IF(#REF!="základní",J101,0)</f>
        <v>#REF!</v>
      </c>
      <c r="AT101" s="186" t="e">
        <f>IF(#REF!="snížená",J101,0)</f>
        <v>#REF!</v>
      </c>
      <c r="AU101" s="186" t="e">
        <f>IF(#REF!="zákl. přenesená",J101,0)</f>
        <v>#REF!</v>
      </c>
      <c r="AV101" s="186" t="e">
        <f>IF(#REF!="sníž. přenesená",J101,0)</f>
        <v>#REF!</v>
      </c>
      <c r="AW101" s="186" t="e">
        <f>IF(#REF!="nulová",J101,0)</f>
        <v>#REF!</v>
      </c>
      <c r="AX101" s="24" t="s">
        <v>77</v>
      </c>
      <c r="AY101" s="186">
        <f t="shared" si="1"/>
        <v>0</v>
      </c>
      <c r="AZ101" s="24" t="s">
        <v>168</v>
      </c>
      <c r="BA101" s="24" t="s">
        <v>406</v>
      </c>
    </row>
    <row r="102" spans="2:53" s="1" customFormat="1" ht="16.5" customHeight="1">
      <c r="B102" s="394"/>
      <c r="C102" s="389" t="s">
        <v>305</v>
      </c>
      <c r="D102" s="389" t="s">
        <v>164</v>
      </c>
      <c r="E102" s="390" t="s">
        <v>3619</v>
      </c>
      <c r="F102" s="391" t="s">
        <v>3620</v>
      </c>
      <c r="G102" s="392" t="s">
        <v>746</v>
      </c>
      <c r="H102" s="393">
        <v>860</v>
      </c>
      <c r="I102" s="180"/>
      <c r="J102" s="181">
        <f t="shared" si="0"/>
        <v>0</v>
      </c>
      <c r="K102" s="177" t="s">
        <v>5</v>
      </c>
      <c r="AF102" s="24" t="s">
        <v>168</v>
      </c>
      <c r="AH102" s="24" t="s">
        <v>164</v>
      </c>
      <c r="AI102" s="24" t="s">
        <v>77</v>
      </c>
      <c r="AM102" s="24" t="s">
        <v>162</v>
      </c>
      <c r="AS102" s="186" t="e">
        <f>IF(#REF!="základní",J102,0)</f>
        <v>#REF!</v>
      </c>
      <c r="AT102" s="186" t="e">
        <f>IF(#REF!="snížená",J102,0)</f>
        <v>#REF!</v>
      </c>
      <c r="AU102" s="186" t="e">
        <f>IF(#REF!="zákl. přenesená",J102,0)</f>
        <v>#REF!</v>
      </c>
      <c r="AV102" s="186" t="e">
        <f>IF(#REF!="sníž. přenesená",J102,0)</f>
        <v>#REF!</v>
      </c>
      <c r="AW102" s="186" t="e">
        <f>IF(#REF!="nulová",J102,0)</f>
        <v>#REF!</v>
      </c>
      <c r="AX102" s="24" t="s">
        <v>77</v>
      </c>
      <c r="AY102" s="186">
        <f t="shared" si="1"/>
        <v>0</v>
      </c>
      <c r="AZ102" s="24" t="s">
        <v>168</v>
      </c>
      <c r="BA102" s="24" t="s">
        <v>413</v>
      </c>
    </row>
    <row r="103" spans="2:53" s="1" customFormat="1" ht="16.5" customHeight="1">
      <c r="B103" s="394"/>
      <c r="C103" s="389" t="s">
        <v>317</v>
      </c>
      <c r="D103" s="389" t="s">
        <v>164</v>
      </c>
      <c r="E103" s="390" t="s">
        <v>3621</v>
      </c>
      <c r="F103" s="391" t="s">
        <v>3622</v>
      </c>
      <c r="G103" s="392" t="s">
        <v>746</v>
      </c>
      <c r="H103" s="393">
        <v>780</v>
      </c>
      <c r="I103" s="180"/>
      <c r="J103" s="181">
        <f t="shared" si="0"/>
        <v>0</v>
      </c>
      <c r="K103" s="177" t="s">
        <v>5</v>
      </c>
      <c r="AF103" s="24" t="s">
        <v>168</v>
      </c>
      <c r="AH103" s="24" t="s">
        <v>164</v>
      </c>
      <c r="AI103" s="24" t="s">
        <v>77</v>
      </c>
      <c r="AM103" s="24" t="s">
        <v>162</v>
      </c>
      <c r="AS103" s="186" t="e">
        <f>IF(#REF!="základní",J103,0)</f>
        <v>#REF!</v>
      </c>
      <c r="AT103" s="186" t="e">
        <f>IF(#REF!="snížená",J103,0)</f>
        <v>#REF!</v>
      </c>
      <c r="AU103" s="186" t="e">
        <f>IF(#REF!="zákl. přenesená",J103,0)</f>
        <v>#REF!</v>
      </c>
      <c r="AV103" s="186" t="e">
        <f>IF(#REF!="sníž. přenesená",J103,0)</f>
        <v>#REF!</v>
      </c>
      <c r="AW103" s="186" t="e">
        <f>IF(#REF!="nulová",J103,0)</f>
        <v>#REF!</v>
      </c>
      <c r="AX103" s="24" t="s">
        <v>77</v>
      </c>
      <c r="AY103" s="186">
        <f t="shared" si="1"/>
        <v>0</v>
      </c>
      <c r="AZ103" s="24" t="s">
        <v>168</v>
      </c>
      <c r="BA103" s="24" t="s">
        <v>421</v>
      </c>
    </row>
    <row r="104" spans="2:53" s="1" customFormat="1" ht="16.5" customHeight="1">
      <c r="B104" s="174"/>
      <c r="C104" s="378" t="s">
        <v>324</v>
      </c>
      <c r="D104" s="378" t="s">
        <v>164</v>
      </c>
      <c r="E104" s="379" t="s">
        <v>3623</v>
      </c>
      <c r="F104" s="380" t="s">
        <v>3624</v>
      </c>
      <c r="G104" s="381" t="s">
        <v>746</v>
      </c>
      <c r="H104" s="382">
        <v>0</v>
      </c>
      <c r="I104" s="180"/>
      <c r="J104" s="181">
        <f t="shared" si="0"/>
        <v>0</v>
      </c>
      <c r="K104" s="177" t="s">
        <v>5</v>
      </c>
      <c r="AF104" s="24" t="s">
        <v>168</v>
      </c>
      <c r="AH104" s="24" t="s">
        <v>164</v>
      </c>
      <c r="AI104" s="24" t="s">
        <v>77</v>
      </c>
      <c r="AM104" s="24" t="s">
        <v>162</v>
      </c>
      <c r="AS104" s="186" t="e">
        <f>IF(#REF!="základní",J104,0)</f>
        <v>#REF!</v>
      </c>
      <c r="AT104" s="186" t="e">
        <f>IF(#REF!="snížená",J104,0)</f>
        <v>#REF!</v>
      </c>
      <c r="AU104" s="186" t="e">
        <f>IF(#REF!="zákl. přenesená",J104,0)</f>
        <v>#REF!</v>
      </c>
      <c r="AV104" s="186" t="e">
        <f>IF(#REF!="sníž. přenesená",J104,0)</f>
        <v>#REF!</v>
      </c>
      <c r="AW104" s="186" t="e">
        <f>IF(#REF!="nulová",J104,0)</f>
        <v>#REF!</v>
      </c>
      <c r="AX104" s="24" t="s">
        <v>77</v>
      </c>
      <c r="AY104" s="186">
        <f t="shared" si="1"/>
        <v>0</v>
      </c>
      <c r="AZ104" s="24" t="s">
        <v>168</v>
      </c>
      <c r="BA104" s="24" t="s">
        <v>434</v>
      </c>
    </row>
    <row r="105" spans="2:53" s="1" customFormat="1" ht="16.5" customHeight="1">
      <c r="B105" s="394"/>
      <c r="C105" s="389" t="s">
        <v>330</v>
      </c>
      <c r="D105" s="389" t="s">
        <v>164</v>
      </c>
      <c r="E105" s="390" t="s">
        <v>3625</v>
      </c>
      <c r="F105" s="391" t="s">
        <v>3626</v>
      </c>
      <c r="G105" s="392" t="s">
        <v>746</v>
      </c>
      <c r="H105" s="393">
        <v>98</v>
      </c>
      <c r="I105" s="180"/>
      <c r="J105" s="181">
        <f t="shared" si="0"/>
        <v>0</v>
      </c>
      <c r="K105" s="177" t="s">
        <v>5</v>
      </c>
      <c r="AF105" s="24" t="s">
        <v>168</v>
      </c>
      <c r="AH105" s="24" t="s">
        <v>164</v>
      </c>
      <c r="AI105" s="24" t="s">
        <v>77</v>
      </c>
      <c r="AM105" s="24" t="s">
        <v>162</v>
      </c>
      <c r="AS105" s="186" t="e">
        <f>IF(#REF!="základní",J105,0)</f>
        <v>#REF!</v>
      </c>
      <c r="AT105" s="186" t="e">
        <f>IF(#REF!="snížená",J105,0)</f>
        <v>#REF!</v>
      </c>
      <c r="AU105" s="186" t="e">
        <f>IF(#REF!="zákl. přenesená",J105,0)</f>
        <v>#REF!</v>
      </c>
      <c r="AV105" s="186" t="e">
        <f>IF(#REF!="sníž. přenesená",J105,0)</f>
        <v>#REF!</v>
      </c>
      <c r="AW105" s="186" t="e">
        <f>IF(#REF!="nulová",J105,0)</f>
        <v>#REF!</v>
      </c>
      <c r="AX105" s="24" t="s">
        <v>77</v>
      </c>
      <c r="AY105" s="186">
        <f t="shared" si="1"/>
        <v>0</v>
      </c>
      <c r="AZ105" s="24" t="s">
        <v>168</v>
      </c>
      <c r="BA105" s="24" t="s">
        <v>448</v>
      </c>
    </row>
    <row r="106" spans="2:53" s="1" customFormat="1" ht="16.5" customHeight="1">
      <c r="B106" s="394"/>
      <c r="C106" s="389" t="s">
        <v>334</v>
      </c>
      <c r="D106" s="389" t="s">
        <v>164</v>
      </c>
      <c r="E106" s="390" t="s">
        <v>3627</v>
      </c>
      <c r="F106" s="391" t="s">
        <v>3628</v>
      </c>
      <c r="G106" s="392" t="s">
        <v>746</v>
      </c>
      <c r="H106" s="393">
        <v>98</v>
      </c>
      <c r="I106" s="180"/>
      <c r="J106" s="181">
        <f t="shared" si="0"/>
        <v>0</v>
      </c>
      <c r="K106" s="177" t="s">
        <v>5</v>
      </c>
      <c r="AF106" s="24" t="s">
        <v>168</v>
      </c>
      <c r="AH106" s="24" t="s">
        <v>164</v>
      </c>
      <c r="AI106" s="24" t="s">
        <v>77</v>
      </c>
      <c r="AM106" s="24" t="s">
        <v>162</v>
      </c>
      <c r="AS106" s="186" t="e">
        <f>IF(#REF!="základní",J106,0)</f>
        <v>#REF!</v>
      </c>
      <c r="AT106" s="186" t="e">
        <f>IF(#REF!="snížená",J106,0)</f>
        <v>#REF!</v>
      </c>
      <c r="AU106" s="186" t="e">
        <f>IF(#REF!="zákl. přenesená",J106,0)</f>
        <v>#REF!</v>
      </c>
      <c r="AV106" s="186" t="e">
        <f>IF(#REF!="sníž. přenesená",J106,0)</f>
        <v>#REF!</v>
      </c>
      <c r="AW106" s="186" t="e">
        <f>IF(#REF!="nulová",J106,0)</f>
        <v>#REF!</v>
      </c>
      <c r="AX106" s="24" t="s">
        <v>77</v>
      </c>
      <c r="AY106" s="186">
        <f t="shared" si="1"/>
        <v>0</v>
      </c>
      <c r="AZ106" s="24" t="s">
        <v>168</v>
      </c>
      <c r="BA106" s="24" t="s">
        <v>458</v>
      </c>
    </row>
    <row r="107" spans="2:53" s="1" customFormat="1" ht="16.5" customHeight="1">
      <c r="B107" s="394"/>
      <c r="C107" s="389" t="s">
        <v>342</v>
      </c>
      <c r="D107" s="389" t="s">
        <v>164</v>
      </c>
      <c r="E107" s="390" t="s">
        <v>3629</v>
      </c>
      <c r="F107" s="391" t="s">
        <v>3630</v>
      </c>
      <c r="G107" s="392" t="s">
        <v>746</v>
      </c>
      <c r="H107" s="393">
        <v>65</v>
      </c>
      <c r="I107" s="180"/>
      <c r="J107" s="181">
        <f t="shared" si="0"/>
        <v>0</v>
      </c>
      <c r="K107" s="177" t="s">
        <v>5</v>
      </c>
      <c r="AF107" s="24" t="s">
        <v>168</v>
      </c>
      <c r="AH107" s="24" t="s">
        <v>164</v>
      </c>
      <c r="AI107" s="24" t="s">
        <v>77</v>
      </c>
      <c r="AM107" s="24" t="s">
        <v>162</v>
      </c>
      <c r="AS107" s="186" t="e">
        <f>IF(#REF!="základní",J107,0)</f>
        <v>#REF!</v>
      </c>
      <c r="AT107" s="186" t="e">
        <f>IF(#REF!="snížená",J107,0)</f>
        <v>#REF!</v>
      </c>
      <c r="AU107" s="186" t="e">
        <f>IF(#REF!="zákl. přenesená",J107,0)</f>
        <v>#REF!</v>
      </c>
      <c r="AV107" s="186" t="e">
        <f>IF(#REF!="sníž. přenesená",J107,0)</f>
        <v>#REF!</v>
      </c>
      <c r="AW107" s="186" t="e">
        <f>IF(#REF!="nulová",J107,0)</f>
        <v>#REF!</v>
      </c>
      <c r="AX107" s="24" t="s">
        <v>77</v>
      </c>
      <c r="AY107" s="186">
        <f t="shared" si="1"/>
        <v>0</v>
      </c>
      <c r="AZ107" s="24" t="s">
        <v>168</v>
      </c>
      <c r="BA107" s="24" t="s">
        <v>470</v>
      </c>
    </row>
    <row r="108" spans="2:53" s="1" customFormat="1" ht="16.5" customHeight="1">
      <c r="B108" s="394"/>
      <c r="C108" s="389" t="s">
        <v>346</v>
      </c>
      <c r="D108" s="389" t="s">
        <v>164</v>
      </c>
      <c r="E108" s="390" t="s">
        <v>3631</v>
      </c>
      <c r="F108" s="391" t="s">
        <v>3632</v>
      </c>
      <c r="G108" s="392" t="s">
        <v>746</v>
      </c>
      <c r="H108" s="393">
        <v>120</v>
      </c>
      <c r="I108" s="180"/>
      <c r="J108" s="181">
        <f t="shared" si="0"/>
        <v>0</v>
      </c>
      <c r="K108" s="177" t="s">
        <v>5</v>
      </c>
      <c r="AF108" s="24" t="s">
        <v>168</v>
      </c>
      <c r="AH108" s="24" t="s">
        <v>164</v>
      </c>
      <c r="AI108" s="24" t="s">
        <v>77</v>
      </c>
      <c r="AM108" s="24" t="s">
        <v>162</v>
      </c>
      <c r="AS108" s="186" t="e">
        <f>IF(#REF!="základní",J108,0)</f>
        <v>#REF!</v>
      </c>
      <c r="AT108" s="186" t="e">
        <f>IF(#REF!="snížená",J108,0)</f>
        <v>#REF!</v>
      </c>
      <c r="AU108" s="186" t="e">
        <f>IF(#REF!="zákl. přenesená",J108,0)</f>
        <v>#REF!</v>
      </c>
      <c r="AV108" s="186" t="e">
        <f>IF(#REF!="sníž. přenesená",J108,0)</f>
        <v>#REF!</v>
      </c>
      <c r="AW108" s="186" t="e">
        <f>IF(#REF!="nulová",J108,0)</f>
        <v>#REF!</v>
      </c>
      <c r="AX108" s="24" t="s">
        <v>77</v>
      </c>
      <c r="AY108" s="186">
        <f t="shared" si="1"/>
        <v>0</v>
      </c>
      <c r="AZ108" s="24" t="s">
        <v>168</v>
      </c>
      <c r="BA108" s="24" t="s">
        <v>486</v>
      </c>
    </row>
    <row r="109" spans="2:53" s="1" customFormat="1" ht="16.5" customHeight="1">
      <c r="B109" s="394"/>
      <c r="C109" s="389" t="s">
        <v>350</v>
      </c>
      <c r="D109" s="389" t="s">
        <v>164</v>
      </c>
      <c r="E109" s="390" t="s">
        <v>3633</v>
      </c>
      <c r="F109" s="391" t="s">
        <v>3634</v>
      </c>
      <c r="G109" s="392" t="s">
        <v>746</v>
      </c>
      <c r="H109" s="393">
        <v>98</v>
      </c>
      <c r="I109" s="180"/>
      <c r="J109" s="181">
        <f t="shared" si="0"/>
        <v>0</v>
      </c>
      <c r="K109" s="177" t="s">
        <v>5</v>
      </c>
      <c r="AF109" s="24" t="s">
        <v>168</v>
      </c>
      <c r="AH109" s="24" t="s">
        <v>164</v>
      </c>
      <c r="AI109" s="24" t="s">
        <v>77</v>
      </c>
      <c r="AM109" s="24" t="s">
        <v>162</v>
      </c>
      <c r="AS109" s="186" t="e">
        <f>IF(#REF!="základní",J109,0)</f>
        <v>#REF!</v>
      </c>
      <c r="AT109" s="186" t="e">
        <f>IF(#REF!="snížená",J109,0)</f>
        <v>#REF!</v>
      </c>
      <c r="AU109" s="186" t="e">
        <f>IF(#REF!="zákl. přenesená",J109,0)</f>
        <v>#REF!</v>
      </c>
      <c r="AV109" s="186" t="e">
        <f>IF(#REF!="sníž. přenesená",J109,0)</f>
        <v>#REF!</v>
      </c>
      <c r="AW109" s="186" t="e">
        <f>IF(#REF!="nulová",J109,0)</f>
        <v>#REF!</v>
      </c>
      <c r="AX109" s="24" t="s">
        <v>77</v>
      </c>
      <c r="AY109" s="186">
        <f t="shared" si="1"/>
        <v>0</v>
      </c>
      <c r="AZ109" s="24" t="s">
        <v>168</v>
      </c>
      <c r="BA109" s="24" t="s">
        <v>498</v>
      </c>
    </row>
    <row r="110" spans="2:53" s="1" customFormat="1" ht="16.5" customHeight="1">
      <c r="B110" s="174"/>
      <c r="C110" s="378" t="s">
        <v>356</v>
      </c>
      <c r="D110" s="378" t="s">
        <v>164</v>
      </c>
      <c r="E110" s="379" t="s">
        <v>3635</v>
      </c>
      <c r="F110" s="380" t="s">
        <v>3636</v>
      </c>
      <c r="G110" s="381" t="s">
        <v>746</v>
      </c>
      <c r="H110" s="382">
        <v>0</v>
      </c>
      <c r="I110" s="180"/>
      <c r="J110" s="181">
        <f t="shared" si="0"/>
        <v>0</v>
      </c>
      <c r="K110" s="177" t="s">
        <v>5</v>
      </c>
      <c r="AF110" s="24" t="s">
        <v>168</v>
      </c>
      <c r="AH110" s="24" t="s">
        <v>164</v>
      </c>
      <c r="AI110" s="24" t="s">
        <v>77</v>
      </c>
      <c r="AM110" s="24" t="s">
        <v>162</v>
      </c>
      <c r="AS110" s="186" t="e">
        <f>IF(#REF!="základní",J110,0)</f>
        <v>#REF!</v>
      </c>
      <c r="AT110" s="186" t="e">
        <f>IF(#REF!="snížená",J110,0)</f>
        <v>#REF!</v>
      </c>
      <c r="AU110" s="186" t="e">
        <f>IF(#REF!="zákl. přenesená",J110,0)</f>
        <v>#REF!</v>
      </c>
      <c r="AV110" s="186" t="e">
        <f>IF(#REF!="sníž. přenesená",J110,0)</f>
        <v>#REF!</v>
      </c>
      <c r="AW110" s="186" t="e">
        <f>IF(#REF!="nulová",J110,0)</f>
        <v>#REF!</v>
      </c>
      <c r="AX110" s="24" t="s">
        <v>77</v>
      </c>
      <c r="AY110" s="186">
        <f t="shared" si="1"/>
        <v>0</v>
      </c>
      <c r="AZ110" s="24" t="s">
        <v>168</v>
      </c>
      <c r="BA110" s="24" t="s">
        <v>507</v>
      </c>
    </row>
    <row r="111" spans="2:53" s="1" customFormat="1" ht="16.5" customHeight="1">
      <c r="B111" s="174"/>
      <c r="C111" s="378" t="s">
        <v>361</v>
      </c>
      <c r="D111" s="378" t="s">
        <v>164</v>
      </c>
      <c r="E111" s="379" t="s">
        <v>3637</v>
      </c>
      <c r="F111" s="380" t="s">
        <v>3638</v>
      </c>
      <c r="G111" s="381" t="s">
        <v>746</v>
      </c>
      <c r="H111" s="382">
        <v>0</v>
      </c>
      <c r="I111" s="180"/>
      <c r="J111" s="181">
        <f t="shared" si="0"/>
        <v>0</v>
      </c>
      <c r="K111" s="177" t="s">
        <v>5</v>
      </c>
      <c r="AF111" s="24" t="s">
        <v>168</v>
      </c>
      <c r="AH111" s="24" t="s">
        <v>164</v>
      </c>
      <c r="AI111" s="24" t="s">
        <v>77</v>
      </c>
      <c r="AM111" s="24" t="s">
        <v>162</v>
      </c>
      <c r="AS111" s="186" t="e">
        <f>IF(#REF!="základní",J111,0)</f>
        <v>#REF!</v>
      </c>
      <c r="AT111" s="186" t="e">
        <f>IF(#REF!="snížená",J111,0)</f>
        <v>#REF!</v>
      </c>
      <c r="AU111" s="186" t="e">
        <f>IF(#REF!="zákl. přenesená",J111,0)</f>
        <v>#REF!</v>
      </c>
      <c r="AV111" s="186" t="e">
        <f>IF(#REF!="sníž. přenesená",J111,0)</f>
        <v>#REF!</v>
      </c>
      <c r="AW111" s="186" t="e">
        <f>IF(#REF!="nulová",J111,0)</f>
        <v>#REF!</v>
      </c>
      <c r="AX111" s="24" t="s">
        <v>77</v>
      </c>
      <c r="AY111" s="186">
        <f t="shared" si="1"/>
        <v>0</v>
      </c>
      <c r="AZ111" s="24" t="s">
        <v>168</v>
      </c>
      <c r="BA111" s="24" t="s">
        <v>515</v>
      </c>
    </row>
    <row r="112" spans="2:53" s="1" customFormat="1" ht="16.5" customHeight="1">
      <c r="B112" s="394"/>
      <c r="C112" s="389" t="s">
        <v>365</v>
      </c>
      <c r="D112" s="389" t="s">
        <v>164</v>
      </c>
      <c r="E112" s="390" t="s">
        <v>3639</v>
      </c>
      <c r="F112" s="391" t="s">
        <v>3640</v>
      </c>
      <c r="G112" s="392" t="s">
        <v>746</v>
      </c>
      <c r="H112" s="393">
        <v>98</v>
      </c>
      <c r="I112" s="180"/>
      <c r="J112" s="181">
        <f t="shared" si="0"/>
        <v>0</v>
      </c>
      <c r="K112" s="177" t="s">
        <v>5</v>
      </c>
      <c r="AF112" s="24" t="s">
        <v>168</v>
      </c>
      <c r="AH112" s="24" t="s">
        <v>164</v>
      </c>
      <c r="AI112" s="24" t="s">
        <v>77</v>
      </c>
      <c r="AM112" s="24" t="s">
        <v>162</v>
      </c>
      <c r="AS112" s="186" t="e">
        <f>IF(#REF!="základní",J112,0)</f>
        <v>#REF!</v>
      </c>
      <c r="AT112" s="186" t="e">
        <f>IF(#REF!="snížená",J112,0)</f>
        <v>#REF!</v>
      </c>
      <c r="AU112" s="186" t="e">
        <f>IF(#REF!="zákl. přenesená",J112,0)</f>
        <v>#REF!</v>
      </c>
      <c r="AV112" s="186" t="e">
        <f>IF(#REF!="sníž. přenesená",J112,0)</f>
        <v>#REF!</v>
      </c>
      <c r="AW112" s="186" t="e">
        <f>IF(#REF!="nulová",J112,0)</f>
        <v>#REF!</v>
      </c>
      <c r="AX112" s="24" t="s">
        <v>77</v>
      </c>
      <c r="AY112" s="186">
        <f t="shared" si="1"/>
        <v>0</v>
      </c>
      <c r="AZ112" s="24" t="s">
        <v>168</v>
      </c>
      <c r="BA112" s="24" t="s">
        <v>525</v>
      </c>
    </row>
    <row r="113" spans="1:53" s="1" customFormat="1" ht="16.5" customHeight="1">
      <c r="B113" s="174"/>
      <c r="C113" s="378" t="s">
        <v>370</v>
      </c>
      <c r="D113" s="378" t="s">
        <v>164</v>
      </c>
      <c r="E113" s="379" t="s">
        <v>3641</v>
      </c>
      <c r="F113" s="380" t="s">
        <v>3642</v>
      </c>
      <c r="G113" s="381" t="s">
        <v>746</v>
      </c>
      <c r="H113" s="382">
        <v>0</v>
      </c>
      <c r="I113" s="180"/>
      <c r="J113" s="181">
        <f t="shared" ref="J113:J136" si="2">ROUND(I113*H113,2)</f>
        <v>0</v>
      </c>
      <c r="K113" s="177" t="s">
        <v>5</v>
      </c>
      <c r="AF113" s="24" t="s">
        <v>168</v>
      </c>
      <c r="AH113" s="24" t="s">
        <v>164</v>
      </c>
      <c r="AI113" s="24" t="s">
        <v>77</v>
      </c>
      <c r="AM113" s="24" t="s">
        <v>162</v>
      </c>
      <c r="AS113" s="186" t="e">
        <f>IF(#REF!="základní",J113,0)</f>
        <v>#REF!</v>
      </c>
      <c r="AT113" s="186" t="e">
        <f>IF(#REF!="snížená",J113,0)</f>
        <v>#REF!</v>
      </c>
      <c r="AU113" s="186" t="e">
        <f>IF(#REF!="zákl. přenesená",J113,0)</f>
        <v>#REF!</v>
      </c>
      <c r="AV113" s="186" t="e">
        <f>IF(#REF!="sníž. přenesená",J113,0)</f>
        <v>#REF!</v>
      </c>
      <c r="AW113" s="186" t="e">
        <f>IF(#REF!="nulová",J113,0)</f>
        <v>#REF!</v>
      </c>
      <c r="AX113" s="24" t="s">
        <v>77</v>
      </c>
      <c r="AY113" s="186">
        <f t="shared" ref="AY113:AY136" si="3">ROUND(I113*H113,2)</f>
        <v>0</v>
      </c>
      <c r="AZ113" s="24" t="s">
        <v>168</v>
      </c>
      <c r="BA113" s="24" t="s">
        <v>535</v>
      </c>
    </row>
    <row r="114" spans="1:53" s="1" customFormat="1" ht="16.5" customHeight="1">
      <c r="B114" s="174"/>
      <c r="C114" s="389" t="s">
        <v>374</v>
      </c>
      <c r="D114" s="389" t="s">
        <v>164</v>
      </c>
      <c r="E114" s="390" t="s">
        <v>3643</v>
      </c>
      <c r="F114" s="391" t="s">
        <v>3644</v>
      </c>
      <c r="G114" s="392" t="s">
        <v>746</v>
      </c>
      <c r="H114" s="393">
        <v>120</v>
      </c>
      <c r="I114" s="180"/>
      <c r="J114" s="181">
        <f t="shared" si="2"/>
        <v>0</v>
      </c>
      <c r="K114" s="177" t="s">
        <v>5</v>
      </c>
      <c r="AF114" s="24" t="s">
        <v>168</v>
      </c>
      <c r="AH114" s="24" t="s">
        <v>164</v>
      </c>
      <c r="AI114" s="24" t="s">
        <v>77</v>
      </c>
      <c r="AM114" s="24" t="s">
        <v>162</v>
      </c>
      <c r="AS114" s="186" t="e">
        <f>IF(#REF!="základní",J114,0)</f>
        <v>#REF!</v>
      </c>
      <c r="AT114" s="186" t="e">
        <f>IF(#REF!="snížená",J114,0)</f>
        <v>#REF!</v>
      </c>
      <c r="AU114" s="186" t="e">
        <f>IF(#REF!="zákl. přenesená",J114,0)</f>
        <v>#REF!</v>
      </c>
      <c r="AV114" s="186" t="e">
        <f>IF(#REF!="sníž. přenesená",J114,0)</f>
        <v>#REF!</v>
      </c>
      <c r="AW114" s="186" t="e">
        <f>IF(#REF!="nulová",J114,0)</f>
        <v>#REF!</v>
      </c>
      <c r="AX114" s="24" t="s">
        <v>77</v>
      </c>
      <c r="AY114" s="186">
        <f t="shared" si="3"/>
        <v>0</v>
      </c>
      <c r="AZ114" s="24" t="s">
        <v>168</v>
      </c>
      <c r="BA114" s="24" t="s">
        <v>543</v>
      </c>
    </row>
    <row r="115" spans="1:53" s="1" customFormat="1" ht="16.5" customHeight="1">
      <c r="B115" s="174"/>
      <c r="C115" s="389" t="s">
        <v>378</v>
      </c>
      <c r="D115" s="389" t="s">
        <v>164</v>
      </c>
      <c r="E115" s="390" t="s">
        <v>3645</v>
      </c>
      <c r="F115" s="391" t="s">
        <v>3646</v>
      </c>
      <c r="G115" s="392" t="s">
        <v>746</v>
      </c>
      <c r="H115" s="393">
        <v>80</v>
      </c>
      <c r="I115" s="180"/>
      <c r="J115" s="181">
        <f t="shared" si="2"/>
        <v>0</v>
      </c>
      <c r="K115" s="177" t="s">
        <v>5</v>
      </c>
      <c r="AF115" s="24" t="s">
        <v>168</v>
      </c>
      <c r="AH115" s="24" t="s">
        <v>164</v>
      </c>
      <c r="AI115" s="24" t="s">
        <v>77</v>
      </c>
      <c r="AM115" s="24" t="s">
        <v>162</v>
      </c>
      <c r="AS115" s="186" t="e">
        <f>IF(#REF!="základní",J115,0)</f>
        <v>#REF!</v>
      </c>
      <c r="AT115" s="186" t="e">
        <f>IF(#REF!="snížená",J115,0)</f>
        <v>#REF!</v>
      </c>
      <c r="AU115" s="186" t="e">
        <f>IF(#REF!="zákl. přenesená",J115,0)</f>
        <v>#REF!</v>
      </c>
      <c r="AV115" s="186" t="e">
        <f>IF(#REF!="sníž. přenesená",J115,0)</f>
        <v>#REF!</v>
      </c>
      <c r="AW115" s="186" t="e">
        <f>IF(#REF!="nulová",J115,0)</f>
        <v>#REF!</v>
      </c>
      <c r="AX115" s="24" t="s">
        <v>77</v>
      </c>
      <c r="AY115" s="186">
        <f t="shared" si="3"/>
        <v>0</v>
      </c>
      <c r="AZ115" s="24" t="s">
        <v>168</v>
      </c>
      <c r="BA115" s="24" t="s">
        <v>567</v>
      </c>
    </row>
    <row r="116" spans="1:53" s="1" customFormat="1" ht="16.5" customHeight="1">
      <c r="B116" s="174"/>
      <c r="C116" s="389" t="s">
        <v>382</v>
      </c>
      <c r="D116" s="389" t="s">
        <v>164</v>
      </c>
      <c r="E116" s="390" t="s">
        <v>3647</v>
      </c>
      <c r="F116" s="391" t="s">
        <v>3648</v>
      </c>
      <c r="G116" s="392" t="s">
        <v>746</v>
      </c>
      <c r="H116" s="393">
        <v>110</v>
      </c>
      <c r="I116" s="180"/>
      <c r="J116" s="181">
        <f t="shared" si="2"/>
        <v>0</v>
      </c>
      <c r="K116" s="177" t="s">
        <v>5</v>
      </c>
      <c r="AF116" s="24" t="s">
        <v>168</v>
      </c>
      <c r="AH116" s="24" t="s">
        <v>164</v>
      </c>
      <c r="AI116" s="24" t="s">
        <v>77</v>
      </c>
      <c r="AM116" s="24" t="s">
        <v>162</v>
      </c>
      <c r="AS116" s="186" t="e">
        <f>IF(#REF!="základní",J116,0)</f>
        <v>#REF!</v>
      </c>
      <c r="AT116" s="186" t="e">
        <f>IF(#REF!="snížená",J116,0)</f>
        <v>#REF!</v>
      </c>
      <c r="AU116" s="186" t="e">
        <f>IF(#REF!="zákl. přenesená",J116,0)</f>
        <v>#REF!</v>
      </c>
      <c r="AV116" s="186" t="e">
        <f>IF(#REF!="sníž. přenesená",J116,0)</f>
        <v>#REF!</v>
      </c>
      <c r="AW116" s="186" t="e">
        <f>IF(#REF!="nulová",J116,0)</f>
        <v>#REF!</v>
      </c>
      <c r="AX116" s="24" t="s">
        <v>77</v>
      </c>
      <c r="AY116" s="186">
        <f t="shared" si="3"/>
        <v>0</v>
      </c>
      <c r="AZ116" s="24" t="s">
        <v>168</v>
      </c>
      <c r="BA116" s="24" t="s">
        <v>579</v>
      </c>
    </row>
    <row r="117" spans="1:53" s="1" customFormat="1" ht="16.5" customHeight="1">
      <c r="B117" s="174"/>
      <c r="C117" s="389" t="s">
        <v>386</v>
      </c>
      <c r="D117" s="389" t="s">
        <v>164</v>
      </c>
      <c r="E117" s="390" t="s">
        <v>3649</v>
      </c>
      <c r="F117" s="391" t="s">
        <v>3650</v>
      </c>
      <c r="G117" s="392" t="s">
        <v>746</v>
      </c>
      <c r="H117" s="393">
        <v>15</v>
      </c>
      <c r="I117" s="180"/>
      <c r="J117" s="181">
        <f t="shared" si="2"/>
        <v>0</v>
      </c>
      <c r="K117" s="177" t="s">
        <v>5</v>
      </c>
      <c r="AF117" s="24" t="s">
        <v>168</v>
      </c>
      <c r="AH117" s="24" t="s">
        <v>164</v>
      </c>
      <c r="AI117" s="24" t="s">
        <v>77</v>
      </c>
      <c r="AM117" s="24" t="s">
        <v>162</v>
      </c>
      <c r="AS117" s="186" t="e">
        <f>IF(#REF!="základní",J117,0)</f>
        <v>#REF!</v>
      </c>
      <c r="AT117" s="186" t="e">
        <f>IF(#REF!="snížená",J117,0)</f>
        <v>#REF!</v>
      </c>
      <c r="AU117" s="186" t="e">
        <f>IF(#REF!="zákl. přenesená",J117,0)</f>
        <v>#REF!</v>
      </c>
      <c r="AV117" s="186" t="e">
        <f>IF(#REF!="sníž. přenesená",J117,0)</f>
        <v>#REF!</v>
      </c>
      <c r="AW117" s="186" t="e">
        <f>IF(#REF!="nulová",J117,0)</f>
        <v>#REF!</v>
      </c>
      <c r="AX117" s="24" t="s">
        <v>77</v>
      </c>
      <c r="AY117" s="186">
        <f t="shared" si="3"/>
        <v>0</v>
      </c>
      <c r="AZ117" s="24" t="s">
        <v>168</v>
      </c>
      <c r="BA117" s="24" t="s">
        <v>589</v>
      </c>
    </row>
    <row r="118" spans="1:53" s="1" customFormat="1" ht="16.5" customHeight="1">
      <c r="B118" s="174"/>
      <c r="C118" s="378" t="s">
        <v>390</v>
      </c>
      <c r="D118" s="378" t="s">
        <v>164</v>
      </c>
      <c r="E118" s="379" t="s">
        <v>3651</v>
      </c>
      <c r="F118" s="380" t="s">
        <v>3652</v>
      </c>
      <c r="G118" s="381" t="s">
        <v>746</v>
      </c>
      <c r="H118" s="382">
        <v>0</v>
      </c>
      <c r="I118" s="180"/>
      <c r="J118" s="181">
        <f t="shared" si="2"/>
        <v>0</v>
      </c>
      <c r="K118" s="177" t="s">
        <v>5</v>
      </c>
      <c r="AF118" s="24" t="s">
        <v>168</v>
      </c>
      <c r="AH118" s="24" t="s">
        <v>164</v>
      </c>
      <c r="AI118" s="24" t="s">
        <v>77</v>
      </c>
      <c r="AM118" s="24" t="s">
        <v>162</v>
      </c>
      <c r="AS118" s="186" t="e">
        <f>IF(#REF!="základní",J118,0)</f>
        <v>#REF!</v>
      </c>
      <c r="AT118" s="186" t="e">
        <f>IF(#REF!="snížená",J118,0)</f>
        <v>#REF!</v>
      </c>
      <c r="AU118" s="186" t="e">
        <f>IF(#REF!="zákl. přenesená",J118,0)</f>
        <v>#REF!</v>
      </c>
      <c r="AV118" s="186" t="e">
        <f>IF(#REF!="sníž. přenesená",J118,0)</f>
        <v>#REF!</v>
      </c>
      <c r="AW118" s="186" t="e">
        <f>IF(#REF!="nulová",J118,0)</f>
        <v>#REF!</v>
      </c>
      <c r="AX118" s="24" t="s">
        <v>77</v>
      </c>
      <c r="AY118" s="186">
        <f t="shared" si="3"/>
        <v>0</v>
      </c>
      <c r="AZ118" s="24" t="s">
        <v>168</v>
      </c>
      <c r="BA118" s="24" t="s">
        <v>600</v>
      </c>
    </row>
    <row r="119" spans="1:53" s="1" customFormat="1" ht="16.5" customHeight="1">
      <c r="B119" s="174"/>
      <c r="C119" s="389" t="s">
        <v>394</v>
      </c>
      <c r="D119" s="389" t="s">
        <v>164</v>
      </c>
      <c r="E119" s="390" t="s">
        <v>3653</v>
      </c>
      <c r="F119" s="391" t="s">
        <v>3654</v>
      </c>
      <c r="G119" s="392" t="s">
        <v>746</v>
      </c>
      <c r="H119" s="393">
        <v>70</v>
      </c>
      <c r="I119" s="180"/>
      <c r="J119" s="181">
        <f t="shared" si="2"/>
        <v>0</v>
      </c>
      <c r="K119" s="177" t="s">
        <v>5</v>
      </c>
      <c r="AF119" s="24" t="s">
        <v>168</v>
      </c>
      <c r="AH119" s="24" t="s">
        <v>164</v>
      </c>
      <c r="AI119" s="24" t="s">
        <v>77</v>
      </c>
      <c r="AM119" s="24" t="s">
        <v>162</v>
      </c>
      <c r="AS119" s="186" t="e">
        <f>IF(#REF!="základní",J119,0)</f>
        <v>#REF!</v>
      </c>
      <c r="AT119" s="186" t="e">
        <f>IF(#REF!="snížená",J119,0)</f>
        <v>#REF!</v>
      </c>
      <c r="AU119" s="186" t="e">
        <f>IF(#REF!="zákl. přenesená",J119,0)</f>
        <v>#REF!</v>
      </c>
      <c r="AV119" s="186" t="e">
        <f>IF(#REF!="sníž. přenesená",J119,0)</f>
        <v>#REF!</v>
      </c>
      <c r="AW119" s="186" t="e">
        <f>IF(#REF!="nulová",J119,0)</f>
        <v>#REF!</v>
      </c>
      <c r="AX119" s="24" t="s">
        <v>77</v>
      </c>
      <c r="AY119" s="186">
        <f t="shared" si="3"/>
        <v>0</v>
      </c>
      <c r="AZ119" s="24" t="s">
        <v>168</v>
      </c>
      <c r="BA119" s="24" t="s">
        <v>614</v>
      </c>
    </row>
    <row r="120" spans="1:53" s="1" customFormat="1" ht="16.5" customHeight="1">
      <c r="B120" s="174"/>
      <c r="C120" s="378" t="s">
        <v>398</v>
      </c>
      <c r="D120" s="378" t="s">
        <v>164</v>
      </c>
      <c r="E120" s="379" t="s">
        <v>3655</v>
      </c>
      <c r="F120" s="380" t="s">
        <v>3656</v>
      </c>
      <c r="G120" s="381" t="s">
        <v>746</v>
      </c>
      <c r="H120" s="382">
        <v>0</v>
      </c>
      <c r="I120" s="180"/>
      <c r="J120" s="181">
        <f t="shared" si="2"/>
        <v>0</v>
      </c>
      <c r="K120" s="177" t="s">
        <v>5</v>
      </c>
      <c r="AF120" s="24" t="s">
        <v>168</v>
      </c>
      <c r="AH120" s="24" t="s">
        <v>164</v>
      </c>
      <c r="AI120" s="24" t="s">
        <v>77</v>
      </c>
      <c r="AM120" s="24" t="s">
        <v>162</v>
      </c>
      <c r="AS120" s="186" t="e">
        <f>IF(#REF!="základní",J120,0)</f>
        <v>#REF!</v>
      </c>
      <c r="AT120" s="186" t="e">
        <f>IF(#REF!="snížená",J120,0)</f>
        <v>#REF!</v>
      </c>
      <c r="AU120" s="186" t="e">
        <f>IF(#REF!="zákl. přenesená",J120,0)</f>
        <v>#REF!</v>
      </c>
      <c r="AV120" s="186" t="e">
        <f>IF(#REF!="sníž. přenesená",J120,0)</f>
        <v>#REF!</v>
      </c>
      <c r="AW120" s="186" t="e">
        <f>IF(#REF!="nulová",J120,0)</f>
        <v>#REF!</v>
      </c>
      <c r="AX120" s="24" t="s">
        <v>77</v>
      </c>
      <c r="AY120" s="186">
        <f t="shared" si="3"/>
        <v>0</v>
      </c>
      <c r="AZ120" s="24" t="s">
        <v>168</v>
      </c>
      <c r="BA120" s="24" t="s">
        <v>662</v>
      </c>
    </row>
    <row r="121" spans="1:53" s="1" customFormat="1" ht="16.5" customHeight="1">
      <c r="A121" s="405"/>
      <c r="B121" s="394"/>
      <c r="C121" s="389" t="s">
        <v>402</v>
      </c>
      <c r="D121" s="389" t="s">
        <v>164</v>
      </c>
      <c r="E121" s="390" t="s">
        <v>3657</v>
      </c>
      <c r="F121" s="391" t="s">
        <v>3658</v>
      </c>
      <c r="G121" s="392" t="s">
        <v>746</v>
      </c>
      <c r="H121" s="393">
        <v>19</v>
      </c>
      <c r="I121" s="180"/>
      <c r="J121" s="181">
        <f t="shared" si="2"/>
        <v>0</v>
      </c>
      <c r="K121" s="177" t="s">
        <v>5</v>
      </c>
      <c r="AF121" s="24" t="s">
        <v>168</v>
      </c>
      <c r="AH121" s="24" t="s">
        <v>164</v>
      </c>
      <c r="AI121" s="24" t="s">
        <v>77</v>
      </c>
      <c r="AM121" s="24" t="s">
        <v>162</v>
      </c>
      <c r="AS121" s="186" t="e">
        <f>IF(#REF!="základní",J121,0)</f>
        <v>#REF!</v>
      </c>
      <c r="AT121" s="186" t="e">
        <f>IF(#REF!="snížená",J121,0)</f>
        <v>#REF!</v>
      </c>
      <c r="AU121" s="186" t="e">
        <f>IF(#REF!="zákl. přenesená",J121,0)</f>
        <v>#REF!</v>
      </c>
      <c r="AV121" s="186" t="e">
        <f>IF(#REF!="sníž. přenesená",J121,0)</f>
        <v>#REF!</v>
      </c>
      <c r="AW121" s="186" t="e">
        <f>IF(#REF!="nulová",J121,0)</f>
        <v>#REF!</v>
      </c>
      <c r="AX121" s="24" t="s">
        <v>77</v>
      </c>
      <c r="AY121" s="186">
        <f t="shared" si="3"/>
        <v>0</v>
      </c>
      <c r="AZ121" s="24" t="s">
        <v>168</v>
      </c>
      <c r="BA121" s="24" t="s">
        <v>670</v>
      </c>
    </row>
    <row r="122" spans="1:53" s="1" customFormat="1" ht="16.5" customHeight="1">
      <c r="A122" s="405"/>
      <c r="B122" s="394"/>
      <c r="C122" s="389" t="s">
        <v>406</v>
      </c>
      <c r="D122" s="389" t="s">
        <v>164</v>
      </c>
      <c r="E122" s="390" t="s">
        <v>3659</v>
      </c>
      <c r="F122" s="391" t="s">
        <v>3660</v>
      </c>
      <c r="G122" s="392" t="s">
        <v>746</v>
      </c>
      <c r="H122" s="393">
        <v>3</v>
      </c>
      <c r="I122" s="180"/>
      <c r="J122" s="181">
        <f t="shared" si="2"/>
        <v>0</v>
      </c>
      <c r="K122" s="177" t="s">
        <v>5</v>
      </c>
      <c r="AF122" s="24" t="s">
        <v>168</v>
      </c>
      <c r="AH122" s="24" t="s">
        <v>164</v>
      </c>
      <c r="AI122" s="24" t="s">
        <v>77</v>
      </c>
      <c r="AM122" s="24" t="s">
        <v>162</v>
      </c>
      <c r="AS122" s="186" t="e">
        <f>IF(#REF!="základní",J122,0)</f>
        <v>#REF!</v>
      </c>
      <c r="AT122" s="186" t="e">
        <f>IF(#REF!="snížená",J122,0)</f>
        <v>#REF!</v>
      </c>
      <c r="AU122" s="186" t="e">
        <f>IF(#REF!="zákl. přenesená",J122,0)</f>
        <v>#REF!</v>
      </c>
      <c r="AV122" s="186" t="e">
        <f>IF(#REF!="sníž. přenesená",J122,0)</f>
        <v>#REF!</v>
      </c>
      <c r="AW122" s="186" t="e">
        <f>IF(#REF!="nulová",J122,0)</f>
        <v>#REF!</v>
      </c>
      <c r="AX122" s="24" t="s">
        <v>77</v>
      </c>
      <c r="AY122" s="186">
        <f t="shared" si="3"/>
        <v>0</v>
      </c>
      <c r="AZ122" s="24" t="s">
        <v>168</v>
      </c>
      <c r="BA122" s="24" t="s">
        <v>679</v>
      </c>
    </row>
    <row r="123" spans="1:53" s="1" customFormat="1" ht="16.5" customHeight="1">
      <c r="B123" s="174"/>
      <c r="C123" s="175" t="s">
        <v>410</v>
      </c>
      <c r="D123" s="175" t="s">
        <v>164</v>
      </c>
      <c r="E123" s="176" t="s">
        <v>3661</v>
      </c>
      <c r="F123" s="177" t="s">
        <v>3662</v>
      </c>
      <c r="G123" s="178" t="s">
        <v>746</v>
      </c>
      <c r="H123" s="179">
        <v>30</v>
      </c>
      <c r="I123" s="180"/>
      <c r="J123" s="181">
        <f t="shared" si="2"/>
        <v>0</v>
      </c>
      <c r="K123" s="177" t="s">
        <v>5</v>
      </c>
      <c r="AF123" s="24" t="s">
        <v>168</v>
      </c>
      <c r="AH123" s="24" t="s">
        <v>164</v>
      </c>
      <c r="AI123" s="24" t="s">
        <v>77</v>
      </c>
      <c r="AM123" s="24" t="s">
        <v>162</v>
      </c>
      <c r="AS123" s="186" t="e">
        <f>IF(#REF!="základní",J123,0)</f>
        <v>#REF!</v>
      </c>
      <c r="AT123" s="186" t="e">
        <f>IF(#REF!="snížená",J123,0)</f>
        <v>#REF!</v>
      </c>
      <c r="AU123" s="186" t="e">
        <f>IF(#REF!="zákl. přenesená",J123,0)</f>
        <v>#REF!</v>
      </c>
      <c r="AV123" s="186" t="e">
        <f>IF(#REF!="sníž. přenesená",J123,0)</f>
        <v>#REF!</v>
      </c>
      <c r="AW123" s="186" t="e">
        <f>IF(#REF!="nulová",J123,0)</f>
        <v>#REF!</v>
      </c>
      <c r="AX123" s="24" t="s">
        <v>77</v>
      </c>
      <c r="AY123" s="186">
        <f t="shared" si="3"/>
        <v>0</v>
      </c>
      <c r="AZ123" s="24" t="s">
        <v>168</v>
      </c>
      <c r="BA123" s="24" t="s">
        <v>698</v>
      </c>
    </row>
    <row r="124" spans="1:53" s="1" customFormat="1" ht="16.5" customHeight="1">
      <c r="B124" s="174"/>
      <c r="C124" s="175" t="s">
        <v>413</v>
      </c>
      <c r="D124" s="175" t="s">
        <v>164</v>
      </c>
      <c r="E124" s="176" t="s">
        <v>3663</v>
      </c>
      <c r="F124" s="177" t="s">
        <v>3664</v>
      </c>
      <c r="G124" s="178" t="s">
        <v>746</v>
      </c>
      <c r="H124" s="179">
        <v>150</v>
      </c>
      <c r="I124" s="180"/>
      <c r="J124" s="181">
        <f t="shared" si="2"/>
        <v>0</v>
      </c>
      <c r="K124" s="177" t="s">
        <v>5</v>
      </c>
      <c r="AF124" s="24" t="s">
        <v>168</v>
      </c>
      <c r="AH124" s="24" t="s">
        <v>164</v>
      </c>
      <c r="AI124" s="24" t="s">
        <v>77</v>
      </c>
      <c r="AM124" s="24" t="s">
        <v>162</v>
      </c>
      <c r="AS124" s="186" t="e">
        <f>IF(#REF!="základní",J124,0)</f>
        <v>#REF!</v>
      </c>
      <c r="AT124" s="186" t="e">
        <f>IF(#REF!="snížená",J124,0)</f>
        <v>#REF!</v>
      </c>
      <c r="AU124" s="186" t="e">
        <f>IF(#REF!="zákl. přenesená",J124,0)</f>
        <v>#REF!</v>
      </c>
      <c r="AV124" s="186" t="e">
        <f>IF(#REF!="sníž. přenesená",J124,0)</f>
        <v>#REF!</v>
      </c>
      <c r="AW124" s="186" t="e">
        <f>IF(#REF!="nulová",J124,0)</f>
        <v>#REF!</v>
      </c>
      <c r="AX124" s="24" t="s">
        <v>77</v>
      </c>
      <c r="AY124" s="186">
        <f t="shared" si="3"/>
        <v>0</v>
      </c>
      <c r="AZ124" s="24" t="s">
        <v>168</v>
      </c>
      <c r="BA124" s="24" t="s">
        <v>724</v>
      </c>
    </row>
    <row r="125" spans="1:53" s="1" customFormat="1" ht="16.5" customHeight="1">
      <c r="B125" s="394"/>
      <c r="C125" s="389" t="s">
        <v>417</v>
      </c>
      <c r="D125" s="389" t="s">
        <v>164</v>
      </c>
      <c r="E125" s="390" t="s">
        <v>3665</v>
      </c>
      <c r="F125" s="391" t="s">
        <v>3666</v>
      </c>
      <c r="G125" s="392" t="s">
        <v>3027</v>
      </c>
      <c r="H125" s="393">
        <v>20</v>
      </c>
      <c r="I125" s="180"/>
      <c r="J125" s="181">
        <f t="shared" si="2"/>
        <v>0</v>
      </c>
      <c r="K125" s="177" t="s">
        <v>5</v>
      </c>
      <c r="AF125" s="24" t="s">
        <v>168</v>
      </c>
      <c r="AH125" s="24" t="s">
        <v>164</v>
      </c>
      <c r="AI125" s="24" t="s">
        <v>77</v>
      </c>
      <c r="AM125" s="24" t="s">
        <v>162</v>
      </c>
      <c r="AS125" s="186" t="e">
        <f>IF(#REF!="základní",J125,0)</f>
        <v>#REF!</v>
      </c>
      <c r="AT125" s="186" t="e">
        <f>IF(#REF!="snížená",J125,0)</f>
        <v>#REF!</v>
      </c>
      <c r="AU125" s="186" t="e">
        <f>IF(#REF!="zákl. přenesená",J125,0)</f>
        <v>#REF!</v>
      </c>
      <c r="AV125" s="186" t="e">
        <f>IF(#REF!="sníž. přenesená",J125,0)</f>
        <v>#REF!</v>
      </c>
      <c r="AW125" s="186" t="e">
        <f>IF(#REF!="nulová",J125,0)</f>
        <v>#REF!</v>
      </c>
      <c r="AX125" s="24" t="s">
        <v>77</v>
      </c>
      <c r="AY125" s="186">
        <f t="shared" si="3"/>
        <v>0</v>
      </c>
      <c r="AZ125" s="24" t="s">
        <v>168</v>
      </c>
      <c r="BA125" s="24" t="s">
        <v>734</v>
      </c>
    </row>
    <row r="126" spans="1:53" s="1" customFormat="1" ht="16.5" customHeight="1">
      <c r="B126" s="394"/>
      <c r="C126" s="389" t="s">
        <v>421</v>
      </c>
      <c r="D126" s="389" t="s">
        <v>164</v>
      </c>
      <c r="E126" s="390" t="s">
        <v>3667</v>
      </c>
      <c r="F126" s="391" t="s">
        <v>3668</v>
      </c>
      <c r="G126" s="392" t="s">
        <v>3027</v>
      </c>
      <c r="H126" s="393">
        <v>30</v>
      </c>
      <c r="I126" s="180"/>
      <c r="J126" s="181">
        <f t="shared" si="2"/>
        <v>0</v>
      </c>
      <c r="K126" s="177" t="s">
        <v>5</v>
      </c>
      <c r="AF126" s="24" t="s">
        <v>168</v>
      </c>
      <c r="AH126" s="24" t="s">
        <v>164</v>
      </c>
      <c r="AI126" s="24" t="s">
        <v>77</v>
      </c>
      <c r="AM126" s="24" t="s">
        <v>162</v>
      </c>
      <c r="AS126" s="186" t="e">
        <f>IF(#REF!="základní",J126,0)</f>
        <v>#REF!</v>
      </c>
      <c r="AT126" s="186" t="e">
        <f>IF(#REF!="snížená",J126,0)</f>
        <v>#REF!</v>
      </c>
      <c r="AU126" s="186" t="e">
        <f>IF(#REF!="zákl. přenesená",J126,0)</f>
        <v>#REF!</v>
      </c>
      <c r="AV126" s="186" t="e">
        <f>IF(#REF!="sníž. přenesená",J126,0)</f>
        <v>#REF!</v>
      </c>
      <c r="AW126" s="186" t="e">
        <f>IF(#REF!="nulová",J126,0)</f>
        <v>#REF!</v>
      </c>
      <c r="AX126" s="24" t="s">
        <v>77</v>
      </c>
      <c r="AY126" s="186">
        <f t="shared" si="3"/>
        <v>0</v>
      </c>
      <c r="AZ126" s="24" t="s">
        <v>168</v>
      </c>
      <c r="BA126" s="24" t="s">
        <v>743</v>
      </c>
    </row>
    <row r="127" spans="1:53" s="1" customFormat="1" ht="16.5" customHeight="1">
      <c r="B127" s="394"/>
      <c r="C127" s="389" t="s">
        <v>425</v>
      </c>
      <c r="D127" s="389" t="s">
        <v>164</v>
      </c>
      <c r="E127" s="390" t="s">
        <v>3669</v>
      </c>
      <c r="F127" s="391" t="s">
        <v>3670</v>
      </c>
      <c r="G127" s="392" t="s">
        <v>3027</v>
      </c>
      <c r="H127" s="393">
        <v>8</v>
      </c>
      <c r="I127" s="180"/>
      <c r="J127" s="181">
        <f t="shared" si="2"/>
        <v>0</v>
      </c>
      <c r="K127" s="177" t="s">
        <v>5</v>
      </c>
      <c r="AF127" s="24" t="s">
        <v>168</v>
      </c>
      <c r="AH127" s="24" t="s">
        <v>164</v>
      </c>
      <c r="AI127" s="24" t="s">
        <v>77</v>
      </c>
      <c r="AM127" s="24" t="s">
        <v>162</v>
      </c>
      <c r="AS127" s="186" t="e">
        <f>IF(#REF!="základní",J127,0)</f>
        <v>#REF!</v>
      </c>
      <c r="AT127" s="186" t="e">
        <f>IF(#REF!="snížená",J127,0)</f>
        <v>#REF!</v>
      </c>
      <c r="AU127" s="186" t="e">
        <f>IF(#REF!="zákl. přenesená",J127,0)</f>
        <v>#REF!</v>
      </c>
      <c r="AV127" s="186" t="e">
        <f>IF(#REF!="sníž. přenesená",J127,0)</f>
        <v>#REF!</v>
      </c>
      <c r="AW127" s="186" t="e">
        <f>IF(#REF!="nulová",J127,0)</f>
        <v>#REF!</v>
      </c>
      <c r="AX127" s="24" t="s">
        <v>77</v>
      </c>
      <c r="AY127" s="186">
        <f t="shared" si="3"/>
        <v>0</v>
      </c>
      <c r="AZ127" s="24" t="s">
        <v>168</v>
      </c>
      <c r="BA127" s="24" t="s">
        <v>766</v>
      </c>
    </row>
    <row r="128" spans="1:53" s="1" customFormat="1" ht="16.5" customHeight="1">
      <c r="B128" s="174"/>
      <c r="C128" s="378" t="s">
        <v>434</v>
      </c>
      <c r="D128" s="378" t="s">
        <v>164</v>
      </c>
      <c r="E128" s="379" t="s">
        <v>3671</v>
      </c>
      <c r="F128" s="380" t="s">
        <v>3672</v>
      </c>
      <c r="G128" s="381" t="s">
        <v>3027</v>
      </c>
      <c r="H128" s="382">
        <v>0</v>
      </c>
      <c r="I128" s="180"/>
      <c r="J128" s="181">
        <f t="shared" si="2"/>
        <v>0</v>
      </c>
      <c r="K128" s="177" t="s">
        <v>5</v>
      </c>
      <c r="AF128" s="24" t="s">
        <v>168</v>
      </c>
      <c r="AH128" s="24" t="s">
        <v>164</v>
      </c>
      <c r="AI128" s="24" t="s">
        <v>77</v>
      </c>
      <c r="AM128" s="24" t="s">
        <v>162</v>
      </c>
      <c r="AS128" s="186" t="e">
        <f>IF(#REF!="základní",J128,0)</f>
        <v>#REF!</v>
      </c>
      <c r="AT128" s="186" t="e">
        <f>IF(#REF!="snížená",J128,0)</f>
        <v>#REF!</v>
      </c>
      <c r="AU128" s="186" t="e">
        <f>IF(#REF!="zákl. přenesená",J128,0)</f>
        <v>#REF!</v>
      </c>
      <c r="AV128" s="186" t="e">
        <f>IF(#REF!="sníž. přenesená",J128,0)</f>
        <v>#REF!</v>
      </c>
      <c r="AW128" s="186" t="e">
        <f>IF(#REF!="nulová",J128,0)</f>
        <v>#REF!</v>
      </c>
      <c r="AX128" s="24" t="s">
        <v>77</v>
      </c>
      <c r="AY128" s="186">
        <f t="shared" si="3"/>
        <v>0</v>
      </c>
      <c r="AZ128" s="24" t="s">
        <v>168</v>
      </c>
      <c r="BA128" s="24" t="s">
        <v>783</v>
      </c>
    </row>
    <row r="129" spans="1:53" s="1" customFormat="1" ht="16.5" customHeight="1">
      <c r="B129" s="174"/>
      <c r="C129" s="378" t="s">
        <v>440</v>
      </c>
      <c r="D129" s="378" t="s">
        <v>164</v>
      </c>
      <c r="E129" s="379" t="s">
        <v>3673</v>
      </c>
      <c r="F129" s="380" t="s">
        <v>3674</v>
      </c>
      <c r="G129" s="381" t="s">
        <v>3062</v>
      </c>
      <c r="H129" s="382">
        <v>0</v>
      </c>
      <c r="I129" s="180"/>
      <c r="J129" s="181">
        <f t="shared" si="2"/>
        <v>0</v>
      </c>
      <c r="K129" s="177" t="s">
        <v>5</v>
      </c>
      <c r="AF129" s="24" t="s">
        <v>168</v>
      </c>
      <c r="AH129" s="24" t="s">
        <v>164</v>
      </c>
      <c r="AI129" s="24" t="s">
        <v>77</v>
      </c>
      <c r="AM129" s="24" t="s">
        <v>162</v>
      </c>
      <c r="AS129" s="186" t="e">
        <f>IF(#REF!="základní",J129,0)</f>
        <v>#REF!</v>
      </c>
      <c r="AT129" s="186" t="e">
        <f>IF(#REF!="snížená",J129,0)</f>
        <v>#REF!</v>
      </c>
      <c r="AU129" s="186" t="e">
        <f>IF(#REF!="zákl. přenesená",J129,0)</f>
        <v>#REF!</v>
      </c>
      <c r="AV129" s="186" t="e">
        <f>IF(#REF!="sníž. přenesená",J129,0)</f>
        <v>#REF!</v>
      </c>
      <c r="AW129" s="186" t="e">
        <f>IF(#REF!="nulová",J129,0)</f>
        <v>#REF!</v>
      </c>
      <c r="AX129" s="24" t="s">
        <v>77</v>
      </c>
      <c r="AY129" s="186">
        <f t="shared" si="3"/>
        <v>0</v>
      </c>
      <c r="AZ129" s="24" t="s">
        <v>168</v>
      </c>
      <c r="BA129" s="24" t="s">
        <v>807</v>
      </c>
    </row>
    <row r="130" spans="1:53" s="1" customFormat="1" ht="16.5" customHeight="1">
      <c r="B130" s="174"/>
      <c r="C130" s="378" t="s">
        <v>448</v>
      </c>
      <c r="D130" s="378" t="s">
        <v>164</v>
      </c>
      <c r="E130" s="379" t="s">
        <v>3675</v>
      </c>
      <c r="F130" s="380" t="s">
        <v>3676</v>
      </c>
      <c r="G130" s="381" t="s">
        <v>3062</v>
      </c>
      <c r="H130" s="382">
        <v>0</v>
      </c>
      <c r="I130" s="180"/>
      <c r="J130" s="181">
        <f t="shared" si="2"/>
        <v>0</v>
      </c>
      <c r="K130" s="177" t="s">
        <v>5</v>
      </c>
      <c r="AF130" s="24" t="s">
        <v>168</v>
      </c>
      <c r="AH130" s="24" t="s">
        <v>164</v>
      </c>
      <c r="AI130" s="24" t="s">
        <v>77</v>
      </c>
      <c r="AM130" s="24" t="s">
        <v>162</v>
      </c>
      <c r="AS130" s="186" t="e">
        <f>IF(#REF!="základní",J130,0)</f>
        <v>#REF!</v>
      </c>
      <c r="AT130" s="186" t="e">
        <f>IF(#REF!="snížená",J130,0)</f>
        <v>#REF!</v>
      </c>
      <c r="AU130" s="186" t="e">
        <f>IF(#REF!="zákl. přenesená",J130,0)</f>
        <v>#REF!</v>
      </c>
      <c r="AV130" s="186" t="e">
        <f>IF(#REF!="sníž. přenesená",J130,0)</f>
        <v>#REF!</v>
      </c>
      <c r="AW130" s="186" t="e">
        <f>IF(#REF!="nulová",J130,0)</f>
        <v>#REF!</v>
      </c>
      <c r="AX130" s="24" t="s">
        <v>77</v>
      </c>
      <c r="AY130" s="186">
        <f t="shared" si="3"/>
        <v>0</v>
      </c>
      <c r="AZ130" s="24" t="s">
        <v>168</v>
      </c>
      <c r="BA130" s="24" t="s">
        <v>828</v>
      </c>
    </row>
    <row r="131" spans="1:53" s="1" customFormat="1" ht="16.5" customHeight="1">
      <c r="B131" s="174"/>
      <c r="C131" s="378" t="s">
        <v>454</v>
      </c>
      <c r="D131" s="378" t="s">
        <v>164</v>
      </c>
      <c r="E131" s="379" t="s">
        <v>3677</v>
      </c>
      <c r="F131" s="380" t="s">
        <v>3678</v>
      </c>
      <c r="G131" s="381" t="s">
        <v>3062</v>
      </c>
      <c r="H131" s="382">
        <v>0</v>
      </c>
      <c r="I131" s="180"/>
      <c r="J131" s="181">
        <f t="shared" si="2"/>
        <v>0</v>
      </c>
      <c r="K131" s="177" t="s">
        <v>5</v>
      </c>
      <c r="AF131" s="24" t="s">
        <v>168</v>
      </c>
      <c r="AH131" s="24" t="s">
        <v>164</v>
      </c>
      <c r="AI131" s="24" t="s">
        <v>77</v>
      </c>
      <c r="AM131" s="24" t="s">
        <v>162</v>
      </c>
      <c r="AS131" s="186" t="e">
        <f>IF(#REF!="základní",J131,0)</f>
        <v>#REF!</v>
      </c>
      <c r="AT131" s="186" t="e">
        <f>IF(#REF!="snížená",J131,0)</f>
        <v>#REF!</v>
      </c>
      <c r="AU131" s="186" t="e">
        <f>IF(#REF!="zákl. přenesená",J131,0)</f>
        <v>#REF!</v>
      </c>
      <c r="AV131" s="186" t="e">
        <f>IF(#REF!="sníž. přenesená",J131,0)</f>
        <v>#REF!</v>
      </c>
      <c r="AW131" s="186" t="e">
        <f>IF(#REF!="nulová",J131,0)</f>
        <v>#REF!</v>
      </c>
      <c r="AX131" s="24" t="s">
        <v>77</v>
      </c>
      <c r="AY131" s="186">
        <f t="shared" si="3"/>
        <v>0</v>
      </c>
      <c r="AZ131" s="24" t="s">
        <v>168</v>
      </c>
      <c r="BA131" s="24" t="s">
        <v>842</v>
      </c>
    </row>
    <row r="132" spans="1:53" s="1" customFormat="1" ht="16.5" customHeight="1">
      <c r="B132" s="174"/>
      <c r="C132" s="389" t="s">
        <v>458</v>
      </c>
      <c r="D132" s="389" t="s">
        <v>164</v>
      </c>
      <c r="E132" s="390" t="s">
        <v>3679</v>
      </c>
      <c r="F132" s="391" t="s">
        <v>3680</v>
      </c>
      <c r="G132" s="392" t="s">
        <v>3062</v>
      </c>
      <c r="H132" s="393">
        <v>1</v>
      </c>
      <c r="I132" s="180"/>
      <c r="J132" s="181">
        <f t="shared" si="2"/>
        <v>0</v>
      </c>
      <c r="K132" s="177" t="s">
        <v>5</v>
      </c>
      <c r="AF132" s="24" t="s">
        <v>168</v>
      </c>
      <c r="AH132" s="24" t="s">
        <v>164</v>
      </c>
      <c r="AI132" s="24" t="s">
        <v>77</v>
      </c>
      <c r="AM132" s="24" t="s">
        <v>162</v>
      </c>
      <c r="AS132" s="186" t="e">
        <f>IF(#REF!="základní",J132,0)</f>
        <v>#REF!</v>
      </c>
      <c r="AT132" s="186" t="e">
        <f>IF(#REF!="snížená",J132,0)</f>
        <v>#REF!</v>
      </c>
      <c r="AU132" s="186" t="e">
        <f>IF(#REF!="zákl. přenesená",J132,0)</f>
        <v>#REF!</v>
      </c>
      <c r="AV132" s="186" t="e">
        <f>IF(#REF!="sníž. přenesená",J132,0)</f>
        <v>#REF!</v>
      </c>
      <c r="AW132" s="186" t="e">
        <f>IF(#REF!="nulová",J132,0)</f>
        <v>#REF!</v>
      </c>
      <c r="AX132" s="24" t="s">
        <v>77</v>
      </c>
      <c r="AY132" s="186">
        <f t="shared" si="3"/>
        <v>0</v>
      </c>
      <c r="AZ132" s="24" t="s">
        <v>168</v>
      </c>
      <c r="BA132" s="24" t="s">
        <v>850</v>
      </c>
    </row>
    <row r="133" spans="1:53" s="1" customFormat="1" ht="16.5" customHeight="1">
      <c r="B133" s="174"/>
      <c r="C133" s="378" t="s">
        <v>461</v>
      </c>
      <c r="D133" s="378" t="s">
        <v>164</v>
      </c>
      <c r="E133" s="379" t="s">
        <v>3681</v>
      </c>
      <c r="F133" s="380" t="s">
        <v>3682</v>
      </c>
      <c r="G133" s="381" t="s">
        <v>3062</v>
      </c>
      <c r="H133" s="382">
        <v>0</v>
      </c>
      <c r="I133" s="180"/>
      <c r="J133" s="181">
        <f t="shared" si="2"/>
        <v>0</v>
      </c>
      <c r="K133" s="177" t="s">
        <v>5</v>
      </c>
      <c r="AF133" s="24" t="s">
        <v>168</v>
      </c>
      <c r="AH133" s="24" t="s">
        <v>164</v>
      </c>
      <c r="AI133" s="24" t="s">
        <v>77</v>
      </c>
      <c r="AM133" s="24" t="s">
        <v>162</v>
      </c>
      <c r="AS133" s="186" t="e">
        <f>IF(#REF!="základní",J133,0)</f>
        <v>#REF!</v>
      </c>
      <c r="AT133" s="186" t="e">
        <f>IF(#REF!="snížená",J133,0)</f>
        <v>#REF!</v>
      </c>
      <c r="AU133" s="186" t="e">
        <f>IF(#REF!="zákl. přenesená",J133,0)</f>
        <v>#REF!</v>
      </c>
      <c r="AV133" s="186" t="e">
        <f>IF(#REF!="sníž. přenesená",J133,0)</f>
        <v>#REF!</v>
      </c>
      <c r="AW133" s="186" t="e">
        <f>IF(#REF!="nulová",J133,0)</f>
        <v>#REF!</v>
      </c>
      <c r="AX133" s="24" t="s">
        <v>77</v>
      </c>
      <c r="AY133" s="186">
        <f t="shared" si="3"/>
        <v>0</v>
      </c>
      <c r="AZ133" s="24" t="s">
        <v>168</v>
      </c>
      <c r="BA133" s="24" t="s">
        <v>858</v>
      </c>
    </row>
    <row r="134" spans="1:53" s="1" customFormat="1" ht="16.5" customHeight="1">
      <c r="B134" s="174"/>
      <c r="C134" s="378" t="s">
        <v>470</v>
      </c>
      <c r="D134" s="378" t="s">
        <v>164</v>
      </c>
      <c r="E134" s="379" t="s">
        <v>3683</v>
      </c>
      <c r="F134" s="380" t="s">
        <v>3684</v>
      </c>
      <c r="G134" s="381" t="s">
        <v>3062</v>
      </c>
      <c r="H134" s="382">
        <v>0</v>
      </c>
      <c r="I134" s="180"/>
      <c r="J134" s="181">
        <f t="shared" si="2"/>
        <v>0</v>
      </c>
      <c r="K134" s="177" t="s">
        <v>5</v>
      </c>
      <c r="AF134" s="24" t="s">
        <v>168</v>
      </c>
      <c r="AH134" s="24" t="s">
        <v>164</v>
      </c>
      <c r="AI134" s="24" t="s">
        <v>77</v>
      </c>
      <c r="AM134" s="24" t="s">
        <v>162</v>
      </c>
      <c r="AS134" s="186" t="e">
        <f>IF(#REF!="základní",J134,0)</f>
        <v>#REF!</v>
      </c>
      <c r="AT134" s="186" t="e">
        <f>IF(#REF!="snížená",J134,0)</f>
        <v>#REF!</v>
      </c>
      <c r="AU134" s="186" t="e">
        <f>IF(#REF!="zákl. přenesená",J134,0)</f>
        <v>#REF!</v>
      </c>
      <c r="AV134" s="186" t="e">
        <f>IF(#REF!="sníž. přenesená",J134,0)</f>
        <v>#REF!</v>
      </c>
      <c r="AW134" s="186" t="e">
        <f>IF(#REF!="nulová",J134,0)</f>
        <v>#REF!</v>
      </c>
      <c r="AX134" s="24" t="s">
        <v>77</v>
      </c>
      <c r="AY134" s="186">
        <f t="shared" si="3"/>
        <v>0</v>
      </c>
      <c r="AZ134" s="24" t="s">
        <v>168</v>
      </c>
      <c r="BA134" s="24" t="s">
        <v>866</v>
      </c>
    </row>
    <row r="135" spans="1:53" s="1" customFormat="1" ht="16.5" customHeight="1">
      <c r="B135" s="394"/>
      <c r="C135" s="389" t="s">
        <v>479</v>
      </c>
      <c r="D135" s="389" t="s">
        <v>164</v>
      </c>
      <c r="E135" s="390" t="s">
        <v>3685</v>
      </c>
      <c r="F135" s="391" t="s">
        <v>3686</v>
      </c>
      <c r="G135" s="392" t="s">
        <v>3062</v>
      </c>
      <c r="H135" s="393">
        <v>1</v>
      </c>
      <c r="I135" s="180"/>
      <c r="J135" s="181">
        <f t="shared" si="2"/>
        <v>0</v>
      </c>
      <c r="K135" s="177" t="s">
        <v>5</v>
      </c>
      <c r="AF135" s="24" t="s">
        <v>168</v>
      </c>
      <c r="AH135" s="24" t="s">
        <v>164</v>
      </c>
      <c r="AI135" s="24" t="s">
        <v>77</v>
      </c>
      <c r="AM135" s="24" t="s">
        <v>162</v>
      </c>
      <c r="AS135" s="186" t="e">
        <f>IF(#REF!="základní",J135,0)</f>
        <v>#REF!</v>
      </c>
      <c r="AT135" s="186" t="e">
        <f>IF(#REF!="snížená",J135,0)</f>
        <v>#REF!</v>
      </c>
      <c r="AU135" s="186" t="e">
        <f>IF(#REF!="zákl. přenesená",J135,0)</f>
        <v>#REF!</v>
      </c>
      <c r="AV135" s="186" t="e">
        <f>IF(#REF!="sníž. přenesená",J135,0)</f>
        <v>#REF!</v>
      </c>
      <c r="AW135" s="186" t="e">
        <f>IF(#REF!="nulová",J135,0)</f>
        <v>#REF!</v>
      </c>
      <c r="AX135" s="24" t="s">
        <v>77</v>
      </c>
      <c r="AY135" s="186">
        <f t="shared" si="3"/>
        <v>0</v>
      </c>
      <c r="AZ135" s="24" t="s">
        <v>168</v>
      </c>
      <c r="BA135" s="24" t="s">
        <v>887</v>
      </c>
    </row>
    <row r="136" spans="1:53" s="1" customFormat="1" ht="16.5" customHeight="1">
      <c r="B136" s="394"/>
      <c r="C136" s="389" t="s">
        <v>486</v>
      </c>
      <c r="D136" s="389" t="s">
        <v>164</v>
      </c>
      <c r="E136" s="390" t="s">
        <v>3687</v>
      </c>
      <c r="F136" s="391" t="s">
        <v>3688</v>
      </c>
      <c r="G136" s="392" t="s">
        <v>3062</v>
      </c>
      <c r="H136" s="393">
        <v>1</v>
      </c>
      <c r="I136" s="180"/>
      <c r="J136" s="181">
        <f t="shared" si="2"/>
        <v>0</v>
      </c>
      <c r="K136" s="177" t="s">
        <v>5</v>
      </c>
      <c r="AF136" s="24" t="s">
        <v>168</v>
      </c>
      <c r="AH136" s="24" t="s">
        <v>164</v>
      </c>
      <c r="AI136" s="24" t="s">
        <v>77</v>
      </c>
      <c r="AM136" s="24" t="s">
        <v>162</v>
      </c>
      <c r="AS136" s="186" t="e">
        <f>IF(#REF!="základní",J136,0)</f>
        <v>#REF!</v>
      </c>
      <c r="AT136" s="186" t="e">
        <f>IF(#REF!="snížená",J136,0)</f>
        <v>#REF!</v>
      </c>
      <c r="AU136" s="186" t="e">
        <f>IF(#REF!="zákl. přenesená",J136,0)</f>
        <v>#REF!</v>
      </c>
      <c r="AV136" s="186" t="e">
        <f>IF(#REF!="sníž. přenesená",J136,0)</f>
        <v>#REF!</v>
      </c>
      <c r="AW136" s="186" t="e">
        <f>IF(#REF!="nulová",J136,0)</f>
        <v>#REF!</v>
      </c>
      <c r="AX136" s="24" t="s">
        <v>77</v>
      </c>
      <c r="AY136" s="186">
        <f t="shared" si="3"/>
        <v>0</v>
      </c>
      <c r="AZ136" s="24" t="s">
        <v>168</v>
      </c>
      <c r="BA136" s="24" t="s">
        <v>905</v>
      </c>
    </row>
    <row r="137" spans="1:53" s="10" customFormat="1" ht="37.4" customHeight="1">
      <c r="B137" s="160"/>
      <c r="D137" s="171" t="s">
        <v>68</v>
      </c>
      <c r="E137" s="238" t="s">
        <v>3689</v>
      </c>
      <c r="F137" s="238" t="s">
        <v>3690</v>
      </c>
      <c r="I137" s="163"/>
      <c r="J137" s="239">
        <f>SUM(J138:J151)</f>
        <v>0</v>
      </c>
      <c r="AF137" s="161" t="s">
        <v>77</v>
      </c>
      <c r="AH137" s="169" t="s">
        <v>68</v>
      </c>
      <c r="AI137" s="169" t="s">
        <v>69</v>
      </c>
      <c r="AM137" s="161" t="s">
        <v>162</v>
      </c>
      <c r="AY137" s="170">
        <f>SUM(AY138:AY151)</f>
        <v>0</v>
      </c>
    </row>
    <row r="138" spans="1:53" s="1" customFormat="1" ht="16.5" customHeight="1">
      <c r="B138" s="394"/>
      <c r="C138" s="389" t="s">
        <v>493</v>
      </c>
      <c r="D138" s="389" t="s">
        <v>164</v>
      </c>
      <c r="E138" s="390" t="s">
        <v>3691</v>
      </c>
      <c r="F138" s="406" t="s">
        <v>3692</v>
      </c>
      <c r="G138" s="392" t="s">
        <v>3027</v>
      </c>
      <c r="H138" s="393">
        <v>113</v>
      </c>
      <c r="I138" s="180"/>
      <c r="J138" s="181">
        <f t="shared" ref="J138:J151" si="4">ROUND(I138*H138,2)</f>
        <v>0</v>
      </c>
      <c r="K138" s="177" t="s">
        <v>5</v>
      </c>
      <c r="AF138" s="24" t="s">
        <v>168</v>
      </c>
      <c r="AH138" s="24" t="s">
        <v>164</v>
      </c>
      <c r="AI138" s="24" t="s">
        <v>77</v>
      </c>
      <c r="AM138" s="24" t="s">
        <v>162</v>
      </c>
      <c r="AS138" s="186" t="e">
        <f>IF(#REF!="základní",J138,0)</f>
        <v>#REF!</v>
      </c>
      <c r="AT138" s="186" t="e">
        <f>IF(#REF!="snížená",J138,0)</f>
        <v>#REF!</v>
      </c>
      <c r="AU138" s="186" t="e">
        <f>IF(#REF!="zákl. přenesená",J138,0)</f>
        <v>#REF!</v>
      </c>
      <c r="AV138" s="186" t="e">
        <f>IF(#REF!="sníž. přenesená",J138,0)</f>
        <v>#REF!</v>
      </c>
      <c r="AW138" s="186" t="e">
        <f>IF(#REF!="nulová",J138,0)</f>
        <v>#REF!</v>
      </c>
      <c r="AX138" s="24" t="s">
        <v>77</v>
      </c>
      <c r="AY138" s="186">
        <f t="shared" ref="AY138:AY151" si="5">ROUND(I138*H138,2)</f>
        <v>0</v>
      </c>
      <c r="AZ138" s="24" t="s">
        <v>168</v>
      </c>
      <c r="BA138" s="24" t="s">
        <v>918</v>
      </c>
    </row>
    <row r="139" spans="1:53" s="1" customFormat="1" ht="16.5" customHeight="1">
      <c r="B139" s="394"/>
      <c r="C139" s="389" t="s">
        <v>498</v>
      </c>
      <c r="D139" s="389" t="s">
        <v>164</v>
      </c>
      <c r="E139" s="390" t="s">
        <v>3693</v>
      </c>
      <c r="F139" s="391" t="s">
        <v>3694</v>
      </c>
      <c r="G139" s="392" t="s">
        <v>3027</v>
      </c>
      <c r="H139" s="393">
        <v>4</v>
      </c>
      <c r="I139" s="180"/>
      <c r="J139" s="181">
        <f t="shared" si="4"/>
        <v>0</v>
      </c>
      <c r="K139" s="177" t="s">
        <v>5</v>
      </c>
      <c r="AF139" s="24" t="s">
        <v>168</v>
      </c>
      <c r="AH139" s="24" t="s">
        <v>164</v>
      </c>
      <c r="AI139" s="24" t="s">
        <v>77</v>
      </c>
      <c r="AM139" s="24" t="s">
        <v>162</v>
      </c>
      <c r="AS139" s="186" t="e">
        <f>IF(#REF!="základní",J139,0)</f>
        <v>#REF!</v>
      </c>
      <c r="AT139" s="186" t="e">
        <f>IF(#REF!="snížená",J139,0)</f>
        <v>#REF!</v>
      </c>
      <c r="AU139" s="186" t="e">
        <f>IF(#REF!="zákl. přenesená",J139,0)</f>
        <v>#REF!</v>
      </c>
      <c r="AV139" s="186" t="e">
        <f>IF(#REF!="sníž. přenesená",J139,0)</f>
        <v>#REF!</v>
      </c>
      <c r="AW139" s="186" t="e">
        <f>IF(#REF!="nulová",J139,0)</f>
        <v>#REF!</v>
      </c>
      <c r="AX139" s="24" t="s">
        <v>77</v>
      </c>
      <c r="AY139" s="186">
        <f t="shared" si="5"/>
        <v>0</v>
      </c>
      <c r="AZ139" s="24" t="s">
        <v>168</v>
      </c>
      <c r="BA139" s="24" t="s">
        <v>930</v>
      </c>
    </row>
    <row r="140" spans="1:53" s="1" customFormat="1" ht="16.5" customHeight="1">
      <c r="B140" s="394"/>
      <c r="C140" s="389" t="s">
        <v>502</v>
      </c>
      <c r="D140" s="389" t="s">
        <v>164</v>
      </c>
      <c r="E140" s="390" t="s">
        <v>3695</v>
      </c>
      <c r="F140" s="391" t="s">
        <v>3696</v>
      </c>
      <c r="G140" s="392" t="s">
        <v>3027</v>
      </c>
      <c r="H140" s="393">
        <v>14</v>
      </c>
      <c r="I140" s="180"/>
      <c r="J140" s="181">
        <f t="shared" si="4"/>
        <v>0</v>
      </c>
      <c r="K140" s="177" t="s">
        <v>5</v>
      </c>
      <c r="AF140" s="24" t="s">
        <v>168</v>
      </c>
      <c r="AH140" s="24" t="s">
        <v>164</v>
      </c>
      <c r="AI140" s="24" t="s">
        <v>77</v>
      </c>
      <c r="AM140" s="24" t="s">
        <v>162</v>
      </c>
      <c r="AS140" s="186" t="e">
        <f>IF(#REF!="základní",J140,0)</f>
        <v>#REF!</v>
      </c>
      <c r="AT140" s="186" t="e">
        <f>IF(#REF!="snížená",J140,0)</f>
        <v>#REF!</v>
      </c>
      <c r="AU140" s="186" t="e">
        <f>IF(#REF!="zákl. přenesená",J140,0)</f>
        <v>#REF!</v>
      </c>
      <c r="AV140" s="186" t="e">
        <f>IF(#REF!="sníž. přenesená",J140,0)</f>
        <v>#REF!</v>
      </c>
      <c r="AW140" s="186" t="e">
        <f>IF(#REF!="nulová",J140,0)</f>
        <v>#REF!</v>
      </c>
      <c r="AX140" s="24" t="s">
        <v>77</v>
      </c>
      <c r="AY140" s="186">
        <f t="shared" si="5"/>
        <v>0</v>
      </c>
      <c r="AZ140" s="24" t="s">
        <v>168</v>
      </c>
      <c r="BA140" s="24" t="s">
        <v>943</v>
      </c>
    </row>
    <row r="141" spans="1:53" s="1" customFormat="1" ht="16.5" customHeight="1">
      <c r="B141" s="174"/>
      <c r="C141" s="175" t="s">
        <v>507</v>
      </c>
      <c r="D141" s="175" t="s">
        <v>164</v>
      </c>
      <c r="E141" s="176" t="s">
        <v>3697</v>
      </c>
      <c r="F141" s="177" t="s">
        <v>3698</v>
      </c>
      <c r="G141" s="178" t="s">
        <v>3027</v>
      </c>
      <c r="H141" s="179">
        <v>33</v>
      </c>
      <c r="I141" s="180"/>
      <c r="J141" s="181">
        <f t="shared" si="4"/>
        <v>0</v>
      </c>
      <c r="K141" s="177" t="s">
        <v>5</v>
      </c>
      <c r="AF141" s="24" t="s">
        <v>168</v>
      </c>
      <c r="AH141" s="24" t="s">
        <v>164</v>
      </c>
      <c r="AI141" s="24" t="s">
        <v>77</v>
      </c>
      <c r="AM141" s="24" t="s">
        <v>162</v>
      </c>
      <c r="AS141" s="186" t="e">
        <f>IF(#REF!="základní",J141,0)</f>
        <v>#REF!</v>
      </c>
      <c r="AT141" s="186" t="e">
        <f>IF(#REF!="snížená",J141,0)</f>
        <v>#REF!</v>
      </c>
      <c r="AU141" s="186" t="e">
        <f>IF(#REF!="zákl. přenesená",J141,0)</f>
        <v>#REF!</v>
      </c>
      <c r="AV141" s="186" t="e">
        <f>IF(#REF!="sníž. přenesená",J141,0)</f>
        <v>#REF!</v>
      </c>
      <c r="AW141" s="186" t="e">
        <f>IF(#REF!="nulová",J141,0)</f>
        <v>#REF!</v>
      </c>
      <c r="AX141" s="24" t="s">
        <v>77</v>
      </c>
      <c r="AY141" s="186">
        <f t="shared" si="5"/>
        <v>0</v>
      </c>
      <c r="AZ141" s="24" t="s">
        <v>168</v>
      </c>
      <c r="BA141" s="24" t="s">
        <v>960</v>
      </c>
    </row>
    <row r="142" spans="1:53" s="1" customFormat="1" ht="16.5" customHeight="1">
      <c r="B142" s="174"/>
      <c r="C142" s="175" t="s">
        <v>511</v>
      </c>
      <c r="D142" s="175" t="s">
        <v>164</v>
      </c>
      <c r="E142" s="176" t="s">
        <v>3699</v>
      </c>
      <c r="F142" s="177" t="s">
        <v>3700</v>
      </c>
      <c r="G142" s="178" t="s">
        <v>3027</v>
      </c>
      <c r="H142" s="179">
        <v>6</v>
      </c>
      <c r="I142" s="180"/>
      <c r="J142" s="181">
        <f t="shared" si="4"/>
        <v>0</v>
      </c>
      <c r="K142" s="177" t="s">
        <v>5</v>
      </c>
      <c r="AF142" s="24" t="s">
        <v>168</v>
      </c>
      <c r="AH142" s="24" t="s">
        <v>164</v>
      </c>
      <c r="AI142" s="24" t="s">
        <v>77</v>
      </c>
      <c r="AM142" s="24" t="s">
        <v>162</v>
      </c>
      <c r="AS142" s="186" t="e">
        <f>IF(#REF!="základní",J142,0)</f>
        <v>#REF!</v>
      </c>
      <c r="AT142" s="186" t="e">
        <f>IF(#REF!="snížená",J142,0)</f>
        <v>#REF!</v>
      </c>
      <c r="AU142" s="186" t="e">
        <f>IF(#REF!="zákl. přenesená",J142,0)</f>
        <v>#REF!</v>
      </c>
      <c r="AV142" s="186" t="e">
        <f>IF(#REF!="sníž. přenesená",J142,0)</f>
        <v>#REF!</v>
      </c>
      <c r="AW142" s="186" t="e">
        <f>IF(#REF!="nulová",J142,0)</f>
        <v>#REF!</v>
      </c>
      <c r="AX142" s="24" t="s">
        <v>77</v>
      </c>
      <c r="AY142" s="186">
        <f t="shared" si="5"/>
        <v>0</v>
      </c>
      <c r="AZ142" s="24" t="s">
        <v>168</v>
      </c>
      <c r="BA142" s="24" t="s">
        <v>971</v>
      </c>
    </row>
    <row r="143" spans="1:53" s="330" customFormat="1" ht="16.5" customHeight="1">
      <c r="B143" s="174"/>
      <c r="C143" s="175" t="s">
        <v>515</v>
      </c>
      <c r="D143" s="175" t="s">
        <v>164</v>
      </c>
      <c r="E143" s="176" t="s">
        <v>3699</v>
      </c>
      <c r="F143" s="324" t="s">
        <v>4820</v>
      </c>
      <c r="G143" s="178" t="s">
        <v>3027</v>
      </c>
      <c r="H143" s="179">
        <v>2</v>
      </c>
      <c r="I143" s="180"/>
      <c r="J143" s="181">
        <f t="shared" ref="J143" si="6">ROUND(I143*H143,2)</f>
        <v>0</v>
      </c>
      <c r="K143" s="177"/>
      <c r="AF143" s="24"/>
      <c r="AH143" s="24"/>
      <c r="AI143" s="24"/>
      <c r="AM143" s="24"/>
      <c r="AS143" s="186"/>
      <c r="AT143" s="186"/>
      <c r="AU143" s="186"/>
      <c r="AV143" s="186"/>
      <c r="AW143" s="186"/>
      <c r="AX143" s="24"/>
      <c r="AY143" s="186"/>
      <c r="AZ143" s="24"/>
      <c r="BA143" s="24"/>
    </row>
    <row r="144" spans="1:53" s="1" customFormat="1" ht="16.5" customHeight="1">
      <c r="A144" s="405"/>
      <c r="B144" s="394"/>
      <c r="C144" s="389" t="s">
        <v>519</v>
      </c>
      <c r="D144" s="389" t="s">
        <v>164</v>
      </c>
      <c r="E144" s="390" t="s">
        <v>3701</v>
      </c>
      <c r="F144" s="391" t="s">
        <v>3702</v>
      </c>
      <c r="G144" s="392" t="s">
        <v>3027</v>
      </c>
      <c r="H144" s="393">
        <v>2</v>
      </c>
      <c r="I144" s="180"/>
      <c r="J144" s="181">
        <f t="shared" si="4"/>
        <v>0</v>
      </c>
      <c r="K144" s="177" t="s">
        <v>5</v>
      </c>
      <c r="AF144" s="24" t="s">
        <v>168</v>
      </c>
      <c r="AH144" s="24" t="s">
        <v>164</v>
      </c>
      <c r="AI144" s="24" t="s">
        <v>77</v>
      </c>
      <c r="AM144" s="24" t="s">
        <v>162</v>
      </c>
      <c r="AS144" s="186" t="e">
        <f>IF(#REF!="základní",J144,0)</f>
        <v>#REF!</v>
      </c>
      <c r="AT144" s="186" t="e">
        <f>IF(#REF!="snížená",J144,0)</f>
        <v>#REF!</v>
      </c>
      <c r="AU144" s="186" t="e">
        <f>IF(#REF!="zákl. přenesená",J144,0)</f>
        <v>#REF!</v>
      </c>
      <c r="AV144" s="186" t="e">
        <f>IF(#REF!="sníž. přenesená",J144,0)</f>
        <v>#REF!</v>
      </c>
      <c r="AW144" s="186" t="e">
        <f>IF(#REF!="nulová",J144,0)</f>
        <v>#REF!</v>
      </c>
      <c r="AX144" s="24" t="s">
        <v>77</v>
      </c>
      <c r="AY144" s="186">
        <f t="shared" si="5"/>
        <v>0</v>
      </c>
      <c r="AZ144" s="24" t="s">
        <v>168</v>
      </c>
      <c r="BA144" s="24" t="s">
        <v>982</v>
      </c>
    </row>
    <row r="145" spans="1:53" s="1" customFormat="1" ht="16.5" customHeight="1">
      <c r="A145" s="405"/>
      <c r="B145" s="394"/>
      <c r="C145" s="389" t="s">
        <v>525</v>
      </c>
      <c r="D145" s="389" t="s">
        <v>164</v>
      </c>
      <c r="E145" s="390" t="s">
        <v>3703</v>
      </c>
      <c r="F145" s="391" t="s">
        <v>3704</v>
      </c>
      <c r="G145" s="392" t="s">
        <v>3027</v>
      </c>
      <c r="H145" s="393">
        <v>7</v>
      </c>
      <c r="I145" s="180"/>
      <c r="J145" s="181">
        <f t="shared" si="4"/>
        <v>0</v>
      </c>
      <c r="K145" s="177" t="s">
        <v>5</v>
      </c>
      <c r="AF145" s="24" t="s">
        <v>168</v>
      </c>
      <c r="AH145" s="24" t="s">
        <v>164</v>
      </c>
      <c r="AI145" s="24" t="s">
        <v>77</v>
      </c>
      <c r="AM145" s="24" t="s">
        <v>162</v>
      </c>
      <c r="AS145" s="186" t="e">
        <f>IF(#REF!="základní",J145,0)</f>
        <v>#REF!</v>
      </c>
      <c r="AT145" s="186" t="e">
        <f>IF(#REF!="snížená",J145,0)</f>
        <v>#REF!</v>
      </c>
      <c r="AU145" s="186" t="e">
        <f>IF(#REF!="zákl. přenesená",J145,0)</f>
        <v>#REF!</v>
      </c>
      <c r="AV145" s="186" t="e">
        <f>IF(#REF!="sníž. přenesená",J145,0)</f>
        <v>#REF!</v>
      </c>
      <c r="AW145" s="186" t="e">
        <f>IF(#REF!="nulová",J145,0)</f>
        <v>#REF!</v>
      </c>
      <c r="AX145" s="24" t="s">
        <v>77</v>
      </c>
      <c r="AY145" s="186">
        <f t="shared" si="5"/>
        <v>0</v>
      </c>
      <c r="AZ145" s="24" t="s">
        <v>168</v>
      </c>
      <c r="BA145" s="24" t="s">
        <v>994</v>
      </c>
    </row>
    <row r="146" spans="1:53" s="1" customFormat="1" ht="16.5" customHeight="1">
      <c r="B146" s="174"/>
      <c r="C146" s="175" t="s">
        <v>531</v>
      </c>
      <c r="D146" s="175" t="s">
        <v>164</v>
      </c>
      <c r="E146" s="176" t="s">
        <v>3705</v>
      </c>
      <c r="F146" s="177" t="s">
        <v>3706</v>
      </c>
      <c r="G146" s="178" t="s">
        <v>3027</v>
      </c>
      <c r="H146" s="179">
        <v>3</v>
      </c>
      <c r="I146" s="180"/>
      <c r="J146" s="181">
        <f t="shared" si="4"/>
        <v>0</v>
      </c>
      <c r="K146" s="177" t="s">
        <v>5</v>
      </c>
      <c r="AF146" s="24" t="s">
        <v>168</v>
      </c>
      <c r="AH146" s="24" t="s">
        <v>164</v>
      </c>
      <c r="AI146" s="24" t="s">
        <v>77</v>
      </c>
      <c r="AM146" s="24" t="s">
        <v>162</v>
      </c>
      <c r="AS146" s="186" t="e">
        <f>IF(#REF!="základní",J146,0)</f>
        <v>#REF!</v>
      </c>
      <c r="AT146" s="186" t="e">
        <f>IF(#REF!="snížená",J146,0)</f>
        <v>#REF!</v>
      </c>
      <c r="AU146" s="186" t="e">
        <f>IF(#REF!="zákl. přenesená",J146,0)</f>
        <v>#REF!</v>
      </c>
      <c r="AV146" s="186" t="e">
        <f>IF(#REF!="sníž. přenesená",J146,0)</f>
        <v>#REF!</v>
      </c>
      <c r="AW146" s="186" t="e">
        <f>IF(#REF!="nulová",J146,0)</f>
        <v>#REF!</v>
      </c>
      <c r="AX146" s="24" t="s">
        <v>77</v>
      </c>
      <c r="AY146" s="186">
        <f t="shared" si="5"/>
        <v>0</v>
      </c>
      <c r="AZ146" s="24" t="s">
        <v>168</v>
      </c>
      <c r="BA146" s="24" t="s">
        <v>1007</v>
      </c>
    </row>
    <row r="147" spans="1:53" s="330" customFormat="1" ht="16.5" customHeight="1">
      <c r="B147" s="174"/>
      <c r="C147" s="175" t="s">
        <v>535</v>
      </c>
      <c r="D147" s="175" t="s">
        <v>164</v>
      </c>
      <c r="E147" s="176" t="s">
        <v>3705</v>
      </c>
      <c r="F147" s="324" t="s">
        <v>4821</v>
      </c>
      <c r="G147" s="178" t="s">
        <v>3027</v>
      </c>
      <c r="H147" s="179">
        <v>6</v>
      </c>
      <c r="I147" s="180"/>
      <c r="J147" s="181">
        <f t="shared" ref="J147" si="7">ROUND(I147*H147,2)</f>
        <v>0</v>
      </c>
      <c r="K147" s="177"/>
      <c r="AF147" s="24"/>
      <c r="AH147" s="24"/>
      <c r="AI147" s="24"/>
      <c r="AM147" s="24"/>
      <c r="AS147" s="186"/>
      <c r="AT147" s="186"/>
      <c r="AU147" s="186"/>
      <c r="AV147" s="186"/>
      <c r="AW147" s="186"/>
      <c r="AX147" s="24"/>
      <c r="AY147" s="186"/>
      <c r="AZ147" s="24"/>
      <c r="BA147" s="24"/>
    </row>
    <row r="148" spans="1:53" s="1" customFormat="1" ht="16.5" customHeight="1">
      <c r="B148" s="174"/>
      <c r="C148" s="389" t="s">
        <v>539</v>
      </c>
      <c r="D148" s="389" t="s">
        <v>164</v>
      </c>
      <c r="E148" s="390" t="s">
        <v>3707</v>
      </c>
      <c r="F148" s="391" t="s">
        <v>3708</v>
      </c>
      <c r="G148" s="392" t="s">
        <v>3027</v>
      </c>
      <c r="H148" s="393">
        <v>19</v>
      </c>
      <c r="I148" s="180"/>
      <c r="J148" s="181">
        <f t="shared" si="4"/>
        <v>0</v>
      </c>
      <c r="K148" s="177" t="s">
        <v>5</v>
      </c>
      <c r="AF148" s="24" t="s">
        <v>168</v>
      </c>
      <c r="AH148" s="24" t="s">
        <v>164</v>
      </c>
      <c r="AI148" s="24" t="s">
        <v>77</v>
      </c>
      <c r="AM148" s="24" t="s">
        <v>162</v>
      </c>
      <c r="AS148" s="186" t="e">
        <f>IF(#REF!="základní",J148,0)</f>
        <v>#REF!</v>
      </c>
      <c r="AT148" s="186" t="e">
        <f>IF(#REF!="snížená",J148,0)</f>
        <v>#REF!</v>
      </c>
      <c r="AU148" s="186" t="e">
        <f>IF(#REF!="zákl. přenesená",J148,0)</f>
        <v>#REF!</v>
      </c>
      <c r="AV148" s="186" t="e">
        <f>IF(#REF!="sníž. přenesená",J148,0)</f>
        <v>#REF!</v>
      </c>
      <c r="AW148" s="186" t="e">
        <f>IF(#REF!="nulová",J148,0)</f>
        <v>#REF!</v>
      </c>
      <c r="AX148" s="24" t="s">
        <v>77</v>
      </c>
      <c r="AY148" s="186">
        <f t="shared" si="5"/>
        <v>0</v>
      </c>
      <c r="AZ148" s="24" t="s">
        <v>168</v>
      </c>
      <c r="BA148" s="24" t="s">
        <v>1026</v>
      </c>
    </row>
    <row r="149" spans="1:53" s="1" customFormat="1" ht="16.5" customHeight="1">
      <c r="B149" s="174"/>
      <c r="C149" s="389" t="s">
        <v>543</v>
      </c>
      <c r="D149" s="389" t="s">
        <v>164</v>
      </c>
      <c r="E149" s="390" t="s">
        <v>3709</v>
      </c>
      <c r="F149" s="391" t="s">
        <v>3710</v>
      </c>
      <c r="G149" s="392" t="s">
        <v>3027</v>
      </c>
      <c r="H149" s="393">
        <v>3</v>
      </c>
      <c r="I149" s="180"/>
      <c r="J149" s="181">
        <f t="shared" si="4"/>
        <v>0</v>
      </c>
      <c r="K149" s="177" t="s">
        <v>5</v>
      </c>
      <c r="AF149" s="24" t="s">
        <v>168</v>
      </c>
      <c r="AH149" s="24" t="s">
        <v>164</v>
      </c>
      <c r="AI149" s="24" t="s">
        <v>77</v>
      </c>
      <c r="AM149" s="24" t="s">
        <v>162</v>
      </c>
      <c r="AS149" s="186" t="e">
        <f>IF(#REF!="základní",J149,0)</f>
        <v>#REF!</v>
      </c>
      <c r="AT149" s="186" t="e">
        <f>IF(#REF!="snížená",J149,0)</f>
        <v>#REF!</v>
      </c>
      <c r="AU149" s="186" t="e">
        <f>IF(#REF!="zákl. přenesená",J149,0)</f>
        <v>#REF!</v>
      </c>
      <c r="AV149" s="186" t="e">
        <f>IF(#REF!="sníž. přenesená",J149,0)</f>
        <v>#REF!</v>
      </c>
      <c r="AW149" s="186" t="e">
        <f>IF(#REF!="nulová",J149,0)</f>
        <v>#REF!</v>
      </c>
      <c r="AX149" s="24" t="s">
        <v>77</v>
      </c>
      <c r="AY149" s="186">
        <f t="shared" si="5"/>
        <v>0</v>
      </c>
      <c r="AZ149" s="24" t="s">
        <v>168</v>
      </c>
      <c r="BA149" s="24" t="s">
        <v>1040</v>
      </c>
    </row>
    <row r="150" spans="1:53" s="1" customFormat="1" ht="16.5" customHeight="1">
      <c r="B150" s="174"/>
      <c r="C150" s="389">
        <v>69</v>
      </c>
      <c r="D150" s="389" t="s">
        <v>164</v>
      </c>
      <c r="E150" s="390" t="s">
        <v>3711</v>
      </c>
      <c r="F150" s="391" t="s">
        <v>3712</v>
      </c>
      <c r="G150" s="392" t="s">
        <v>3027</v>
      </c>
      <c r="H150" s="393">
        <v>34</v>
      </c>
      <c r="I150" s="180"/>
      <c r="J150" s="181">
        <f t="shared" si="4"/>
        <v>0</v>
      </c>
      <c r="K150" s="177" t="s">
        <v>5</v>
      </c>
      <c r="AF150" s="24" t="s">
        <v>168</v>
      </c>
      <c r="AH150" s="24" t="s">
        <v>164</v>
      </c>
      <c r="AI150" s="24" t="s">
        <v>77</v>
      </c>
      <c r="AM150" s="24" t="s">
        <v>162</v>
      </c>
      <c r="AS150" s="186" t="e">
        <f>IF(#REF!="základní",J150,0)</f>
        <v>#REF!</v>
      </c>
      <c r="AT150" s="186" t="e">
        <f>IF(#REF!="snížená",J150,0)</f>
        <v>#REF!</v>
      </c>
      <c r="AU150" s="186" t="e">
        <f>IF(#REF!="zákl. přenesená",J150,0)</f>
        <v>#REF!</v>
      </c>
      <c r="AV150" s="186" t="e">
        <f>IF(#REF!="sníž. přenesená",J150,0)</f>
        <v>#REF!</v>
      </c>
      <c r="AW150" s="186" t="e">
        <f>IF(#REF!="nulová",J150,0)</f>
        <v>#REF!</v>
      </c>
      <c r="AX150" s="24" t="s">
        <v>77</v>
      </c>
      <c r="AY150" s="186">
        <f t="shared" si="5"/>
        <v>0</v>
      </c>
      <c r="AZ150" s="24" t="s">
        <v>168</v>
      </c>
      <c r="BA150" s="24" t="s">
        <v>1054</v>
      </c>
    </row>
    <row r="151" spans="1:53" s="1" customFormat="1" ht="16.5" customHeight="1">
      <c r="B151" s="174"/>
      <c r="C151" s="378">
        <v>70</v>
      </c>
      <c r="D151" s="378" t="s">
        <v>164</v>
      </c>
      <c r="E151" s="379" t="s">
        <v>3713</v>
      </c>
      <c r="F151" s="380" t="s">
        <v>3714</v>
      </c>
      <c r="G151" s="381" t="s">
        <v>3027</v>
      </c>
      <c r="H151" s="382">
        <v>0</v>
      </c>
      <c r="I151" s="180"/>
      <c r="J151" s="181">
        <f t="shared" si="4"/>
        <v>0</v>
      </c>
      <c r="K151" s="177" t="s">
        <v>5</v>
      </c>
      <c r="AF151" s="24" t="s">
        <v>168</v>
      </c>
      <c r="AH151" s="24" t="s">
        <v>164</v>
      </c>
      <c r="AI151" s="24" t="s">
        <v>77</v>
      </c>
      <c r="AM151" s="24" t="s">
        <v>162</v>
      </c>
      <c r="AS151" s="186" t="e">
        <f>IF(#REF!="základní",J151,0)</f>
        <v>#REF!</v>
      </c>
      <c r="AT151" s="186" t="e">
        <f>IF(#REF!="snížená",J151,0)</f>
        <v>#REF!</v>
      </c>
      <c r="AU151" s="186" t="e">
        <f>IF(#REF!="zákl. přenesená",J151,0)</f>
        <v>#REF!</v>
      </c>
      <c r="AV151" s="186" t="e">
        <f>IF(#REF!="sníž. přenesená",J151,0)</f>
        <v>#REF!</v>
      </c>
      <c r="AW151" s="186" t="e">
        <f>IF(#REF!="nulová",J151,0)</f>
        <v>#REF!</v>
      </c>
      <c r="AX151" s="24" t="s">
        <v>77</v>
      </c>
      <c r="AY151" s="186">
        <f t="shared" si="5"/>
        <v>0</v>
      </c>
      <c r="AZ151" s="24" t="s">
        <v>168</v>
      </c>
      <c r="BA151" s="24" t="s">
        <v>1064</v>
      </c>
    </row>
    <row r="152" spans="1:53" s="10" customFormat="1" ht="37.4" customHeight="1">
      <c r="B152" s="160"/>
      <c r="D152" s="171" t="s">
        <v>68</v>
      </c>
      <c r="E152" s="238" t="s">
        <v>3715</v>
      </c>
      <c r="F152" s="238" t="s">
        <v>3716</v>
      </c>
      <c r="I152" s="163"/>
      <c r="J152" s="239">
        <f>AY152</f>
        <v>0</v>
      </c>
      <c r="AF152" s="161" t="s">
        <v>77</v>
      </c>
      <c r="AH152" s="169" t="s">
        <v>68</v>
      </c>
      <c r="AI152" s="169" t="s">
        <v>69</v>
      </c>
      <c r="AM152" s="161" t="s">
        <v>162</v>
      </c>
      <c r="AY152" s="170">
        <f>SUM(AY153:AY157)</f>
        <v>0</v>
      </c>
    </row>
    <row r="153" spans="1:53" s="1" customFormat="1" ht="16.5" customHeight="1">
      <c r="B153" s="174"/>
      <c r="C153" s="389" t="s">
        <v>573</v>
      </c>
      <c r="D153" s="389" t="s">
        <v>164</v>
      </c>
      <c r="E153" s="390" t="s">
        <v>3717</v>
      </c>
      <c r="F153" s="391" t="s">
        <v>3718</v>
      </c>
      <c r="G153" s="392" t="s">
        <v>3062</v>
      </c>
      <c r="H153" s="393">
        <v>1</v>
      </c>
      <c r="I153" s="180"/>
      <c r="J153" s="181">
        <f>ROUND(I153*H153,2)</f>
        <v>0</v>
      </c>
      <c r="K153" s="177" t="s">
        <v>5</v>
      </c>
      <c r="AF153" s="24" t="s">
        <v>168</v>
      </c>
      <c r="AH153" s="24" t="s">
        <v>164</v>
      </c>
      <c r="AI153" s="24" t="s">
        <v>77</v>
      </c>
      <c r="AM153" s="24" t="s">
        <v>162</v>
      </c>
      <c r="AS153" s="186" t="e">
        <f>IF(#REF!="základní",J153,0)</f>
        <v>#REF!</v>
      </c>
      <c r="AT153" s="186" t="e">
        <f>IF(#REF!="snížená",J153,0)</f>
        <v>#REF!</v>
      </c>
      <c r="AU153" s="186" t="e">
        <f>IF(#REF!="zákl. přenesená",J153,0)</f>
        <v>#REF!</v>
      </c>
      <c r="AV153" s="186" t="e">
        <f>IF(#REF!="sníž. přenesená",J153,0)</f>
        <v>#REF!</v>
      </c>
      <c r="AW153" s="186" t="e">
        <f>IF(#REF!="nulová",J153,0)</f>
        <v>#REF!</v>
      </c>
      <c r="AX153" s="24" t="s">
        <v>77</v>
      </c>
      <c r="AY153" s="186">
        <f>ROUND(I153*H153,2)</f>
        <v>0</v>
      </c>
      <c r="AZ153" s="24" t="s">
        <v>168</v>
      </c>
      <c r="BA153" s="24" t="s">
        <v>1136</v>
      </c>
    </row>
    <row r="154" spans="1:53" s="1" customFormat="1" ht="16.5" customHeight="1">
      <c r="B154" s="174"/>
      <c r="C154" s="389" t="s">
        <v>579</v>
      </c>
      <c r="D154" s="389" t="s">
        <v>164</v>
      </c>
      <c r="E154" s="390" t="s">
        <v>3719</v>
      </c>
      <c r="F154" s="391" t="s">
        <v>3720</v>
      </c>
      <c r="G154" s="392" t="s">
        <v>3027</v>
      </c>
      <c r="H154" s="393">
        <v>3</v>
      </c>
      <c r="I154" s="180"/>
      <c r="J154" s="181">
        <f>ROUND(I154*H154,2)</f>
        <v>0</v>
      </c>
      <c r="K154" s="177" t="s">
        <v>5</v>
      </c>
      <c r="AF154" s="24" t="s">
        <v>168</v>
      </c>
      <c r="AH154" s="24" t="s">
        <v>164</v>
      </c>
      <c r="AI154" s="24" t="s">
        <v>77</v>
      </c>
      <c r="AM154" s="24" t="s">
        <v>162</v>
      </c>
      <c r="AS154" s="186" t="e">
        <f>IF(#REF!="základní",J154,0)</f>
        <v>#REF!</v>
      </c>
      <c r="AT154" s="186" t="e">
        <f>IF(#REF!="snížená",J154,0)</f>
        <v>#REF!</v>
      </c>
      <c r="AU154" s="186" t="e">
        <f>IF(#REF!="zákl. přenesená",J154,0)</f>
        <v>#REF!</v>
      </c>
      <c r="AV154" s="186" t="e">
        <f>IF(#REF!="sníž. přenesená",J154,0)</f>
        <v>#REF!</v>
      </c>
      <c r="AW154" s="186" t="e">
        <f>IF(#REF!="nulová",J154,0)</f>
        <v>#REF!</v>
      </c>
      <c r="AX154" s="24" t="s">
        <v>77</v>
      </c>
      <c r="AY154" s="186">
        <f>ROUND(I154*H154,2)</f>
        <v>0</v>
      </c>
      <c r="AZ154" s="24" t="s">
        <v>168</v>
      </c>
      <c r="BA154" s="24" t="s">
        <v>1224</v>
      </c>
    </row>
    <row r="155" spans="1:53" s="1" customFormat="1" ht="16.5" customHeight="1">
      <c r="B155" s="174"/>
      <c r="C155" s="389" t="s">
        <v>585</v>
      </c>
      <c r="D155" s="389" t="s">
        <v>164</v>
      </c>
      <c r="E155" s="390" t="s">
        <v>3721</v>
      </c>
      <c r="F155" s="391" t="s">
        <v>3722</v>
      </c>
      <c r="G155" s="392" t="s">
        <v>3000</v>
      </c>
      <c r="H155" s="393">
        <v>8</v>
      </c>
      <c r="I155" s="180"/>
      <c r="J155" s="181">
        <f>ROUND(I155*H155,2)</f>
        <v>0</v>
      </c>
      <c r="K155" s="177" t="s">
        <v>5</v>
      </c>
      <c r="AF155" s="24" t="s">
        <v>168</v>
      </c>
      <c r="AH155" s="24" t="s">
        <v>164</v>
      </c>
      <c r="AI155" s="24" t="s">
        <v>77</v>
      </c>
      <c r="AM155" s="24" t="s">
        <v>162</v>
      </c>
      <c r="AS155" s="186" t="e">
        <f>IF(#REF!="základní",J155,0)</f>
        <v>#REF!</v>
      </c>
      <c r="AT155" s="186" t="e">
        <f>IF(#REF!="snížená",J155,0)</f>
        <v>#REF!</v>
      </c>
      <c r="AU155" s="186" t="e">
        <f>IF(#REF!="zákl. přenesená",J155,0)</f>
        <v>#REF!</v>
      </c>
      <c r="AV155" s="186" t="e">
        <f>IF(#REF!="sníž. přenesená",J155,0)</f>
        <v>#REF!</v>
      </c>
      <c r="AW155" s="186" t="e">
        <f>IF(#REF!="nulová",J155,0)</f>
        <v>#REF!</v>
      </c>
      <c r="AX155" s="24" t="s">
        <v>77</v>
      </c>
      <c r="AY155" s="186">
        <f>ROUND(I155*H155,2)</f>
        <v>0</v>
      </c>
      <c r="AZ155" s="24" t="s">
        <v>168</v>
      </c>
      <c r="BA155" s="24" t="s">
        <v>1233</v>
      </c>
    </row>
    <row r="156" spans="1:53" s="1" customFormat="1" ht="16.5" customHeight="1">
      <c r="B156" s="174"/>
      <c r="C156" s="389">
        <v>74</v>
      </c>
      <c r="D156" s="389" t="s">
        <v>164</v>
      </c>
      <c r="E156" s="390" t="s">
        <v>3723</v>
      </c>
      <c r="F156" s="391" t="s">
        <v>3724</v>
      </c>
      <c r="G156" s="392" t="s">
        <v>3062</v>
      </c>
      <c r="H156" s="393">
        <v>1</v>
      </c>
      <c r="I156" s="180"/>
      <c r="J156" s="181">
        <f>ROUND(I156*H156,2)</f>
        <v>0</v>
      </c>
      <c r="K156" s="177" t="s">
        <v>5</v>
      </c>
      <c r="AF156" s="24" t="s">
        <v>168</v>
      </c>
      <c r="AH156" s="24" t="s">
        <v>164</v>
      </c>
      <c r="AI156" s="24" t="s">
        <v>77</v>
      </c>
      <c r="AM156" s="24" t="s">
        <v>162</v>
      </c>
      <c r="AS156" s="186" t="e">
        <f>IF(#REF!="základní",J156,0)</f>
        <v>#REF!</v>
      </c>
      <c r="AT156" s="186" t="e">
        <f>IF(#REF!="snížená",J156,0)</f>
        <v>#REF!</v>
      </c>
      <c r="AU156" s="186" t="e">
        <f>IF(#REF!="zákl. přenesená",J156,0)</f>
        <v>#REF!</v>
      </c>
      <c r="AV156" s="186" t="e">
        <f>IF(#REF!="sníž. přenesená",J156,0)</f>
        <v>#REF!</v>
      </c>
      <c r="AW156" s="186" t="e">
        <f>IF(#REF!="nulová",J156,0)</f>
        <v>#REF!</v>
      </c>
      <c r="AX156" s="24" t="s">
        <v>77</v>
      </c>
      <c r="AY156" s="186">
        <f>ROUND(I156*H156,2)</f>
        <v>0</v>
      </c>
      <c r="AZ156" s="24" t="s">
        <v>168</v>
      </c>
      <c r="BA156" s="24" t="s">
        <v>1262</v>
      </c>
    </row>
    <row r="157" spans="1:53" s="1" customFormat="1" ht="16.5" customHeight="1">
      <c r="B157" s="174"/>
      <c r="C157" s="389">
        <v>76</v>
      </c>
      <c r="D157" s="389" t="s">
        <v>164</v>
      </c>
      <c r="E157" s="390" t="s">
        <v>3725</v>
      </c>
      <c r="F157" s="391" t="s">
        <v>3726</v>
      </c>
      <c r="G157" s="392" t="s">
        <v>3000</v>
      </c>
      <c r="H157" s="393">
        <v>16</v>
      </c>
      <c r="I157" s="180"/>
      <c r="J157" s="181">
        <f>ROUND(I157*H157,2)</f>
        <v>0</v>
      </c>
      <c r="K157" s="177" t="s">
        <v>5</v>
      </c>
      <c r="AF157" s="24" t="s">
        <v>168</v>
      </c>
      <c r="AH157" s="24" t="s">
        <v>164</v>
      </c>
      <c r="AI157" s="24" t="s">
        <v>77</v>
      </c>
      <c r="AM157" s="24" t="s">
        <v>162</v>
      </c>
      <c r="AS157" s="186" t="e">
        <f>IF(#REF!="základní",J157,0)</f>
        <v>#REF!</v>
      </c>
      <c r="AT157" s="186" t="e">
        <f>IF(#REF!="snížená",J157,0)</f>
        <v>#REF!</v>
      </c>
      <c r="AU157" s="186" t="e">
        <f>IF(#REF!="zákl. přenesená",J157,0)</f>
        <v>#REF!</v>
      </c>
      <c r="AV157" s="186" t="e">
        <f>IF(#REF!="sníž. přenesená",J157,0)</f>
        <v>#REF!</v>
      </c>
      <c r="AW157" s="186" t="e">
        <f>IF(#REF!="nulová",J157,0)</f>
        <v>#REF!</v>
      </c>
      <c r="AX157" s="24" t="s">
        <v>77</v>
      </c>
      <c r="AY157" s="186">
        <f>ROUND(I157*H157,2)</f>
        <v>0</v>
      </c>
      <c r="AZ157" s="24" t="s">
        <v>168</v>
      </c>
      <c r="BA157" s="24" t="s">
        <v>1335</v>
      </c>
    </row>
    <row r="158" spans="1:53" s="1" customFormat="1" ht="6.9" customHeight="1">
      <c r="B158" s="56"/>
      <c r="C158" s="57"/>
      <c r="D158" s="57"/>
      <c r="E158" s="57"/>
      <c r="F158" s="57"/>
      <c r="G158" s="57"/>
      <c r="H158" s="57"/>
      <c r="I158" s="127"/>
      <c r="J158" s="57"/>
      <c r="K158" s="57"/>
    </row>
  </sheetData>
  <autoFilter ref="C78:K157" xr:uid="{00000000-0009-0000-0000-000005000000}"/>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78"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220"/>
  <sheetViews>
    <sheetView showGridLines="0" workbookViewId="0">
      <pane ySplit="1" topLeftCell="A123" activePane="bottomLeft" state="frozen"/>
      <selection pane="bottomLeft" activeCell="F125" sqref="F125"/>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6" t="s">
        <v>108</v>
      </c>
      <c r="H1" s="486"/>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49" t="s">
        <v>8</v>
      </c>
      <c r="M2" s="450"/>
      <c r="N2" s="450"/>
      <c r="O2" s="450"/>
      <c r="P2" s="450"/>
      <c r="Q2" s="450"/>
      <c r="R2" s="450"/>
      <c r="S2" s="450"/>
      <c r="T2" s="450"/>
      <c r="U2" s="450"/>
      <c r="V2" s="450"/>
      <c r="AT2" s="24" t="s">
        <v>94</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7" t="str">
        <f>'Rekapitulace stavby'!K6</f>
        <v>Rekonstrukce ŠKOLNÍ KUCHYNĚ, Základní škola Praha 9, Vybíralova 964/8, 19800 Praha 9</v>
      </c>
      <c r="F7" s="488"/>
      <c r="G7" s="488"/>
      <c r="H7" s="488"/>
      <c r="I7" s="105"/>
      <c r="J7" s="29"/>
      <c r="K7" s="31"/>
    </row>
    <row r="8" spans="1:70" s="1" customFormat="1">
      <c r="B8" s="41"/>
      <c r="C8" s="42"/>
      <c r="D8" s="37" t="s">
        <v>113</v>
      </c>
      <c r="E8" s="42"/>
      <c r="F8" s="42"/>
      <c r="G8" s="42"/>
      <c r="H8" s="42"/>
      <c r="I8" s="106"/>
      <c r="J8" s="42"/>
      <c r="K8" s="45"/>
    </row>
    <row r="9" spans="1:70" s="1" customFormat="1" ht="36.9" customHeight="1">
      <c r="B9" s="41"/>
      <c r="C9" s="42"/>
      <c r="D9" s="42"/>
      <c r="E9" s="489" t="s">
        <v>3727</v>
      </c>
      <c r="F9" s="490"/>
      <c r="G9" s="490"/>
      <c r="H9" s="490"/>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1" t="s">
        <v>5</v>
      </c>
      <c r="F24" s="481"/>
      <c r="G24" s="481"/>
      <c r="H24" s="481"/>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ROUND(J85,2)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ROUND(SUM(BE85:BE219), 2)</f>
        <v>0</v>
      </c>
      <c r="G30" s="42"/>
      <c r="H30" s="42"/>
      <c r="I30" s="119">
        <v>0.21</v>
      </c>
      <c r="J30" s="118">
        <f>ROUND(ROUND((SUM(BE85:BE219)), 2)*I30, 2)</f>
        <v>0</v>
      </c>
      <c r="K30" s="45"/>
    </row>
    <row r="31" spans="2:11" s="1" customFormat="1" ht="14.4" customHeight="1">
      <c r="B31" s="41"/>
      <c r="C31" s="42"/>
      <c r="D31" s="42"/>
      <c r="E31" s="49" t="s">
        <v>41</v>
      </c>
      <c r="F31" s="118">
        <f>ROUND(SUM(BF85:BF219), 2)</f>
        <v>0</v>
      </c>
      <c r="G31" s="42"/>
      <c r="H31" s="42"/>
      <c r="I31" s="119">
        <v>0.15</v>
      </c>
      <c r="J31" s="118">
        <f>ROUND(ROUND((SUM(BF85:BF219)), 2)*I31, 2)</f>
        <v>0</v>
      </c>
      <c r="K31" s="45"/>
    </row>
    <row r="32" spans="2:11" s="1" customFormat="1" ht="14.4" hidden="1" customHeight="1">
      <c r="B32" s="41"/>
      <c r="C32" s="42"/>
      <c r="D32" s="42"/>
      <c r="E32" s="49" t="s">
        <v>42</v>
      </c>
      <c r="F32" s="118">
        <f>ROUND(SUM(BG85:BG219), 2)</f>
        <v>0</v>
      </c>
      <c r="G32" s="42"/>
      <c r="H32" s="42"/>
      <c r="I32" s="119">
        <v>0.21</v>
      </c>
      <c r="J32" s="118">
        <v>0</v>
      </c>
      <c r="K32" s="45"/>
    </row>
    <row r="33" spans="2:11" s="1" customFormat="1" ht="14.4" hidden="1" customHeight="1">
      <c r="B33" s="41"/>
      <c r="C33" s="42"/>
      <c r="D33" s="42"/>
      <c r="E33" s="49" t="s">
        <v>43</v>
      </c>
      <c r="F33" s="118">
        <f>ROUND(SUM(BH85:BH219), 2)</f>
        <v>0</v>
      </c>
      <c r="G33" s="42"/>
      <c r="H33" s="42"/>
      <c r="I33" s="119">
        <v>0.15</v>
      </c>
      <c r="J33" s="118">
        <v>0</v>
      </c>
      <c r="K33" s="45"/>
    </row>
    <row r="34" spans="2:11" s="1" customFormat="1" ht="14.4" hidden="1" customHeight="1">
      <c r="B34" s="41"/>
      <c r="C34" s="42"/>
      <c r="D34" s="42"/>
      <c r="E34" s="49" t="s">
        <v>44</v>
      </c>
      <c r="F34" s="118">
        <f>ROUND(SUM(BI85:BI219),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7" t="str">
        <f>E7</f>
        <v>Rekonstrukce ŠKOLNÍ KUCHYNĚ, Základní škola Praha 9, Vybíralova 964/8, 19800 Praha 9</v>
      </c>
      <c r="F45" s="488"/>
      <c r="G45" s="488"/>
      <c r="H45" s="488"/>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89" t="str">
        <f>E9</f>
        <v>D1.4e - SLABOPROUDÁ ELEKTROTECHNIKA A EPS</v>
      </c>
      <c r="F47" s="490"/>
      <c r="G47" s="490"/>
      <c r="H47" s="490"/>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1" t="str">
        <f>E21</f>
        <v xml:space="preserve"> </v>
      </c>
      <c r="K51" s="45"/>
    </row>
    <row r="52" spans="2:47" s="1" customFormat="1" ht="14.4" customHeight="1">
      <c r="B52" s="41"/>
      <c r="C52" s="37" t="s">
        <v>30</v>
      </c>
      <c r="D52" s="42"/>
      <c r="E52" s="42"/>
      <c r="F52" s="35" t="str">
        <f>IF(E18="","",E18)</f>
        <v/>
      </c>
      <c r="G52" s="42"/>
      <c r="H52" s="42"/>
      <c r="I52" s="106"/>
      <c r="J52" s="482"/>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J85</f>
        <v>0</v>
      </c>
      <c r="K56" s="45"/>
      <c r="AU56" s="24" t="s">
        <v>119</v>
      </c>
    </row>
    <row r="57" spans="2:47" s="7" customFormat="1" ht="24.9" customHeight="1">
      <c r="B57" s="135"/>
      <c r="C57" s="136"/>
      <c r="D57" s="137" t="s">
        <v>3728</v>
      </c>
      <c r="E57" s="138"/>
      <c r="F57" s="138"/>
      <c r="G57" s="138"/>
      <c r="H57" s="138"/>
      <c r="I57" s="139"/>
      <c r="J57" s="140">
        <f>J86</f>
        <v>0</v>
      </c>
      <c r="K57" s="141"/>
    </row>
    <row r="58" spans="2:47" s="7" customFormat="1" ht="24.9" customHeight="1">
      <c r="B58" s="135"/>
      <c r="C58" s="136"/>
      <c r="D58" s="137" t="s">
        <v>3729</v>
      </c>
      <c r="E58" s="138"/>
      <c r="F58" s="138"/>
      <c r="G58" s="138"/>
      <c r="H58" s="138"/>
      <c r="I58" s="139"/>
      <c r="J58" s="140">
        <f>J120</f>
        <v>0</v>
      </c>
      <c r="K58" s="141"/>
    </row>
    <row r="59" spans="2:47" s="7" customFormat="1" ht="24.9" customHeight="1">
      <c r="B59" s="135"/>
      <c r="C59" s="136"/>
      <c r="D59" s="137" t="s">
        <v>3730</v>
      </c>
      <c r="E59" s="138"/>
      <c r="F59" s="138"/>
      <c r="G59" s="138"/>
      <c r="H59" s="138"/>
      <c r="I59" s="139"/>
      <c r="J59" s="140">
        <f>J131</f>
        <v>0</v>
      </c>
      <c r="K59" s="141"/>
    </row>
    <row r="60" spans="2:47" s="7" customFormat="1" ht="24.9" customHeight="1">
      <c r="B60" s="135"/>
      <c r="C60" s="136"/>
      <c r="D60" s="137" t="s">
        <v>3731</v>
      </c>
      <c r="E60" s="138"/>
      <c r="F60" s="138"/>
      <c r="G60" s="138"/>
      <c r="H60" s="138"/>
      <c r="I60" s="139"/>
      <c r="J60" s="140">
        <f>J152</f>
        <v>0</v>
      </c>
      <c r="K60" s="141"/>
    </row>
    <row r="61" spans="2:47" s="7" customFormat="1" ht="24.9" customHeight="1">
      <c r="B61" s="135"/>
      <c r="C61" s="136"/>
      <c r="D61" s="137" t="s">
        <v>3732</v>
      </c>
      <c r="E61" s="138"/>
      <c r="F61" s="138"/>
      <c r="G61" s="138"/>
      <c r="H61" s="138"/>
      <c r="I61" s="139"/>
      <c r="J61" s="140">
        <f>J165</f>
        <v>0</v>
      </c>
      <c r="K61" s="141"/>
    </row>
    <row r="62" spans="2:47" s="7" customFormat="1" ht="24.9" customHeight="1">
      <c r="B62" s="135"/>
      <c r="C62" s="136"/>
      <c r="D62" s="137" t="s">
        <v>3733</v>
      </c>
      <c r="E62" s="138"/>
      <c r="F62" s="138"/>
      <c r="G62" s="138"/>
      <c r="H62" s="138"/>
      <c r="I62" s="139"/>
      <c r="J62" s="140">
        <f>J174</f>
        <v>0</v>
      </c>
      <c r="K62" s="141"/>
    </row>
    <row r="63" spans="2:47" s="7" customFormat="1" ht="24.9" customHeight="1">
      <c r="B63" s="135"/>
      <c r="C63" s="136"/>
      <c r="D63" s="137" t="s">
        <v>3734</v>
      </c>
      <c r="E63" s="138"/>
      <c r="F63" s="138"/>
      <c r="G63" s="138"/>
      <c r="H63" s="138"/>
      <c r="I63" s="139"/>
      <c r="J63" s="140">
        <f>J190</f>
        <v>0</v>
      </c>
      <c r="K63" s="141"/>
    </row>
    <row r="64" spans="2:47" s="7" customFormat="1" ht="24.9" customHeight="1">
      <c r="B64" s="135"/>
      <c r="C64" s="136"/>
      <c r="D64" s="137" t="s">
        <v>3735</v>
      </c>
      <c r="E64" s="138"/>
      <c r="F64" s="138"/>
      <c r="G64" s="138"/>
      <c r="H64" s="138"/>
      <c r="I64" s="139"/>
      <c r="J64" s="140">
        <f>J199</f>
        <v>0</v>
      </c>
      <c r="K64" s="141"/>
    </row>
    <row r="65" spans="2:12" s="7" customFormat="1" ht="24.9" customHeight="1">
      <c r="B65" s="135"/>
      <c r="C65" s="136"/>
      <c r="D65" s="137" t="s">
        <v>3736</v>
      </c>
      <c r="E65" s="138"/>
      <c r="F65" s="138"/>
      <c r="G65" s="138"/>
      <c r="H65" s="138"/>
      <c r="I65" s="139"/>
      <c r="J65" s="140">
        <f>J204</f>
        <v>0</v>
      </c>
      <c r="K65" s="141"/>
    </row>
    <row r="66" spans="2:12" s="1" customFormat="1" ht="21.75" customHeight="1">
      <c r="B66" s="41"/>
      <c r="C66" s="42"/>
      <c r="D66" s="42"/>
      <c r="E66" s="42"/>
      <c r="F66" s="42"/>
      <c r="G66" s="42"/>
      <c r="H66" s="42"/>
      <c r="I66" s="106"/>
      <c r="J66" s="42"/>
      <c r="K66" s="45"/>
    </row>
    <row r="67" spans="2:12" s="1" customFormat="1" ht="6.9" customHeight="1">
      <c r="B67" s="56"/>
      <c r="C67" s="57"/>
      <c r="D67" s="57"/>
      <c r="E67" s="57"/>
      <c r="F67" s="57"/>
      <c r="G67" s="57"/>
      <c r="H67" s="57"/>
      <c r="I67" s="127"/>
      <c r="J67" s="57"/>
      <c r="K67" s="58"/>
    </row>
    <row r="71" spans="2:12" s="1" customFormat="1" ht="6.9" customHeight="1">
      <c r="B71" s="59"/>
      <c r="C71" s="60"/>
      <c r="D71" s="60"/>
      <c r="E71" s="60"/>
      <c r="F71" s="60"/>
      <c r="G71" s="60"/>
      <c r="H71" s="60"/>
      <c r="I71" s="128"/>
      <c r="J71" s="60"/>
      <c r="K71" s="60"/>
      <c r="L71" s="41"/>
    </row>
    <row r="72" spans="2:12" s="1" customFormat="1" ht="36.9" customHeight="1">
      <c r="B72" s="41"/>
      <c r="C72" s="61" t="s">
        <v>146</v>
      </c>
      <c r="L72" s="41"/>
    </row>
    <row r="73" spans="2:12" s="1" customFormat="1" ht="6.9" customHeight="1">
      <c r="B73" s="41"/>
      <c r="L73" s="41"/>
    </row>
    <row r="74" spans="2:12" s="1" customFormat="1" ht="14.4" customHeight="1">
      <c r="B74" s="41"/>
      <c r="C74" s="63" t="s">
        <v>19</v>
      </c>
      <c r="L74" s="41"/>
    </row>
    <row r="75" spans="2:12" s="1" customFormat="1" ht="16.5" customHeight="1">
      <c r="B75" s="41"/>
      <c r="E75" s="483" t="str">
        <f>E7</f>
        <v>Rekonstrukce ŠKOLNÍ KUCHYNĚ, Základní škola Praha 9, Vybíralova 964/8, 19800 Praha 9</v>
      </c>
      <c r="F75" s="484"/>
      <c r="G75" s="484"/>
      <c r="H75" s="484"/>
      <c r="L75" s="41"/>
    </row>
    <row r="76" spans="2:12" s="1" customFormat="1" ht="14.4" customHeight="1">
      <c r="B76" s="41"/>
      <c r="C76" s="63" t="s">
        <v>113</v>
      </c>
      <c r="L76" s="41"/>
    </row>
    <row r="77" spans="2:12" s="1" customFormat="1" ht="17.25" customHeight="1">
      <c r="B77" s="41"/>
      <c r="E77" s="451" t="str">
        <f>E9</f>
        <v>D1.4e - SLABOPROUDÁ ELEKTROTECHNIKA A EPS</v>
      </c>
      <c r="F77" s="485"/>
      <c r="G77" s="485"/>
      <c r="H77" s="485"/>
      <c r="L77" s="41"/>
    </row>
    <row r="78" spans="2:12" s="1" customFormat="1" ht="6.9" customHeight="1">
      <c r="B78" s="41"/>
      <c r="L78" s="41"/>
    </row>
    <row r="79" spans="2:12" s="1" customFormat="1" ht="18" customHeight="1">
      <c r="B79" s="41"/>
      <c r="C79" s="63" t="s">
        <v>23</v>
      </c>
      <c r="F79" s="149" t="str">
        <f>F12</f>
        <v xml:space="preserve"> </v>
      </c>
      <c r="I79" s="150" t="s">
        <v>25</v>
      </c>
      <c r="J79" s="67" t="str">
        <f>IF(J12="","",J12)</f>
        <v>25. 10. 2019</v>
      </c>
      <c r="L79" s="41"/>
    </row>
    <row r="80" spans="2:12" s="1" customFormat="1" ht="6.9" customHeight="1">
      <c r="B80" s="41"/>
      <c r="L80" s="41"/>
    </row>
    <row r="81" spans="2:64" s="1" customFormat="1">
      <c r="B81" s="41"/>
      <c r="C81" s="63" t="s">
        <v>27</v>
      </c>
      <c r="F81" s="149" t="str">
        <f>E15</f>
        <v xml:space="preserve"> </v>
      </c>
      <c r="I81" s="150" t="s">
        <v>32</v>
      </c>
      <c r="J81" s="149" t="str">
        <f>E21</f>
        <v xml:space="preserve"> </v>
      </c>
      <c r="L81" s="41"/>
    </row>
    <row r="82" spans="2:64" s="1" customFormat="1" ht="14.4" customHeight="1">
      <c r="B82" s="41"/>
      <c r="C82" s="63" t="s">
        <v>30</v>
      </c>
      <c r="F82" s="149" t="str">
        <f>IF(E18="","",E18)</f>
        <v/>
      </c>
      <c r="L82" s="41"/>
    </row>
    <row r="83" spans="2:64" s="1" customFormat="1" ht="10.4" customHeight="1">
      <c r="B83" s="41"/>
      <c r="L83" s="41"/>
    </row>
    <row r="84" spans="2:64" s="9" customFormat="1" ht="29.25" customHeight="1">
      <c r="B84" s="151"/>
      <c r="C84" s="152" t="s">
        <v>147</v>
      </c>
      <c r="D84" s="153" t="s">
        <v>54</v>
      </c>
      <c r="E84" s="153" t="s">
        <v>50</v>
      </c>
      <c r="F84" s="153" t="s">
        <v>148</v>
      </c>
      <c r="G84" s="153" t="s">
        <v>149</v>
      </c>
      <c r="H84" s="153" t="s">
        <v>150</v>
      </c>
      <c r="I84" s="154" t="s">
        <v>151</v>
      </c>
      <c r="J84" s="153" t="s">
        <v>117</v>
      </c>
      <c r="K84" s="155" t="s">
        <v>152</v>
      </c>
      <c r="L84" s="151"/>
      <c r="M84" s="73" t="s">
        <v>153</v>
      </c>
      <c r="N84" s="74" t="s">
        <v>39</v>
      </c>
      <c r="O84" s="74" t="s">
        <v>154</v>
      </c>
      <c r="P84" s="74" t="s">
        <v>155</v>
      </c>
      <c r="Q84" s="74" t="s">
        <v>156</v>
      </c>
      <c r="R84" s="74" t="s">
        <v>157</v>
      </c>
      <c r="S84" s="74" t="s">
        <v>158</v>
      </c>
      <c r="T84" s="75" t="s">
        <v>159</v>
      </c>
    </row>
    <row r="85" spans="2:64" s="1" customFormat="1" ht="29.25" customHeight="1">
      <c r="B85" s="41"/>
      <c r="C85" s="77" t="s">
        <v>118</v>
      </c>
      <c r="J85" s="156">
        <f>BK85</f>
        <v>0</v>
      </c>
      <c r="L85" s="41"/>
      <c r="M85" s="76"/>
      <c r="N85" s="68"/>
      <c r="O85" s="68"/>
      <c r="P85" s="157">
        <f>P86+P120+P131+P152+P165+P174+P190+P199+P204</f>
        <v>0</v>
      </c>
      <c r="Q85" s="68"/>
      <c r="R85" s="157">
        <f>R86+R120+R131+R152+R165+R174+R190+R199+R204</f>
        <v>0</v>
      </c>
      <c r="S85" s="68"/>
      <c r="T85" s="158">
        <f>T86+T120+T131+T152+T165+T174+T190+T199+T204</f>
        <v>0</v>
      </c>
      <c r="AT85" s="24" t="s">
        <v>68</v>
      </c>
      <c r="AU85" s="24" t="s">
        <v>119</v>
      </c>
      <c r="BK85" s="159">
        <f>BK86+BJ120+BJ131+BJ152+BJ165+BJ174+BJ190+BJ199+BJ204</f>
        <v>0</v>
      </c>
    </row>
    <row r="86" spans="2:64" s="10" customFormat="1" ht="37.4" customHeight="1">
      <c r="B86" s="160"/>
      <c r="D86" s="171" t="s">
        <v>68</v>
      </c>
      <c r="E86" s="238" t="s">
        <v>3737</v>
      </c>
      <c r="F86" s="238" t="s">
        <v>3738</v>
      </c>
      <c r="I86" s="163"/>
      <c r="J86" s="239">
        <f>BK86</f>
        <v>0</v>
      </c>
      <c r="L86" s="160"/>
      <c r="M86" s="165"/>
      <c r="N86" s="166"/>
      <c r="O86" s="166"/>
      <c r="P86" s="167">
        <f>SUM(P87:P119)</f>
        <v>0</v>
      </c>
      <c r="Q86" s="166"/>
      <c r="R86" s="167">
        <f>SUM(R87:R119)</f>
        <v>0</v>
      </c>
      <c r="S86" s="166"/>
      <c r="T86" s="168">
        <f>SUM(T87:T119)</f>
        <v>0</v>
      </c>
      <c r="AR86" s="161" t="s">
        <v>77</v>
      </c>
      <c r="AT86" s="169" t="s">
        <v>68</v>
      </c>
      <c r="AU86" s="169" t="s">
        <v>69</v>
      </c>
      <c r="AY86" s="161" t="s">
        <v>162</v>
      </c>
      <c r="BK86" s="170">
        <f>SUM(BJ87:BJ119)</f>
        <v>0</v>
      </c>
    </row>
    <row r="87" spans="2:64" s="1" customFormat="1" ht="38.25" customHeight="1">
      <c r="B87" s="174"/>
      <c r="C87" s="175" t="s">
        <v>77</v>
      </c>
      <c r="D87" s="175" t="s">
        <v>164</v>
      </c>
      <c r="E87" s="176" t="s">
        <v>3739</v>
      </c>
      <c r="F87" s="177" t="s">
        <v>3740</v>
      </c>
      <c r="G87" s="178" t="s">
        <v>320</v>
      </c>
      <c r="H87" s="179">
        <v>1</v>
      </c>
      <c r="I87" s="180"/>
      <c r="J87" s="181">
        <f t="shared" ref="J87:J119" si="0">ROUND(I87*H87,2)</f>
        <v>0</v>
      </c>
      <c r="K87" s="177" t="s">
        <v>5</v>
      </c>
      <c r="L87" s="41"/>
      <c r="M87" s="182" t="s">
        <v>5</v>
      </c>
      <c r="N87" s="183" t="s">
        <v>40</v>
      </c>
      <c r="O87" s="42"/>
      <c r="P87" s="184">
        <f t="shared" ref="P87:P119" si="1">O87*H87</f>
        <v>0</v>
      </c>
      <c r="Q87" s="184">
        <v>0</v>
      </c>
      <c r="R87" s="184">
        <f t="shared" ref="R87:R119" si="2">Q87*H87</f>
        <v>0</v>
      </c>
      <c r="S87" s="184">
        <v>0</v>
      </c>
      <c r="T87" s="185">
        <f t="shared" ref="T87:T119" si="3">S87*H87</f>
        <v>0</v>
      </c>
      <c r="AQ87" s="24" t="s">
        <v>168</v>
      </c>
      <c r="AS87" s="24" t="s">
        <v>164</v>
      </c>
      <c r="AT87" s="24" t="s">
        <v>77</v>
      </c>
      <c r="AX87" s="24" t="s">
        <v>162</v>
      </c>
      <c r="BD87" s="186">
        <f t="shared" ref="BD87:BD119" si="4">IF(N87="základní",J87,0)</f>
        <v>0</v>
      </c>
      <c r="BE87" s="186">
        <f t="shared" ref="BE87:BE119" si="5">IF(N87="snížená",J87,0)</f>
        <v>0</v>
      </c>
      <c r="BF87" s="186">
        <f t="shared" ref="BF87:BF119" si="6">IF(N87="zákl. přenesená",J87,0)</f>
        <v>0</v>
      </c>
      <c r="BG87" s="186">
        <f t="shared" ref="BG87:BG119" si="7">IF(N87="sníž. přenesená",J87,0)</f>
        <v>0</v>
      </c>
      <c r="BH87" s="186">
        <f t="shared" ref="BH87:BH119" si="8">IF(N87="nulová",J87,0)</f>
        <v>0</v>
      </c>
      <c r="BI87" s="24" t="s">
        <v>77</v>
      </c>
      <c r="BJ87" s="186">
        <f t="shared" ref="BJ87:BJ119" si="9">ROUND(I87*H87,2)</f>
        <v>0</v>
      </c>
      <c r="BK87" s="24" t="s">
        <v>168</v>
      </c>
      <c r="BL87" s="24" t="s">
        <v>79</v>
      </c>
    </row>
    <row r="88" spans="2:64" s="1" customFormat="1" ht="16.5" customHeight="1">
      <c r="B88" s="174"/>
      <c r="C88" s="175" t="s">
        <v>79</v>
      </c>
      <c r="D88" s="175" t="s">
        <v>164</v>
      </c>
      <c r="E88" s="176" t="s">
        <v>3741</v>
      </c>
      <c r="F88" s="177" t="s">
        <v>3742</v>
      </c>
      <c r="G88" s="178" t="s">
        <v>320</v>
      </c>
      <c r="H88" s="179">
        <v>2</v>
      </c>
      <c r="I88" s="180"/>
      <c r="J88" s="181">
        <f t="shared" si="0"/>
        <v>0</v>
      </c>
      <c r="K88" s="177" t="s">
        <v>5</v>
      </c>
      <c r="L88" s="41"/>
      <c r="M88" s="182" t="s">
        <v>5</v>
      </c>
      <c r="N88" s="183" t="s">
        <v>40</v>
      </c>
      <c r="O88" s="42"/>
      <c r="P88" s="184">
        <f t="shared" si="1"/>
        <v>0</v>
      </c>
      <c r="Q88" s="184">
        <v>0</v>
      </c>
      <c r="R88" s="184">
        <f t="shared" si="2"/>
        <v>0</v>
      </c>
      <c r="S88" s="184">
        <v>0</v>
      </c>
      <c r="T88" s="185">
        <f t="shared" si="3"/>
        <v>0</v>
      </c>
      <c r="AQ88" s="24" t="s">
        <v>168</v>
      </c>
      <c r="AS88" s="24" t="s">
        <v>164</v>
      </c>
      <c r="AT88" s="24" t="s">
        <v>77</v>
      </c>
      <c r="AX88" s="24" t="s">
        <v>162</v>
      </c>
      <c r="BD88" s="186">
        <f t="shared" si="4"/>
        <v>0</v>
      </c>
      <c r="BE88" s="186">
        <f t="shared" si="5"/>
        <v>0</v>
      </c>
      <c r="BF88" s="186">
        <f t="shared" si="6"/>
        <v>0</v>
      </c>
      <c r="BG88" s="186">
        <f t="shared" si="7"/>
        <v>0</v>
      </c>
      <c r="BH88" s="186">
        <f t="shared" si="8"/>
        <v>0</v>
      </c>
      <c r="BI88" s="24" t="s">
        <v>77</v>
      </c>
      <c r="BJ88" s="186">
        <f t="shared" si="9"/>
        <v>0</v>
      </c>
      <c r="BK88" s="24" t="s">
        <v>168</v>
      </c>
      <c r="BL88" s="24" t="s">
        <v>168</v>
      </c>
    </row>
    <row r="89" spans="2:64" s="1" customFormat="1" ht="16.5" customHeight="1">
      <c r="B89" s="174"/>
      <c r="C89" s="175" t="s">
        <v>178</v>
      </c>
      <c r="D89" s="175" t="s">
        <v>164</v>
      </c>
      <c r="E89" s="176" t="s">
        <v>3743</v>
      </c>
      <c r="F89" s="177" t="s">
        <v>3744</v>
      </c>
      <c r="G89" s="178" t="s">
        <v>320</v>
      </c>
      <c r="H89" s="179">
        <v>2</v>
      </c>
      <c r="I89" s="180"/>
      <c r="J89" s="181">
        <f t="shared" si="0"/>
        <v>0</v>
      </c>
      <c r="K89" s="177" t="s">
        <v>5</v>
      </c>
      <c r="L89" s="41"/>
      <c r="M89" s="182" t="s">
        <v>5</v>
      </c>
      <c r="N89" s="183" t="s">
        <v>40</v>
      </c>
      <c r="O89" s="42"/>
      <c r="P89" s="184">
        <f t="shared" si="1"/>
        <v>0</v>
      </c>
      <c r="Q89" s="184">
        <v>0</v>
      </c>
      <c r="R89" s="184">
        <f t="shared" si="2"/>
        <v>0</v>
      </c>
      <c r="S89" s="184">
        <v>0</v>
      </c>
      <c r="T89" s="185">
        <f t="shared" si="3"/>
        <v>0</v>
      </c>
      <c r="AQ89" s="24" t="s">
        <v>168</v>
      </c>
      <c r="AS89" s="24" t="s">
        <v>164</v>
      </c>
      <c r="AT89" s="24" t="s">
        <v>77</v>
      </c>
      <c r="AX89" s="24" t="s">
        <v>162</v>
      </c>
      <c r="BD89" s="186">
        <f t="shared" si="4"/>
        <v>0</v>
      </c>
      <c r="BE89" s="186">
        <f t="shared" si="5"/>
        <v>0</v>
      </c>
      <c r="BF89" s="186">
        <f t="shared" si="6"/>
        <v>0</v>
      </c>
      <c r="BG89" s="186">
        <f t="shared" si="7"/>
        <v>0</v>
      </c>
      <c r="BH89" s="186">
        <f t="shared" si="8"/>
        <v>0</v>
      </c>
      <c r="BI89" s="24" t="s">
        <v>77</v>
      </c>
      <c r="BJ89" s="186">
        <f t="shared" si="9"/>
        <v>0</v>
      </c>
      <c r="BK89" s="24" t="s">
        <v>168</v>
      </c>
      <c r="BL89" s="24" t="s">
        <v>203</v>
      </c>
    </row>
    <row r="90" spans="2:64" s="1" customFormat="1" ht="16.5" customHeight="1">
      <c r="B90" s="174"/>
      <c r="C90" s="175" t="s">
        <v>168</v>
      </c>
      <c r="D90" s="175" t="s">
        <v>164</v>
      </c>
      <c r="E90" s="176" t="s">
        <v>3745</v>
      </c>
      <c r="F90" s="177" t="s">
        <v>3746</v>
      </c>
      <c r="G90" s="178" t="s">
        <v>320</v>
      </c>
      <c r="H90" s="179">
        <v>2</v>
      </c>
      <c r="I90" s="180"/>
      <c r="J90" s="181">
        <f t="shared" si="0"/>
        <v>0</v>
      </c>
      <c r="K90" s="177" t="s">
        <v>5</v>
      </c>
      <c r="L90" s="41"/>
      <c r="M90" s="182" t="s">
        <v>5</v>
      </c>
      <c r="N90" s="183" t="s">
        <v>40</v>
      </c>
      <c r="O90" s="42"/>
      <c r="P90" s="184">
        <f t="shared" si="1"/>
        <v>0</v>
      </c>
      <c r="Q90" s="184">
        <v>0</v>
      </c>
      <c r="R90" s="184">
        <f t="shared" si="2"/>
        <v>0</v>
      </c>
      <c r="S90" s="184">
        <v>0</v>
      </c>
      <c r="T90" s="185">
        <f t="shared" si="3"/>
        <v>0</v>
      </c>
      <c r="AQ90" s="24" t="s">
        <v>168</v>
      </c>
      <c r="AS90" s="24" t="s">
        <v>164</v>
      </c>
      <c r="AT90" s="24" t="s">
        <v>77</v>
      </c>
      <c r="AX90" s="24" t="s">
        <v>162</v>
      </c>
      <c r="BD90" s="186">
        <f t="shared" si="4"/>
        <v>0</v>
      </c>
      <c r="BE90" s="186">
        <f t="shared" si="5"/>
        <v>0</v>
      </c>
      <c r="BF90" s="186">
        <f t="shared" si="6"/>
        <v>0</v>
      </c>
      <c r="BG90" s="186">
        <f t="shared" si="7"/>
        <v>0</v>
      </c>
      <c r="BH90" s="186">
        <f t="shared" si="8"/>
        <v>0</v>
      </c>
      <c r="BI90" s="24" t="s">
        <v>77</v>
      </c>
      <c r="BJ90" s="186">
        <f t="shared" si="9"/>
        <v>0</v>
      </c>
      <c r="BK90" s="24" t="s">
        <v>168</v>
      </c>
      <c r="BL90" s="24" t="s">
        <v>213</v>
      </c>
    </row>
    <row r="91" spans="2:64" s="1" customFormat="1" ht="16.5" customHeight="1">
      <c r="B91" s="174"/>
      <c r="C91" s="175" t="s">
        <v>197</v>
      </c>
      <c r="D91" s="175" t="s">
        <v>164</v>
      </c>
      <c r="E91" s="176" t="s">
        <v>3747</v>
      </c>
      <c r="F91" s="177" t="s">
        <v>3748</v>
      </c>
      <c r="G91" s="178" t="s">
        <v>320</v>
      </c>
      <c r="H91" s="179">
        <v>4</v>
      </c>
      <c r="I91" s="180"/>
      <c r="J91" s="181">
        <f t="shared" si="0"/>
        <v>0</v>
      </c>
      <c r="K91" s="177" t="s">
        <v>5</v>
      </c>
      <c r="L91" s="41"/>
      <c r="M91" s="182" t="s">
        <v>5</v>
      </c>
      <c r="N91" s="183" t="s">
        <v>40</v>
      </c>
      <c r="O91" s="42"/>
      <c r="P91" s="184">
        <f t="shared" si="1"/>
        <v>0</v>
      </c>
      <c r="Q91" s="184">
        <v>0</v>
      </c>
      <c r="R91" s="184">
        <f t="shared" si="2"/>
        <v>0</v>
      </c>
      <c r="S91" s="184">
        <v>0</v>
      </c>
      <c r="T91" s="185">
        <f t="shared" si="3"/>
        <v>0</v>
      </c>
      <c r="AQ91" s="24" t="s">
        <v>168</v>
      </c>
      <c r="AS91" s="24" t="s">
        <v>164</v>
      </c>
      <c r="AT91" s="24" t="s">
        <v>77</v>
      </c>
      <c r="AX91" s="24" t="s">
        <v>162</v>
      </c>
      <c r="BD91" s="186">
        <f t="shared" si="4"/>
        <v>0</v>
      </c>
      <c r="BE91" s="186">
        <f t="shared" si="5"/>
        <v>0</v>
      </c>
      <c r="BF91" s="186">
        <f t="shared" si="6"/>
        <v>0</v>
      </c>
      <c r="BG91" s="186">
        <f t="shared" si="7"/>
        <v>0</v>
      </c>
      <c r="BH91" s="186">
        <f t="shared" si="8"/>
        <v>0</v>
      </c>
      <c r="BI91" s="24" t="s">
        <v>77</v>
      </c>
      <c r="BJ91" s="186">
        <f t="shared" si="9"/>
        <v>0</v>
      </c>
      <c r="BK91" s="24" t="s">
        <v>168</v>
      </c>
      <c r="BL91" s="24" t="s">
        <v>232</v>
      </c>
    </row>
    <row r="92" spans="2:64" s="1" customFormat="1" ht="16.5" customHeight="1">
      <c r="B92" s="174"/>
      <c r="C92" s="175" t="s">
        <v>203</v>
      </c>
      <c r="D92" s="175" t="s">
        <v>164</v>
      </c>
      <c r="E92" s="176" t="s">
        <v>3749</v>
      </c>
      <c r="F92" s="177" t="s">
        <v>3750</v>
      </c>
      <c r="G92" s="178" t="s">
        <v>320</v>
      </c>
      <c r="H92" s="179">
        <v>1</v>
      </c>
      <c r="I92" s="180"/>
      <c r="J92" s="181">
        <f t="shared" si="0"/>
        <v>0</v>
      </c>
      <c r="K92" s="177" t="s">
        <v>5</v>
      </c>
      <c r="L92" s="41"/>
      <c r="M92" s="182" t="s">
        <v>5</v>
      </c>
      <c r="N92" s="183" t="s">
        <v>40</v>
      </c>
      <c r="O92" s="42"/>
      <c r="P92" s="184">
        <f t="shared" si="1"/>
        <v>0</v>
      </c>
      <c r="Q92" s="184">
        <v>0</v>
      </c>
      <c r="R92" s="184">
        <f t="shared" si="2"/>
        <v>0</v>
      </c>
      <c r="S92" s="184">
        <v>0</v>
      </c>
      <c r="T92" s="185">
        <f t="shared" si="3"/>
        <v>0</v>
      </c>
      <c r="AQ92" s="24" t="s">
        <v>168</v>
      </c>
      <c r="AS92" s="24" t="s">
        <v>164</v>
      </c>
      <c r="AT92" s="24" t="s">
        <v>77</v>
      </c>
      <c r="AX92" s="24" t="s">
        <v>162</v>
      </c>
      <c r="BD92" s="186">
        <f t="shared" si="4"/>
        <v>0</v>
      </c>
      <c r="BE92" s="186">
        <f t="shared" si="5"/>
        <v>0</v>
      </c>
      <c r="BF92" s="186">
        <f t="shared" si="6"/>
        <v>0</v>
      </c>
      <c r="BG92" s="186">
        <f t="shared" si="7"/>
        <v>0</v>
      </c>
      <c r="BH92" s="186">
        <f t="shared" si="8"/>
        <v>0</v>
      </c>
      <c r="BI92" s="24" t="s">
        <v>77</v>
      </c>
      <c r="BJ92" s="186">
        <f t="shared" si="9"/>
        <v>0</v>
      </c>
      <c r="BK92" s="24" t="s">
        <v>168</v>
      </c>
      <c r="BL92" s="24" t="s">
        <v>240</v>
      </c>
    </row>
    <row r="93" spans="2:64" s="1" customFormat="1" ht="25.5" customHeight="1">
      <c r="B93" s="174"/>
      <c r="C93" s="175" t="s">
        <v>208</v>
      </c>
      <c r="D93" s="175" t="s">
        <v>164</v>
      </c>
      <c r="E93" s="176" t="s">
        <v>3751</v>
      </c>
      <c r="F93" s="177" t="s">
        <v>3752</v>
      </c>
      <c r="G93" s="178" t="s">
        <v>320</v>
      </c>
      <c r="H93" s="179">
        <v>1</v>
      </c>
      <c r="I93" s="180"/>
      <c r="J93" s="181">
        <f t="shared" si="0"/>
        <v>0</v>
      </c>
      <c r="K93" s="177" t="s">
        <v>5</v>
      </c>
      <c r="L93" s="41"/>
      <c r="M93" s="182" t="s">
        <v>5</v>
      </c>
      <c r="N93" s="183" t="s">
        <v>40</v>
      </c>
      <c r="O93" s="42"/>
      <c r="P93" s="184">
        <f t="shared" si="1"/>
        <v>0</v>
      </c>
      <c r="Q93" s="184">
        <v>0</v>
      </c>
      <c r="R93" s="184">
        <f t="shared" si="2"/>
        <v>0</v>
      </c>
      <c r="S93" s="184">
        <v>0</v>
      </c>
      <c r="T93" s="185">
        <f t="shared" si="3"/>
        <v>0</v>
      </c>
      <c r="AQ93" s="24" t="s">
        <v>168</v>
      </c>
      <c r="AS93" s="24" t="s">
        <v>164</v>
      </c>
      <c r="AT93" s="24" t="s">
        <v>77</v>
      </c>
      <c r="AX93" s="24" t="s">
        <v>162</v>
      </c>
      <c r="BD93" s="186">
        <f t="shared" si="4"/>
        <v>0</v>
      </c>
      <c r="BE93" s="186">
        <f t="shared" si="5"/>
        <v>0</v>
      </c>
      <c r="BF93" s="186">
        <f t="shared" si="6"/>
        <v>0</v>
      </c>
      <c r="BG93" s="186">
        <f t="shared" si="7"/>
        <v>0</v>
      </c>
      <c r="BH93" s="186">
        <f t="shared" si="8"/>
        <v>0</v>
      </c>
      <c r="BI93" s="24" t="s">
        <v>77</v>
      </c>
      <c r="BJ93" s="186">
        <f t="shared" si="9"/>
        <v>0</v>
      </c>
      <c r="BK93" s="24" t="s">
        <v>168</v>
      </c>
      <c r="BL93" s="24" t="s">
        <v>249</v>
      </c>
    </row>
    <row r="94" spans="2:64" s="1" customFormat="1" ht="16.5" customHeight="1">
      <c r="B94" s="174"/>
      <c r="C94" s="175" t="s">
        <v>213</v>
      </c>
      <c r="D94" s="175" t="s">
        <v>164</v>
      </c>
      <c r="E94" s="176" t="s">
        <v>3753</v>
      </c>
      <c r="F94" s="177" t="s">
        <v>3754</v>
      </c>
      <c r="G94" s="178" t="s">
        <v>320</v>
      </c>
      <c r="H94" s="179">
        <v>1</v>
      </c>
      <c r="I94" s="180"/>
      <c r="J94" s="181">
        <f t="shared" si="0"/>
        <v>0</v>
      </c>
      <c r="K94" s="177" t="s">
        <v>5</v>
      </c>
      <c r="L94" s="41"/>
      <c r="M94" s="182" t="s">
        <v>5</v>
      </c>
      <c r="N94" s="183" t="s">
        <v>40</v>
      </c>
      <c r="O94" s="42"/>
      <c r="P94" s="184">
        <f t="shared" si="1"/>
        <v>0</v>
      </c>
      <c r="Q94" s="184">
        <v>0</v>
      </c>
      <c r="R94" s="184">
        <f t="shared" si="2"/>
        <v>0</v>
      </c>
      <c r="S94" s="184">
        <v>0</v>
      </c>
      <c r="T94" s="185">
        <f t="shared" si="3"/>
        <v>0</v>
      </c>
      <c r="AQ94" s="24" t="s">
        <v>168</v>
      </c>
      <c r="AS94" s="24" t="s">
        <v>164</v>
      </c>
      <c r="AT94" s="24" t="s">
        <v>77</v>
      </c>
      <c r="AX94" s="24" t="s">
        <v>162</v>
      </c>
      <c r="BD94" s="186">
        <f t="shared" si="4"/>
        <v>0</v>
      </c>
      <c r="BE94" s="186">
        <f t="shared" si="5"/>
        <v>0</v>
      </c>
      <c r="BF94" s="186">
        <f t="shared" si="6"/>
        <v>0</v>
      </c>
      <c r="BG94" s="186">
        <f t="shared" si="7"/>
        <v>0</v>
      </c>
      <c r="BH94" s="186">
        <f t="shared" si="8"/>
        <v>0</v>
      </c>
      <c r="BI94" s="24" t="s">
        <v>77</v>
      </c>
      <c r="BJ94" s="186">
        <f t="shared" si="9"/>
        <v>0</v>
      </c>
      <c r="BK94" s="24" t="s">
        <v>168</v>
      </c>
      <c r="BL94" s="24" t="s">
        <v>270</v>
      </c>
    </row>
    <row r="95" spans="2:64" s="1" customFormat="1" ht="16.5" customHeight="1">
      <c r="B95" s="174"/>
      <c r="C95" s="175" t="s">
        <v>227</v>
      </c>
      <c r="D95" s="175" t="s">
        <v>164</v>
      </c>
      <c r="E95" s="176" t="s">
        <v>3755</v>
      </c>
      <c r="F95" s="177" t="s">
        <v>3756</v>
      </c>
      <c r="G95" s="178" t="s">
        <v>320</v>
      </c>
      <c r="H95" s="179">
        <v>1</v>
      </c>
      <c r="I95" s="180"/>
      <c r="J95" s="181">
        <f t="shared" si="0"/>
        <v>0</v>
      </c>
      <c r="K95" s="177" t="s">
        <v>5</v>
      </c>
      <c r="L95" s="41"/>
      <c r="M95" s="182" t="s">
        <v>5</v>
      </c>
      <c r="N95" s="183" t="s">
        <v>40</v>
      </c>
      <c r="O95" s="42"/>
      <c r="P95" s="184">
        <f t="shared" si="1"/>
        <v>0</v>
      </c>
      <c r="Q95" s="184">
        <v>0</v>
      </c>
      <c r="R95" s="184">
        <f t="shared" si="2"/>
        <v>0</v>
      </c>
      <c r="S95" s="184">
        <v>0</v>
      </c>
      <c r="T95" s="185">
        <f t="shared" si="3"/>
        <v>0</v>
      </c>
      <c r="AQ95" s="24" t="s">
        <v>168</v>
      </c>
      <c r="AS95" s="24" t="s">
        <v>164</v>
      </c>
      <c r="AT95" s="24" t="s">
        <v>77</v>
      </c>
      <c r="AX95" s="24" t="s">
        <v>162</v>
      </c>
      <c r="BD95" s="186">
        <f t="shared" si="4"/>
        <v>0</v>
      </c>
      <c r="BE95" s="186">
        <f t="shared" si="5"/>
        <v>0</v>
      </c>
      <c r="BF95" s="186">
        <f t="shared" si="6"/>
        <v>0</v>
      </c>
      <c r="BG95" s="186">
        <f t="shared" si="7"/>
        <v>0</v>
      </c>
      <c r="BH95" s="186">
        <f t="shared" si="8"/>
        <v>0</v>
      </c>
      <c r="BI95" s="24" t="s">
        <v>77</v>
      </c>
      <c r="BJ95" s="186">
        <f t="shared" si="9"/>
        <v>0</v>
      </c>
      <c r="BK95" s="24" t="s">
        <v>168</v>
      </c>
      <c r="BL95" s="24" t="s">
        <v>281</v>
      </c>
    </row>
    <row r="96" spans="2:64" s="1" customFormat="1" ht="16.5" customHeight="1">
      <c r="B96" s="174"/>
      <c r="C96" s="175" t="s">
        <v>232</v>
      </c>
      <c r="D96" s="175" t="s">
        <v>164</v>
      </c>
      <c r="E96" s="176" t="s">
        <v>3757</v>
      </c>
      <c r="F96" s="177" t="s">
        <v>3758</v>
      </c>
      <c r="G96" s="178" t="s">
        <v>320</v>
      </c>
      <c r="H96" s="179">
        <v>1</v>
      </c>
      <c r="I96" s="180"/>
      <c r="J96" s="181">
        <f t="shared" si="0"/>
        <v>0</v>
      </c>
      <c r="K96" s="177" t="s">
        <v>5</v>
      </c>
      <c r="L96" s="41"/>
      <c r="M96" s="182" t="s">
        <v>5</v>
      </c>
      <c r="N96" s="183" t="s">
        <v>40</v>
      </c>
      <c r="O96" s="42"/>
      <c r="P96" s="184">
        <f t="shared" si="1"/>
        <v>0</v>
      </c>
      <c r="Q96" s="184">
        <v>0</v>
      </c>
      <c r="R96" s="184">
        <f t="shared" si="2"/>
        <v>0</v>
      </c>
      <c r="S96" s="184">
        <v>0</v>
      </c>
      <c r="T96" s="185">
        <f t="shared" si="3"/>
        <v>0</v>
      </c>
      <c r="AQ96" s="24" t="s">
        <v>168</v>
      </c>
      <c r="AS96" s="24" t="s">
        <v>164</v>
      </c>
      <c r="AT96" s="24" t="s">
        <v>77</v>
      </c>
      <c r="AX96" s="24" t="s">
        <v>162</v>
      </c>
      <c r="BD96" s="186">
        <f t="shared" si="4"/>
        <v>0</v>
      </c>
      <c r="BE96" s="186">
        <f t="shared" si="5"/>
        <v>0</v>
      </c>
      <c r="BF96" s="186">
        <f t="shared" si="6"/>
        <v>0</v>
      </c>
      <c r="BG96" s="186">
        <f t="shared" si="7"/>
        <v>0</v>
      </c>
      <c r="BH96" s="186">
        <f t="shared" si="8"/>
        <v>0</v>
      </c>
      <c r="BI96" s="24" t="s">
        <v>77</v>
      </c>
      <c r="BJ96" s="186">
        <f t="shared" si="9"/>
        <v>0</v>
      </c>
      <c r="BK96" s="24" t="s">
        <v>168</v>
      </c>
      <c r="BL96" s="24" t="s">
        <v>296</v>
      </c>
    </row>
    <row r="97" spans="2:64" s="1" customFormat="1" ht="16.5" customHeight="1">
      <c r="B97" s="174"/>
      <c r="C97" s="175" t="s">
        <v>236</v>
      </c>
      <c r="D97" s="175" t="s">
        <v>164</v>
      </c>
      <c r="E97" s="176" t="s">
        <v>3759</v>
      </c>
      <c r="F97" s="177" t="s">
        <v>3760</v>
      </c>
      <c r="G97" s="178" t="s">
        <v>320</v>
      </c>
      <c r="H97" s="179">
        <v>3</v>
      </c>
      <c r="I97" s="180"/>
      <c r="J97" s="181">
        <f t="shared" si="0"/>
        <v>0</v>
      </c>
      <c r="K97" s="177" t="s">
        <v>5</v>
      </c>
      <c r="L97" s="41"/>
      <c r="M97" s="182" t="s">
        <v>5</v>
      </c>
      <c r="N97" s="183" t="s">
        <v>40</v>
      </c>
      <c r="O97" s="42"/>
      <c r="P97" s="184">
        <f t="shared" si="1"/>
        <v>0</v>
      </c>
      <c r="Q97" s="184">
        <v>0</v>
      </c>
      <c r="R97" s="184">
        <f t="shared" si="2"/>
        <v>0</v>
      </c>
      <c r="S97" s="184">
        <v>0</v>
      </c>
      <c r="T97" s="185">
        <f t="shared" si="3"/>
        <v>0</v>
      </c>
      <c r="AQ97" s="24" t="s">
        <v>168</v>
      </c>
      <c r="AS97" s="24" t="s">
        <v>164</v>
      </c>
      <c r="AT97" s="24" t="s">
        <v>77</v>
      </c>
      <c r="AX97" s="24" t="s">
        <v>162</v>
      </c>
      <c r="BD97" s="186">
        <f t="shared" si="4"/>
        <v>0</v>
      </c>
      <c r="BE97" s="186">
        <f t="shared" si="5"/>
        <v>0</v>
      </c>
      <c r="BF97" s="186">
        <f t="shared" si="6"/>
        <v>0</v>
      </c>
      <c r="BG97" s="186">
        <f t="shared" si="7"/>
        <v>0</v>
      </c>
      <c r="BH97" s="186">
        <f t="shared" si="8"/>
        <v>0</v>
      </c>
      <c r="BI97" s="24" t="s">
        <v>77</v>
      </c>
      <c r="BJ97" s="186">
        <f t="shared" si="9"/>
        <v>0</v>
      </c>
      <c r="BK97" s="24" t="s">
        <v>168</v>
      </c>
      <c r="BL97" s="24" t="s">
        <v>305</v>
      </c>
    </row>
    <row r="98" spans="2:64" s="1" customFormat="1" ht="16.5" customHeight="1">
      <c r="B98" s="174"/>
      <c r="C98" s="175" t="s">
        <v>240</v>
      </c>
      <c r="D98" s="175" t="s">
        <v>164</v>
      </c>
      <c r="E98" s="176" t="s">
        <v>3761</v>
      </c>
      <c r="F98" s="177" t="s">
        <v>3762</v>
      </c>
      <c r="G98" s="178" t="s">
        <v>320</v>
      </c>
      <c r="H98" s="179">
        <v>5</v>
      </c>
      <c r="I98" s="180"/>
      <c r="J98" s="181">
        <f t="shared" si="0"/>
        <v>0</v>
      </c>
      <c r="K98" s="177" t="s">
        <v>5</v>
      </c>
      <c r="L98" s="41"/>
      <c r="M98" s="182" t="s">
        <v>5</v>
      </c>
      <c r="N98" s="183" t="s">
        <v>40</v>
      </c>
      <c r="O98" s="42"/>
      <c r="P98" s="184">
        <f t="shared" si="1"/>
        <v>0</v>
      </c>
      <c r="Q98" s="184">
        <v>0</v>
      </c>
      <c r="R98" s="184">
        <f t="shared" si="2"/>
        <v>0</v>
      </c>
      <c r="S98" s="184">
        <v>0</v>
      </c>
      <c r="T98" s="185">
        <f t="shared" si="3"/>
        <v>0</v>
      </c>
      <c r="AQ98" s="24" t="s">
        <v>168</v>
      </c>
      <c r="AS98" s="24" t="s">
        <v>164</v>
      </c>
      <c r="AT98" s="24" t="s">
        <v>77</v>
      </c>
      <c r="AX98" s="24" t="s">
        <v>162</v>
      </c>
      <c r="BD98" s="186">
        <f t="shared" si="4"/>
        <v>0</v>
      </c>
      <c r="BE98" s="186">
        <f t="shared" si="5"/>
        <v>0</v>
      </c>
      <c r="BF98" s="186">
        <f t="shared" si="6"/>
        <v>0</v>
      </c>
      <c r="BG98" s="186">
        <f t="shared" si="7"/>
        <v>0</v>
      </c>
      <c r="BH98" s="186">
        <f t="shared" si="8"/>
        <v>0</v>
      </c>
      <c r="BI98" s="24" t="s">
        <v>77</v>
      </c>
      <c r="BJ98" s="186">
        <f t="shared" si="9"/>
        <v>0</v>
      </c>
      <c r="BK98" s="24" t="s">
        <v>168</v>
      </c>
      <c r="BL98" s="24" t="s">
        <v>324</v>
      </c>
    </row>
    <row r="99" spans="2:64" s="1" customFormat="1" ht="16.5" customHeight="1">
      <c r="B99" s="174"/>
      <c r="C99" s="175" t="s">
        <v>245</v>
      </c>
      <c r="D99" s="175" t="s">
        <v>164</v>
      </c>
      <c r="E99" s="176" t="s">
        <v>3763</v>
      </c>
      <c r="F99" s="177" t="s">
        <v>3764</v>
      </c>
      <c r="G99" s="178" t="s">
        <v>320</v>
      </c>
      <c r="H99" s="179">
        <v>1</v>
      </c>
      <c r="I99" s="180"/>
      <c r="J99" s="181">
        <f t="shared" si="0"/>
        <v>0</v>
      </c>
      <c r="K99" s="177" t="s">
        <v>5</v>
      </c>
      <c r="L99" s="41"/>
      <c r="M99" s="182" t="s">
        <v>5</v>
      </c>
      <c r="N99" s="183" t="s">
        <v>40</v>
      </c>
      <c r="O99" s="42"/>
      <c r="P99" s="184">
        <f t="shared" si="1"/>
        <v>0</v>
      </c>
      <c r="Q99" s="184">
        <v>0</v>
      </c>
      <c r="R99" s="184">
        <f t="shared" si="2"/>
        <v>0</v>
      </c>
      <c r="S99" s="184">
        <v>0</v>
      </c>
      <c r="T99" s="185">
        <f t="shared" si="3"/>
        <v>0</v>
      </c>
      <c r="AQ99" s="24" t="s">
        <v>168</v>
      </c>
      <c r="AS99" s="24" t="s">
        <v>164</v>
      </c>
      <c r="AT99" s="24" t="s">
        <v>77</v>
      </c>
      <c r="AX99" s="24" t="s">
        <v>162</v>
      </c>
      <c r="BD99" s="186">
        <f t="shared" si="4"/>
        <v>0</v>
      </c>
      <c r="BE99" s="186">
        <f t="shared" si="5"/>
        <v>0</v>
      </c>
      <c r="BF99" s="186">
        <f t="shared" si="6"/>
        <v>0</v>
      </c>
      <c r="BG99" s="186">
        <f t="shared" si="7"/>
        <v>0</v>
      </c>
      <c r="BH99" s="186">
        <f t="shared" si="8"/>
        <v>0</v>
      </c>
      <c r="BI99" s="24" t="s">
        <v>77</v>
      </c>
      <c r="BJ99" s="186">
        <f t="shared" si="9"/>
        <v>0</v>
      </c>
      <c r="BK99" s="24" t="s">
        <v>168</v>
      </c>
      <c r="BL99" s="24" t="s">
        <v>334</v>
      </c>
    </row>
    <row r="100" spans="2:64" s="1" customFormat="1" ht="16.5" customHeight="1">
      <c r="B100" s="174"/>
      <c r="C100" s="175" t="s">
        <v>249</v>
      </c>
      <c r="D100" s="175" t="s">
        <v>164</v>
      </c>
      <c r="E100" s="176" t="s">
        <v>3765</v>
      </c>
      <c r="F100" s="177" t="s">
        <v>3766</v>
      </c>
      <c r="G100" s="178" t="s">
        <v>320</v>
      </c>
      <c r="H100" s="179">
        <v>1</v>
      </c>
      <c r="I100" s="180"/>
      <c r="J100" s="181">
        <f t="shared" si="0"/>
        <v>0</v>
      </c>
      <c r="K100" s="177" t="s">
        <v>5</v>
      </c>
      <c r="L100" s="41"/>
      <c r="M100" s="182" t="s">
        <v>5</v>
      </c>
      <c r="N100" s="183" t="s">
        <v>40</v>
      </c>
      <c r="O100" s="42"/>
      <c r="P100" s="184">
        <f t="shared" si="1"/>
        <v>0</v>
      </c>
      <c r="Q100" s="184">
        <v>0</v>
      </c>
      <c r="R100" s="184">
        <f t="shared" si="2"/>
        <v>0</v>
      </c>
      <c r="S100" s="184">
        <v>0</v>
      </c>
      <c r="T100" s="185">
        <f t="shared" si="3"/>
        <v>0</v>
      </c>
      <c r="AQ100" s="24" t="s">
        <v>168</v>
      </c>
      <c r="AS100" s="24" t="s">
        <v>164</v>
      </c>
      <c r="AT100" s="24" t="s">
        <v>77</v>
      </c>
      <c r="AX100" s="24" t="s">
        <v>162</v>
      </c>
      <c r="BD100" s="186">
        <f t="shared" si="4"/>
        <v>0</v>
      </c>
      <c r="BE100" s="186">
        <f t="shared" si="5"/>
        <v>0</v>
      </c>
      <c r="BF100" s="186">
        <f t="shared" si="6"/>
        <v>0</v>
      </c>
      <c r="BG100" s="186">
        <f t="shared" si="7"/>
        <v>0</v>
      </c>
      <c r="BH100" s="186">
        <f t="shared" si="8"/>
        <v>0</v>
      </c>
      <c r="BI100" s="24" t="s">
        <v>77</v>
      </c>
      <c r="BJ100" s="186">
        <f t="shared" si="9"/>
        <v>0</v>
      </c>
      <c r="BK100" s="24" t="s">
        <v>168</v>
      </c>
      <c r="BL100" s="24" t="s">
        <v>346</v>
      </c>
    </row>
    <row r="101" spans="2:64" s="1" customFormat="1" ht="25.5" customHeight="1">
      <c r="B101" s="174"/>
      <c r="C101" s="175" t="s">
        <v>11</v>
      </c>
      <c r="D101" s="175" t="s">
        <v>164</v>
      </c>
      <c r="E101" s="176" t="s">
        <v>3767</v>
      </c>
      <c r="F101" s="177" t="s">
        <v>3768</v>
      </c>
      <c r="G101" s="178" t="s">
        <v>746</v>
      </c>
      <c r="H101" s="179">
        <v>15</v>
      </c>
      <c r="I101" s="180"/>
      <c r="J101" s="181">
        <f t="shared" si="0"/>
        <v>0</v>
      </c>
      <c r="K101" s="177" t="s">
        <v>5</v>
      </c>
      <c r="L101" s="41"/>
      <c r="M101" s="182" t="s">
        <v>5</v>
      </c>
      <c r="N101" s="183" t="s">
        <v>40</v>
      </c>
      <c r="O101" s="42"/>
      <c r="P101" s="184">
        <f t="shared" si="1"/>
        <v>0</v>
      </c>
      <c r="Q101" s="184">
        <v>0</v>
      </c>
      <c r="R101" s="184">
        <f t="shared" si="2"/>
        <v>0</v>
      </c>
      <c r="S101" s="184">
        <v>0</v>
      </c>
      <c r="T101" s="185">
        <f t="shared" si="3"/>
        <v>0</v>
      </c>
      <c r="AQ101" s="24" t="s">
        <v>168</v>
      </c>
      <c r="AS101" s="24" t="s">
        <v>164</v>
      </c>
      <c r="AT101" s="24" t="s">
        <v>77</v>
      </c>
      <c r="AX101" s="24" t="s">
        <v>162</v>
      </c>
      <c r="BD101" s="186">
        <f t="shared" si="4"/>
        <v>0</v>
      </c>
      <c r="BE101" s="186">
        <f t="shared" si="5"/>
        <v>0</v>
      </c>
      <c r="BF101" s="186">
        <f t="shared" si="6"/>
        <v>0</v>
      </c>
      <c r="BG101" s="186">
        <f t="shared" si="7"/>
        <v>0</v>
      </c>
      <c r="BH101" s="186">
        <f t="shared" si="8"/>
        <v>0</v>
      </c>
      <c r="BI101" s="24" t="s">
        <v>77</v>
      </c>
      <c r="BJ101" s="186">
        <f t="shared" si="9"/>
        <v>0</v>
      </c>
      <c r="BK101" s="24" t="s">
        <v>168</v>
      </c>
      <c r="BL101" s="24" t="s">
        <v>356</v>
      </c>
    </row>
    <row r="102" spans="2:64" s="1" customFormat="1" ht="16.5" customHeight="1">
      <c r="B102" s="174"/>
      <c r="C102" s="175" t="s">
        <v>270</v>
      </c>
      <c r="D102" s="175" t="s">
        <v>164</v>
      </c>
      <c r="E102" s="176" t="s">
        <v>3769</v>
      </c>
      <c r="F102" s="177" t="s">
        <v>3770</v>
      </c>
      <c r="G102" s="178" t="s">
        <v>320</v>
      </c>
      <c r="H102" s="179">
        <v>1</v>
      </c>
      <c r="I102" s="180"/>
      <c r="J102" s="181">
        <f t="shared" si="0"/>
        <v>0</v>
      </c>
      <c r="K102" s="177" t="s">
        <v>5</v>
      </c>
      <c r="L102" s="41"/>
      <c r="M102" s="182" t="s">
        <v>5</v>
      </c>
      <c r="N102" s="183" t="s">
        <v>40</v>
      </c>
      <c r="O102" s="42"/>
      <c r="P102" s="184">
        <f t="shared" si="1"/>
        <v>0</v>
      </c>
      <c r="Q102" s="184">
        <v>0</v>
      </c>
      <c r="R102" s="184">
        <f t="shared" si="2"/>
        <v>0</v>
      </c>
      <c r="S102" s="184">
        <v>0</v>
      </c>
      <c r="T102" s="185">
        <f t="shared" si="3"/>
        <v>0</v>
      </c>
      <c r="AQ102" s="24" t="s">
        <v>168</v>
      </c>
      <c r="AS102" s="24" t="s">
        <v>164</v>
      </c>
      <c r="AT102" s="24" t="s">
        <v>77</v>
      </c>
      <c r="AX102" s="24" t="s">
        <v>162</v>
      </c>
      <c r="BD102" s="186">
        <f t="shared" si="4"/>
        <v>0</v>
      </c>
      <c r="BE102" s="186">
        <f t="shared" si="5"/>
        <v>0</v>
      </c>
      <c r="BF102" s="186">
        <f t="shared" si="6"/>
        <v>0</v>
      </c>
      <c r="BG102" s="186">
        <f t="shared" si="7"/>
        <v>0</v>
      </c>
      <c r="BH102" s="186">
        <f t="shared" si="8"/>
        <v>0</v>
      </c>
      <c r="BI102" s="24" t="s">
        <v>77</v>
      </c>
      <c r="BJ102" s="186">
        <f t="shared" si="9"/>
        <v>0</v>
      </c>
      <c r="BK102" s="24" t="s">
        <v>168</v>
      </c>
      <c r="BL102" s="24" t="s">
        <v>365</v>
      </c>
    </row>
    <row r="103" spans="2:64" s="1" customFormat="1" ht="16.5" customHeight="1">
      <c r="B103" s="174"/>
      <c r="C103" s="175" t="s">
        <v>275</v>
      </c>
      <c r="D103" s="175" t="s">
        <v>164</v>
      </c>
      <c r="E103" s="176" t="s">
        <v>3771</v>
      </c>
      <c r="F103" s="177" t="s">
        <v>3772</v>
      </c>
      <c r="G103" s="178" t="s">
        <v>320</v>
      </c>
      <c r="H103" s="179">
        <v>1</v>
      </c>
      <c r="I103" s="180"/>
      <c r="J103" s="181">
        <f t="shared" si="0"/>
        <v>0</v>
      </c>
      <c r="K103" s="177" t="s">
        <v>5</v>
      </c>
      <c r="L103" s="41"/>
      <c r="M103" s="182" t="s">
        <v>5</v>
      </c>
      <c r="N103" s="183" t="s">
        <v>40</v>
      </c>
      <c r="O103" s="42"/>
      <c r="P103" s="184">
        <f t="shared" si="1"/>
        <v>0</v>
      </c>
      <c r="Q103" s="184">
        <v>0</v>
      </c>
      <c r="R103" s="184">
        <f t="shared" si="2"/>
        <v>0</v>
      </c>
      <c r="S103" s="184">
        <v>0</v>
      </c>
      <c r="T103" s="185">
        <f t="shared" si="3"/>
        <v>0</v>
      </c>
      <c r="AQ103" s="24" t="s">
        <v>168</v>
      </c>
      <c r="AS103" s="24" t="s">
        <v>164</v>
      </c>
      <c r="AT103" s="24" t="s">
        <v>77</v>
      </c>
      <c r="AX103" s="24" t="s">
        <v>162</v>
      </c>
      <c r="BD103" s="186">
        <f t="shared" si="4"/>
        <v>0</v>
      </c>
      <c r="BE103" s="186">
        <f t="shared" si="5"/>
        <v>0</v>
      </c>
      <c r="BF103" s="186">
        <f t="shared" si="6"/>
        <v>0</v>
      </c>
      <c r="BG103" s="186">
        <f t="shared" si="7"/>
        <v>0</v>
      </c>
      <c r="BH103" s="186">
        <f t="shared" si="8"/>
        <v>0</v>
      </c>
      <c r="BI103" s="24" t="s">
        <v>77</v>
      </c>
      <c r="BJ103" s="186">
        <f t="shared" si="9"/>
        <v>0</v>
      </c>
      <c r="BK103" s="24" t="s">
        <v>168</v>
      </c>
      <c r="BL103" s="24" t="s">
        <v>374</v>
      </c>
    </row>
    <row r="104" spans="2:64" s="1" customFormat="1" ht="16.5" customHeight="1">
      <c r="B104" s="394"/>
      <c r="C104" s="389" t="s">
        <v>281</v>
      </c>
      <c r="D104" s="389" t="s">
        <v>164</v>
      </c>
      <c r="E104" s="390" t="s">
        <v>3773</v>
      </c>
      <c r="F104" s="391" t="s">
        <v>3774</v>
      </c>
      <c r="G104" s="392" t="s">
        <v>320</v>
      </c>
      <c r="H104" s="393">
        <v>50</v>
      </c>
      <c r="I104" s="180"/>
      <c r="J104" s="181">
        <f t="shared" si="0"/>
        <v>0</v>
      </c>
      <c r="K104" s="177" t="s">
        <v>5</v>
      </c>
      <c r="L104" s="41"/>
      <c r="M104" s="182" t="s">
        <v>5</v>
      </c>
      <c r="N104" s="183" t="s">
        <v>40</v>
      </c>
      <c r="O104" s="42"/>
      <c r="P104" s="184">
        <f t="shared" si="1"/>
        <v>0</v>
      </c>
      <c r="Q104" s="184">
        <v>0</v>
      </c>
      <c r="R104" s="184">
        <f t="shared" si="2"/>
        <v>0</v>
      </c>
      <c r="S104" s="184">
        <v>0</v>
      </c>
      <c r="T104" s="185">
        <f t="shared" si="3"/>
        <v>0</v>
      </c>
      <c r="AQ104" s="24" t="s">
        <v>168</v>
      </c>
      <c r="AS104" s="24" t="s">
        <v>164</v>
      </c>
      <c r="AT104" s="24" t="s">
        <v>77</v>
      </c>
      <c r="AX104" s="24" t="s">
        <v>162</v>
      </c>
      <c r="BD104" s="186">
        <f t="shared" si="4"/>
        <v>0</v>
      </c>
      <c r="BE104" s="186">
        <f t="shared" si="5"/>
        <v>0</v>
      </c>
      <c r="BF104" s="186">
        <f t="shared" si="6"/>
        <v>0</v>
      </c>
      <c r="BG104" s="186">
        <f t="shared" si="7"/>
        <v>0</v>
      </c>
      <c r="BH104" s="186">
        <f t="shared" si="8"/>
        <v>0</v>
      </c>
      <c r="BI104" s="24" t="s">
        <v>77</v>
      </c>
      <c r="BJ104" s="186">
        <f t="shared" si="9"/>
        <v>0</v>
      </c>
      <c r="BK104" s="24" t="s">
        <v>168</v>
      </c>
      <c r="BL104" s="24" t="s">
        <v>382</v>
      </c>
    </row>
    <row r="105" spans="2:64" s="1" customFormat="1" ht="16.5" customHeight="1">
      <c r="B105" s="394"/>
      <c r="C105" s="389" t="s">
        <v>289</v>
      </c>
      <c r="D105" s="389" t="s">
        <v>164</v>
      </c>
      <c r="E105" s="390" t="s">
        <v>3775</v>
      </c>
      <c r="F105" s="391" t="s">
        <v>3776</v>
      </c>
      <c r="G105" s="392" t="s">
        <v>320</v>
      </c>
      <c r="H105" s="393">
        <v>17</v>
      </c>
      <c r="I105" s="180"/>
      <c r="J105" s="181">
        <f t="shared" si="0"/>
        <v>0</v>
      </c>
      <c r="K105" s="177" t="s">
        <v>5</v>
      </c>
      <c r="L105" s="41"/>
      <c r="M105" s="182" t="s">
        <v>5</v>
      </c>
      <c r="N105" s="183" t="s">
        <v>40</v>
      </c>
      <c r="O105" s="42"/>
      <c r="P105" s="184">
        <f t="shared" si="1"/>
        <v>0</v>
      </c>
      <c r="Q105" s="184">
        <v>0</v>
      </c>
      <c r="R105" s="184">
        <f t="shared" si="2"/>
        <v>0</v>
      </c>
      <c r="S105" s="184">
        <v>0</v>
      </c>
      <c r="T105" s="185">
        <f t="shared" si="3"/>
        <v>0</v>
      </c>
      <c r="AQ105" s="24" t="s">
        <v>168</v>
      </c>
      <c r="AS105" s="24" t="s">
        <v>164</v>
      </c>
      <c r="AT105" s="24" t="s">
        <v>77</v>
      </c>
      <c r="AX105" s="24" t="s">
        <v>162</v>
      </c>
      <c r="BD105" s="186">
        <f t="shared" si="4"/>
        <v>0</v>
      </c>
      <c r="BE105" s="186">
        <f t="shared" si="5"/>
        <v>0</v>
      </c>
      <c r="BF105" s="186">
        <f t="shared" si="6"/>
        <v>0</v>
      </c>
      <c r="BG105" s="186">
        <f t="shared" si="7"/>
        <v>0</v>
      </c>
      <c r="BH105" s="186">
        <f t="shared" si="8"/>
        <v>0</v>
      </c>
      <c r="BI105" s="24" t="s">
        <v>77</v>
      </c>
      <c r="BJ105" s="186">
        <f t="shared" si="9"/>
        <v>0</v>
      </c>
      <c r="BK105" s="24" t="s">
        <v>168</v>
      </c>
      <c r="BL105" s="24" t="s">
        <v>390</v>
      </c>
    </row>
    <row r="106" spans="2:64" s="1" customFormat="1" ht="16.5" customHeight="1">
      <c r="B106" s="394"/>
      <c r="C106" s="389" t="s">
        <v>296</v>
      </c>
      <c r="D106" s="389" t="s">
        <v>164</v>
      </c>
      <c r="E106" s="390" t="s">
        <v>3777</v>
      </c>
      <c r="F106" s="391" t="s">
        <v>3778</v>
      </c>
      <c r="G106" s="392" t="s">
        <v>320</v>
      </c>
      <c r="H106" s="393">
        <v>67</v>
      </c>
      <c r="I106" s="180"/>
      <c r="J106" s="181">
        <f t="shared" si="0"/>
        <v>0</v>
      </c>
      <c r="K106" s="177" t="s">
        <v>5</v>
      </c>
      <c r="L106" s="41"/>
      <c r="M106" s="182" t="s">
        <v>5</v>
      </c>
      <c r="N106" s="183" t="s">
        <v>40</v>
      </c>
      <c r="O106" s="42"/>
      <c r="P106" s="184">
        <f t="shared" si="1"/>
        <v>0</v>
      </c>
      <c r="Q106" s="184">
        <v>0</v>
      </c>
      <c r="R106" s="184">
        <f t="shared" si="2"/>
        <v>0</v>
      </c>
      <c r="S106" s="184">
        <v>0</v>
      </c>
      <c r="T106" s="185">
        <f t="shared" si="3"/>
        <v>0</v>
      </c>
      <c r="AQ106" s="24" t="s">
        <v>168</v>
      </c>
      <c r="AS106" s="24" t="s">
        <v>164</v>
      </c>
      <c r="AT106" s="24" t="s">
        <v>77</v>
      </c>
      <c r="AX106" s="24" t="s">
        <v>162</v>
      </c>
      <c r="BD106" s="186">
        <f t="shared" si="4"/>
        <v>0</v>
      </c>
      <c r="BE106" s="186">
        <f t="shared" si="5"/>
        <v>0</v>
      </c>
      <c r="BF106" s="186">
        <f t="shared" si="6"/>
        <v>0</v>
      </c>
      <c r="BG106" s="186">
        <f t="shared" si="7"/>
        <v>0</v>
      </c>
      <c r="BH106" s="186">
        <f t="shared" si="8"/>
        <v>0</v>
      </c>
      <c r="BI106" s="24" t="s">
        <v>77</v>
      </c>
      <c r="BJ106" s="186">
        <f t="shared" si="9"/>
        <v>0</v>
      </c>
      <c r="BK106" s="24" t="s">
        <v>168</v>
      </c>
      <c r="BL106" s="24" t="s">
        <v>398</v>
      </c>
    </row>
    <row r="107" spans="2:64" s="1" customFormat="1" ht="16.5" customHeight="1">
      <c r="B107" s="394"/>
      <c r="C107" s="389" t="s">
        <v>10</v>
      </c>
      <c r="D107" s="389" t="s">
        <v>164</v>
      </c>
      <c r="E107" s="390" t="s">
        <v>3779</v>
      </c>
      <c r="F107" s="391" t="s">
        <v>3780</v>
      </c>
      <c r="G107" s="392" t="s">
        <v>320</v>
      </c>
      <c r="H107" s="393">
        <v>76</v>
      </c>
      <c r="I107" s="180"/>
      <c r="J107" s="181">
        <f t="shared" si="0"/>
        <v>0</v>
      </c>
      <c r="K107" s="177" t="s">
        <v>5</v>
      </c>
      <c r="L107" s="41"/>
      <c r="M107" s="182" t="s">
        <v>5</v>
      </c>
      <c r="N107" s="183" t="s">
        <v>40</v>
      </c>
      <c r="O107" s="42"/>
      <c r="P107" s="184">
        <f t="shared" si="1"/>
        <v>0</v>
      </c>
      <c r="Q107" s="184">
        <v>0</v>
      </c>
      <c r="R107" s="184">
        <f t="shared" si="2"/>
        <v>0</v>
      </c>
      <c r="S107" s="184">
        <v>0</v>
      </c>
      <c r="T107" s="185">
        <f t="shared" si="3"/>
        <v>0</v>
      </c>
      <c r="AQ107" s="24" t="s">
        <v>168</v>
      </c>
      <c r="AS107" s="24" t="s">
        <v>164</v>
      </c>
      <c r="AT107" s="24" t="s">
        <v>77</v>
      </c>
      <c r="AX107" s="24" t="s">
        <v>162</v>
      </c>
      <c r="BD107" s="186">
        <f t="shared" si="4"/>
        <v>0</v>
      </c>
      <c r="BE107" s="186">
        <f t="shared" si="5"/>
        <v>0</v>
      </c>
      <c r="BF107" s="186">
        <f t="shared" si="6"/>
        <v>0</v>
      </c>
      <c r="BG107" s="186">
        <f t="shared" si="7"/>
        <v>0</v>
      </c>
      <c r="BH107" s="186">
        <f t="shared" si="8"/>
        <v>0</v>
      </c>
      <c r="BI107" s="24" t="s">
        <v>77</v>
      </c>
      <c r="BJ107" s="186">
        <f t="shared" si="9"/>
        <v>0</v>
      </c>
      <c r="BK107" s="24" t="s">
        <v>168</v>
      </c>
      <c r="BL107" s="24" t="s">
        <v>406</v>
      </c>
    </row>
    <row r="108" spans="2:64" s="1" customFormat="1" ht="16.5" customHeight="1">
      <c r="B108" s="174"/>
      <c r="C108" s="175" t="s">
        <v>305</v>
      </c>
      <c r="D108" s="175" t="s">
        <v>164</v>
      </c>
      <c r="E108" s="176" t="s">
        <v>3781</v>
      </c>
      <c r="F108" s="177" t="s">
        <v>3782</v>
      </c>
      <c r="G108" s="178" t="s">
        <v>320</v>
      </c>
      <c r="H108" s="179">
        <v>8</v>
      </c>
      <c r="I108" s="180"/>
      <c r="J108" s="181">
        <f t="shared" si="0"/>
        <v>0</v>
      </c>
      <c r="K108" s="177" t="s">
        <v>5</v>
      </c>
      <c r="L108" s="41"/>
      <c r="M108" s="182" t="s">
        <v>5</v>
      </c>
      <c r="N108" s="183" t="s">
        <v>40</v>
      </c>
      <c r="O108" s="42"/>
      <c r="P108" s="184">
        <f t="shared" si="1"/>
        <v>0</v>
      </c>
      <c r="Q108" s="184">
        <v>0</v>
      </c>
      <c r="R108" s="184">
        <f t="shared" si="2"/>
        <v>0</v>
      </c>
      <c r="S108" s="184">
        <v>0</v>
      </c>
      <c r="T108" s="185">
        <f t="shared" si="3"/>
        <v>0</v>
      </c>
      <c r="AQ108" s="24" t="s">
        <v>168</v>
      </c>
      <c r="AS108" s="24" t="s">
        <v>164</v>
      </c>
      <c r="AT108" s="24" t="s">
        <v>77</v>
      </c>
      <c r="AX108" s="24" t="s">
        <v>162</v>
      </c>
      <c r="BD108" s="186">
        <f t="shared" si="4"/>
        <v>0</v>
      </c>
      <c r="BE108" s="186">
        <f t="shared" si="5"/>
        <v>0</v>
      </c>
      <c r="BF108" s="186">
        <f t="shared" si="6"/>
        <v>0</v>
      </c>
      <c r="BG108" s="186">
        <f t="shared" si="7"/>
        <v>0</v>
      </c>
      <c r="BH108" s="186">
        <f t="shared" si="8"/>
        <v>0</v>
      </c>
      <c r="BI108" s="24" t="s">
        <v>77</v>
      </c>
      <c r="BJ108" s="186">
        <f t="shared" si="9"/>
        <v>0</v>
      </c>
      <c r="BK108" s="24" t="s">
        <v>168</v>
      </c>
      <c r="BL108" s="24" t="s">
        <v>413</v>
      </c>
    </row>
    <row r="109" spans="2:64" s="1" customFormat="1" ht="16.5" customHeight="1">
      <c r="B109" s="174"/>
      <c r="C109" s="175" t="s">
        <v>317</v>
      </c>
      <c r="D109" s="175" t="s">
        <v>164</v>
      </c>
      <c r="E109" s="176" t="s">
        <v>3783</v>
      </c>
      <c r="F109" s="177" t="s">
        <v>3784</v>
      </c>
      <c r="G109" s="178" t="s">
        <v>320</v>
      </c>
      <c r="H109" s="179">
        <v>1</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Q109" s="24" t="s">
        <v>168</v>
      </c>
      <c r="AS109" s="24" t="s">
        <v>164</v>
      </c>
      <c r="AT109" s="24" t="s">
        <v>77</v>
      </c>
      <c r="AX109" s="24" t="s">
        <v>162</v>
      </c>
      <c r="BD109" s="186">
        <f t="shared" si="4"/>
        <v>0</v>
      </c>
      <c r="BE109" s="186">
        <f t="shared" si="5"/>
        <v>0</v>
      </c>
      <c r="BF109" s="186">
        <f t="shared" si="6"/>
        <v>0</v>
      </c>
      <c r="BG109" s="186">
        <f t="shared" si="7"/>
        <v>0</v>
      </c>
      <c r="BH109" s="186">
        <f t="shared" si="8"/>
        <v>0</v>
      </c>
      <c r="BI109" s="24" t="s">
        <v>77</v>
      </c>
      <c r="BJ109" s="186">
        <f t="shared" si="9"/>
        <v>0</v>
      </c>
      <c r="BK109" s="24" t="s">
        <v>168</v>
      </c>
      <c r="BL109" s="24" t="s">
        <v>421</v>
      </c>
    </row>
    <row r="110" spans="2:64" s="1" customFormat="1" ht="16.5" customHeight="1">
      <c r="B110" s="174"/>
      <c r="C110" s="175" t="s">
        <v>324</v>
      </c>
      <c r="D110" s="175" t="s">
        <v>164</v>
      </c>
      <c r="E110" s="176" t="s">
        <v>3785</v>
      </c>
      <c r="F110" s="177" t="s">
        <v>3786</v>
      </c>
      <c r="G110" s="178" t="s">
        <v>320</v>
      </c>
      <c r="H110" s="179">
        <v>60</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Q110" s="24" t="s">
        <v>168</v>
      </c>
      <c r="AS110" s="24" t="s">
        <v>164</v>
      </c>
      <c r="AT110" s="24" t="s">
        <v>77</v>
      </c>
      <c r="AX110" s="24" t="s">
        <v>162</v>
      </c>
      <c r="BD110" s="186">
        <f t="shared" si="4"/>
        <v>0</v>
      </c>
      <c r="BE110" s="186">
        <f t="shared" si="5"/>
        <v>0</v>
      </c>
      <c r="BF110" s="186">
        <f t="shared" si="6"/>
        <v>0</v>
      </c>
      <c r="BG110" s="186">
        <f t="shared" si="7"/>
        <v>0</v>
      </c>
      <c r="BH110" s="186">
        <f t="shared" si="8"/>
        <v>0</v>
      </c>
      <c r="BI110" s="24" t="s">
        <v>77</v>
      </c>
      <c r="BJ110" s="186">
        <f t="shared" si="9"/>
        <v>0</v>
      </c>
      <c r="BK110" s="24" t="s">
        <v>168</v>
      </c>
      <c r="BL110" s="24" t="s">
        <v>434</v>
      </c>
    </row>
    <row r="111" spans="2:64" s="1" customFormat="1" ht="16.5" customHeight="1">
      <c r="B111" s="174"/>
      <c r="C111" s="389" t="s">
        <v>330</v>
      </c>
      <c r="D111" s="389" t="s">
        <v>164</v>
      </c>
      <c r="E111" s="390" t="s">
        <v>3787</v>
      </c>
      <c r="F111" s="391" t="s">
        <v>3788</v>
      </c>
      <c r="G111" s="392" t="s">
        <v>746</v>
      </c>
      <c r="H111" s="393">
        <v>430</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Q111" s="24" t="s">
        <v>168</v>
      </c>
      <c r="AS111" s="24" t="s">
        <v>164</v>
      </c>
      <c r="AT111" s="24" t="s">
        <v>77</v>
      </c>
      <c r="AX111" s="24" t="s">
        <v>162</v>
      </c>
      <c r="BD111" s="186">
        <f t="shared" si="4"/>
        <v>0</v>
      </c>
      <c r="BE111" s="186">
        <f t="shared" si="5"/>
        <v>0</v>
      </c>
      <c r="BF111" s="186">
        <f t="shared" si="6"/>
        <v>0</v>
      </c>
      <c r="BG111" s="186">
        <f t="shared" si="7"/>
        <v>0</v>
      </c>
      <c r="BH111" s="186">
        <f t="shared" si="8"/>
        <v>0</v>
      </c>
      <c r="BI111" s="24" t="s">
        <v>77</v>
      </c>
      <c r="BJ111" s="186">
        <f t="shared" si="9"/>
        <v>0</v>
      </c>
      <c r="BK111" s="24" t="s">
        <v>168</v>
      </c>
      <c r="BL111" s="24" t="s">
        <v>448</v>
      </c>
    </row>
    <row r="112" spans="2:64" s="1" customFormat="1" ht="25.5" customHeight="1">
      <c r="B112" s="174"/>
      <c r="C112" s="389" t="s">
        <v>334</v>
      </c>
      <c r="D112" s="389" t="s">
        <v>164</v>
      </c>
      <c r="E112" s="390" t="s">
        <v>3789</v>
      </c>
      <c r="F112" s="391" t="s">
        <v>3790</v>
      </c>
      <c r="G112" s="392" t="s">
        <v>746</v>
      </c>
      <c r="H112" s="393">
        <v>110</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Q112" s="24" t="s">
        <v>168</v>
      </c>
      <c r="AS112" s="24" t="s">
        <v>164</v>
      </c>
      <c r="AT112" s="24" t="s">
        <v>77</v>
      </c>
      <c r="AX112" s="24" t="s">
        <v>162</v>
      </c>
      <c r="BD112" s="186">
        <f t="shared" si="4"/>
        <v>0</v>
      </c>
      <c r="BE112" s="186">
        <f t="shared" si="5"/>
        <v>0</v>
      </c>
      <c r="BF112" s="186">
        <f t="shared" si="6"/>
        <v>0</v>
      </c>
      <c r="BG112" s="186">
        <f t="shared" si="7"/>
        <v>0</v>
      </c>
      <c r="BH112" s="186">
        <f t="shared" si="8"/>
        <v>0</v>
      </c>
      <c r="BI112" s="24" t="s">
        <v>77</v>
      </c>
      <c r="BJ112" s="186">
        <f t="shared" si="9"/>
        <v>0</v>
      </c>
      <c r="BK112" s="24" t="s">
        <v>168</v>
      </c>
      <c r="BL112" s="24" t="s">
        <v>458</v>
      </c>
    </row>
    <row r="113" spans="1:64" s="1" customFormat="1" ht="25.5" customHeight="1">
      <c r="B113" s="174"/>
      <c r="C113" s="389" t="s">
        <v>342</v>
      </c>
      <c r="D113" s="389" t="s">
        <v>164</v>
      </c>
      <c r="E113" s="390" t="s">
        <v>3791</v>
      </c>
      <c r="F113" s="391" t="s">
        <v>3792</v>
      </c>
      <c r="G113" s="392" t="s">
        <v>746</v>
      </c>
      <c r="H113" s="393">
        <v>296</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Q113" s="24" t="s">
        <v>168</v>
      </c>
      <c r="AS113" s="24" t="s">
        <v>164</v>
      </c>
      <c r="AT113" s="24" t="s">
        <v>77</v>
      </c>
      <c r="AX113" s="24" t="s">
        <v>162</v>
      </c>
      <c r="BD113" s="186">
        <f t="shared" si="4"/>
        <v>0</v>
      </c>
      <c r="BE113" s="186">
        <f t="shared" si="5"/>
        <v>0</v>
      </c>
      <c r="BF113" s="186">
        <f t="shared" si="6"/>
        <v>0</v>
      </c>
      <c r="BG113" s="186">
        <f t="shared" si="7"/>
        <v>0</v>
      </c>
      <c r="BH113" s="186">
        <f t="shared" si="8"/>
        <v>0</v>
      </c>
      <c r="BI113" s="24" t="s">
        <v>77</v>
      </c>
      <c r="BJ113" s="186">
        <f t="shared" si="9"/>
        <v>0</v>
      </c>
      <c r="BK113" s="24" t="s">
        <v>168</v>
      </c>
      <c r="BL113" s="24" t="s">
        <v>470</v>
      </c>
    </row>
    <row r="114" spans="1:64" s="1" customFormat="1" ht="25.5" customHeight="1">
      <c r="B114" s="174"/>
      <c r="C114" s="175" t="s">
        <v>346</v>
      </c>
      <c r="D114" s="175" t="s">
        <v>164</v>
      </c>
      <c r="E114" s="176" t="s">
        <v>3793</v>
      </c>
      <c r="F114" s="177" t="s">
        <v>3794</v>
      </c>
      <c r="G114" s="178" t="s">
        <v>746</v>
      </c>
      <c r="H114" s="179">
        <v>10</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Q114" s="24" t="s">
        <v>168</v>
      </c>
      <c r="AS114" s="24" t="s">
        <v>164</v>
      </c>
      <c r="AT114" s="24" t="s">
        <v>77</v>
      </c>
      <c r="AX114" s="24" t="s">
        <v>162</v>
      </c>
      <c r="BD114" s="186">
        <f t="shared" si="4"/>
        <v>0</v>
      </c>
      <c r="BE114" s="186">
        <f t="shared" si="5"/>
        <v>0</v>
      </c>
      <c r="BF114" s="186">
        <f t="shared" si="6"/>
        <v>0</v>
      </c>
      <c r="BG114" s="186">
        <f t="shared" si="7"/>
        <v>0</v>
      </c>
      <c r="BH114" s="186">
        <f t="shared" si="8"/>
        <v>0</v>
      </c>
      <c r="BI114" s="24" t="s">
        <v>77</v>
      </c>
      <c r="BJ114" s="186">
        <f t="shared" si="9"/>
        <v>0</v>
      </c>
      <c r="BK114" s="24" t="s">
        <v>168</v>
      </c>
      <c r="BL114" s="24" t="s">
        <v>486</v>
      </c>
    </row>
    <row r="115" spans="1:64" s="1" customFormat="1" ht="25.5" customHeight="1">
      <c r="A115" s="405"/>
      <c r="B115" s="394"/>
      <c r="C115" s="389" t="s">
        <v>350</v>
      </c>
      <c r="D115" s="389" t="s">
        <v>164</v>
      </c>
      <c r="E115" s="390" t="s">
        <v>3795</v>
      </c>
      <c r="F115" s="391" t="s">
        <v>3796</v>
      </c>
      <c r="G115" s="392" t="s">
        <v>746</v>
      </c>
      <c r="H115" s="393">
        <v>250</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Q115" s="24" t="s">
        <v>168</v>
      </c>
      <c r="AS115" s="24" t="s">
        <v>164</v>
      </c>
      <c r="AT115" s="24" t="s">
        <v>77</v>
      </c>
      <c r="AX115" s="24" t="s">
        <v>162</v>
      </c>
      <c r="BD115" s="186">
        <f t="shared" si="4"/>
        <v>0</v>
      </c>
      <c r="BE115" s="186">
        <f t="shared" si="5"/>
        <v>0</v>
      </c>
      <c r="BF115" s="186">
        <f t="shared" si="6"/>
        <v>0</v>
      </c>
      <c r="BG115" s="186">
        <f t="shared" si="7"/>
        <v>0</v>
      </c>
      <c r="BH115" s="186">
        <f t="shared" si="8"/>
        <v>0</v>
      </c>
      <c r="BI115" s="24" t="s">
        <v>77</v>
      </c>
      <c r="BJ115" s="186">
        <f t="shared" si="9"/>
        <v>0</v>
      </c>
      <c r="BK115" s="24" t="s">
        <v>168</v>
      </c>
      <c r="BL115" s="24" t="s">
        <v>498</v>
      </c>
    </row>
    <row r="116" spans="1:64" s="1" customFormat="1" ht="25.5" customHeight="1">
      <c r="A116" s="405"/>
      <c r="B116" s="394"/>
      <c r="C116" s="389" t="s">
        <v>356</v>
      </c>
      <c r="D116" s="389" t="s">
        <v>164</v>
      </c>
      <c r="E116" s="390" t="s">
        <v>3797</v>
      </c>
      <c r="F116" s="391" t="s">
        <v>3798</v>
      </c>
      <c r="G116" s="392" t="s">
        <v>746</v>
      </c>
      <c r="H116" s="393">
        <v>110</v>
      </c>
      <c r="I116" s="180"/>
      <c r="J116" s="181">
        <f t="shared" si="0"/>
        <v>0</v>
      </c>
      <c r="K116" s="177" t="s">
        <v>5</v>
      </c>
      <c r="L116" s="41"/>
      <c r="M116" s="182" t="s">
        <v>5</v>
      </c>
      <c r="N116" s="183" t="s">
        <v>40</v>
      </c>
      <c r="O116" s="42"/>
      <c r="P116" s="184">
        <f t="shared" si="1"/>
        <v>0</v>
      </c>
      <c r="Q116" s="184">
        <v>0</v>
      </c>
      <c r="R116" s="184">
        <f t="shared" si="2"/>
        <v>0</v>
      </c>
      <c r="S116" s="184">
        <v>0</v>
      </c>
      <c r="T116" s="185">
        <f t="shared" si="3"/>
        <v>0</v>
      </c>
      <c r="AQ116" s="24" t="s">
        <v>168</v>
      </c>
      <c r="AS116" s="24" t="s">
        <v>164</v>
      </c>
      <c r="AT116" s="24" t="s">
        <v>77</v>
      </c>
      <c r="AX116" s="24" t="s">
        <v>162</v>
      </c>
      <c r="BD116" s="186">
        <f t="shared" si="4"/>
        <v>0</v>
      </c>
      <c r="BE116" s="186">
        <f t="shared" si="5"/>
        <v>0</v>
      </c>
      <c r="BF116" s="186">
        <f t="shared" si="6"/>
        <v>0</v>
      </c>
      <c r="BG116" s="186">
        <f t="shared" si="7"/>
        <v>0</v>
      </c>
      <c r="BH116" s="186">
        <f t="shared" si="8"/>
        <v>0</v>
      </c>
      <c r="BI116" s="24" t="s">
        <v>77</v>
      </c>
      <c r="BJ116" s="186">
        <f t="shared" si="9"/>
        <v>0</v>
      </c>
      <c r="BK116" s="24" t="s">
        <v>168</v>
      </c>
      <c r="BL116" s="24" t="s">
        <v>507</v>
      </c>
    </row>
    <row r="117" spans="1:64" s="1" customFormat="1" ht="16.5" customHeight="1">
      <c r="B117" s="174"/>
      <c r="C117" s="175" t="s">
        <v>361</v>
      </c>
      <c r="D117" s="175" t="s">
        <v>164</v>
      </c>
      <c r="E117" s="176" t="s">
        <v>3799</v>
      </c>
      <c r="F117" s="177" t="s">
        <v>3800</v>
      </c>
      <c r="G117" s="178" t="s">
        <v>320</v>
      </c>
      <c r="H117" s="179">
        <v>1</v>
      </c>
      <c r="I117" s="180"/>
      <c r="J117" s="181">
        <f t="shared" si="0"/>
        <v>0</v>
      </c>
      <c r="K117" s="177" t="s">
        <v>5</v>
      </c>
      <c r="L117" s="41"/>
      <c r="M117" s="182" t="s">
        <v>5</v>
      </c>
      <c r="N117" s="183" t="s">
        <v>40</v>
      </c>
      <c r="O117" s="42"/>
      <c r="P117" s="184">
        <f t="shared" si="1"/>
        <v>0</v>
      </c>
      <c r="Q117" s="184">
        <v>0</v>
      </c>
      <c r="R117" s="184">
        <f t="shared" si="2"/>
        <v>0</v>
      </c>
      <c r="S117" s="184">
        <v>0</v>
      </c>
      <c r="T117" s="185">
        <f t="shared" si="3"/>
        <v>0</v>
      </c>
      <c r="AQ117" s="24" t="s">
        <v>168</v>
      </c>
      <c r="AS117" s="24" t="s">
        <v>164</v>
      </c>
      <c r="AT117" s="24" t="s">
        <v>77</v>
      </c>
      <c r="AX117" s="24" t="s">
        <v>162</v>
      </c>
      <c r="BD117" s="186">
        <f t="shared" si="4"/>
        <v>0</v>
      </c>
      <c r="BE117" s="186">
        <f t="shared" si="5"/>
        <v>0</v>
      </c>
      <c r="BF117" s="186">
        <f t="shared" si="6"/>
        <v>0</v>
      </c>
      <c r="BG117" s="186">
        <f t="shared" si="7"/>
        <v>0</v>
      </c>
      <c r="BH117" s="186">
        <f t="shared" si="8"/>
        <v>0</v>
      </c>
      <c r="BI117" s="24" t="s">
        <v>77</v>
      </c>
      <c r="BJ117" s="186">
        <f t="shared" si="9"/>
        <v>0</v>
      </c>
      <c r="BK117" s="24" t="s">
        <v>168</v>
      </c>
      <c r="BL117" s="24" t="s">
        <v>515</v>
      </c>
    </row>
    <row r="118" spans="1:64" s="1" customFormat="1" ht="38.25" customHeight="1">
      <c r="B118" s="174"/>
      <c r="C118" s="175" t="s">
        <v>365</v>
      </c>
      <c r="D118" s="175" t="s">
        <v>164</v>
      </c>
      <c r="E118" s="176" t="s">
        <v>3801</v>
      </c>
      <c r="F118" s="177" t="s">
        <v>3802</v>
      </c>
      <c r="G118" s="178" t="s">
        <v>746</v>
      </c>
      <c r="H118" s="179">
        <v>110</v>
      </c>
      <c r="I118" s="180"/>
      <c r="J118" s="181">
        <f t="shared" si="0"/>
        <v>0</v>
      </c>
      <c r="K118" s="177" t="s">
        <v>5</v>
      </c>
      <c r="L118" s="41"/>
      <c r="M118" s="182" t="s">
        <v>5</v>
      </c>
      <c r="N118" s="183" t="s">
        <v>40</v>
      </c>
      <c r="O118" s="42"/>
      <c r="P118" s="184">
        <f t="shared" si="1"/>
        <v>0</v>
      </c>
      <c r="Q118" s="184">
        <v>0</v>
      </c>
      <c r="R118" s="184">
        <f t="shared" si="2"/>
        <v>0</v>
      </c>
      <c r="S118" s="184">
        <v>0</v>
      </c>
      <c r="T118" s="185">
        <f t="shared" si="3"/>
        <v>0</v>
      </c>
      <c r="AQ118" s="24" t="s">
        <v>168</v>
      </c>
      <c r="AS118" s="24" t="s">
        <v>164</v>
      </c>
      <c r="AT118" s="24" t="s">
        <v>77</v>
      </c>
      <c r="AX118" s="24" t="s">
        <v>162</v>
      </c>
      <c r="BD118" s="186">
        <f t="shared" si="4"/>
        <v>0</v>
      </c>
      <c r="BE118" s="186">
        <f t="shared" si="5"/>
        <v>0</v>
      </c>
      <c r="BF118" s="186">
        <f t="shared" si="6"/>
        <v>0</v>
      </c>
      <c r="BG118" s="186">
        <f t="shared" si="7"/>
        <v>0</v>
      </c>
      <c r="BH118" s="186">
        <f t="shared" si="8"/>
        <v>0</v>
      </c>
      <c r="BI118" s="24" t="s">
        <v>77</v>
      </c>
      <c r="BJ118" s="186">
        <f t="shared" si="9"/>
        <v>0</v>
      </c>
      <c r="BK118" s="24" t="s">
        <v>168</v>
      </c>
      <c r="BL118" s="24" t="s">
        <v>525</v>
      </c>
    </row>
    <row r="119" spans="1:64" s="1" customFormat="1" ht="38.25" customHeight="1">
      <c r="B119" s="174"/>
      <c r="C119" s="175" t="s">
        <v>370</v>
      </c>
      <c r="D119" s="175" t="s">
        <v>164</v>
      </c>
      <c r="E119" s="176" t="s">
        <v>3803</v>
      </c>
      <c r="F119" s="177" t="s">
        <v>3804</v>
      </c>
      <c r="G119" s="178" t="s">
        <v>320</v>
      </c>
      <c r="H119" s="179">
        <v>200</v>
      </c>
      <c r="I119" s="180"/>
      <c r="J119" s="181">
        <f t="shared" si="0"/>
        <v>0</v>
      </c>
      <c r="K119" s="177" t="s">
        <v>5</v>
      </c>
      <c r="L119" s="41"/>
      <c r="M119" s="182" t="s">
        <v>5</v>
      </c>
      <c r="N119" s="183" t="s">
        <v>40</v>
      </c>
      <c r="O119" s="42"/>
      <c r="P119" s="184">
        <f t="shared" si="1"/>
        <v>0</v>
      </c>
      <c r="Q119" s="184">
        <v>0</v>
      </c>
      <c r="R119" s="184">
        <f t="shared" si="2"/>
        <v>0</v>
      </c>
      <c r="S119" s="184">
        <v>0</v>
      </c>
      <c r="T119" s="185">
        <f t="shared" si="3"/>
        <v>0</v>
      </c>
      <c r="AQ119" s="24" t="s">
        <v>168</v>
      </c>
      <c r="AS119" s="24" t="s">
        <v>164</v>
      </c>
      <c r="AT119" s="24" t="s">
        <v>77</v>
      </c>
      <c r="AX119" s="24" t="s">
        <v>162</v>
      </c>
      <c r="BD119" s="186">
        <f t="shared" si="4"/>
        <v>0</v>
      </c>
      <c r="BE119" s="186">
        <f t="shared" si="5"/>
        <v>0</v>
      </c>
      <c r="BF119" s="186">
        <f t="shared" si="6"/>
        <v>0</v>
      </c>
      <c r="BG119" s="186">
        <f t="shared" si="7"/>
        <v>0</v>
      </c>
      <c r="BH119" s="186">
        <f t="shared" si="8"/>
        <v>0</v>
      </c>
      <c r="BI119" s="24" t="s">
        <v>77</v>
      </c>
      <c r="BJ119" s="186">
        <f t="shared" si="9"/>
        <v>0</v>
      </c>
      <c r="BK119" s="24" t="s">
        <v>168</v>
      </c>
      <c r="BL119" s="24" t="s">
        <v>535</v>
      </c>
    </row>
    <row r="120" spans="1:64" s="10" customFormat="1" ht="37.4" customHeight="1">
      <c r="B120" s="160"/>
      <c r="D120" s="171" t="s">
        <v>68</v>
      </c>
      <c r="E120" s="238" t="s">
        <v>3805</v>
      </c>
      <c r="F120" s="238" t="s">
        <v>3806</v>
      </c>
      <c r="I120" s="163"/>
      <c r="J120" s="239">
        <f>BJ120</f>
        <v>0</v>
      </c>
      <c r="L120" s="160"/>
      <c r="M120" s="165"/>
      <c r="N120" s="166"/>
      <c r="O120" s="166"/>
      <c r="P120" s="167">
        <f>SUM(P121:P130)</f>
        <v>0</v>
      </c>
      <c r="Q120" s="166"/>
      <c r="R120" s="167">
        <f>SUM(R121:R130)</f>
        <v>0</v>
      </c>
      <c r="S120" s="166"/>
      <c r="T120" s="168">
        <f>SUM(T121:T130)</f>
        <v>0</v>
      </c>
      <c r="AQ120" s="161" t="s">
        <v>77</v>
      </c>
      <c r="AS120" s="169" t="s">
        <v>68</v>
      </c>
      <c r="AT120" s="169" t="s">
        <v>69</v>
      </c>
      <c r="AX120" s="161" t="s">
        <v>162</v>
      </c>
      <c r="BJ120" s="170">
        <f>SUM(BJ121:BJ130)</f>
        <v>0</v>
      </c>
    </row>
    <row r="121" spans="1:64" s="1" customFormat="1" ht="293.25" customHeight="1">
      <c r="B121" s="174"/>
      <c r="C121" s="175" t="s">
        <v>374</v>
      </c>
      <c r="D121" s="175" t="s">
        <v>164</v>
      </c>
      <c r="E121" s="176" t="s">
        <v>3807</v>
      </c>
      <c r="F121" s="177" t="s">
        <v>3808</v>
      </c>
      <c r="G121" s="178" t="s">
        <v>320</v>
      </c>
      <c r="H121" s="179">
        <v>1</v>
      </c>
      <c r="I121" s="180"/>
      <c r="J121" s="181">
        <f t="shared" ref="J121:J130" si="10">ROUND(I121*H121,2)</f>
        <v>0</v>
      </c>
      <c r="K121" s="177" t="s">
        <v>5</v>
      </c>
      <c r="L121" s="41"/>
      <c r="M121" s="182" t="s">
        <v>5</v>
      </c>
      <c r="N121" s="183" t="s">
        <v>40</v>
      </c>
      <c r="O121" s="42"/>
      <c r="P121" s="184">
        <f t="shared" ref="P121:P130" si="11">O121*H121</f>
        <v>0</v>
      </c>
      <c r="Q121" s="184">
        <v>0</v>
      </c>
      <c r="R121" s="184">
        <f t="shared" ref="R121:R130" si="12">Q121*H121</f>
        <v>0</v>
      </c>
      <c r="S121" s="184">
        <v>0</v>
      </c>
      <c r="T121" s="185">
        <f t="shared" ref="T121:T130" si="13">S121*H121</f>
        <v>0</v>
      </c>
      <c r="AQ121" s="24" t="s">
        <v>168</v>
      </c>
      <c r="AS121" s="24" t="s">
        <v>164</v>
      </c>
      <c r="AT121" s="24" t="s">
        <v>77</v>
      </c>
      <c r="AX121" s="24" t="s">
        <v>162</v>
      </c>
      <c r="BD121" s="186">
        <f t="shared" ref="BD121:BD130" si="14">IF(N121="základní",J121,0)</f>
        <v>0</v>
      </c>
      <c r="BE121" s="186">
        <f t="shared" ref="BE121:BE130" si="15">IF(N121="snížená",J121,0)</f>
        <v>0</v>
      </c>
      <c r="BF121" s="186">
        <f t="shared" ref="BF121:BF130" si="16">IF(N121="zákl. přenesená",J121,0)</f>
        <v>0</v>
      </c>
      <c r="BG121" s="186">
        <f t="shared" ref="BG121:BG130" si="17">IF(N121="sníž. přenesená",J121,0)</f>
        <v>0</v>
      </c>
      <c r="BH121" s="186">
        <f t="shared" ref="BH121:BH130" si="18">IF(N121="nulová",J121,0)</f>
        <v>0</v>
      </c>
      <c r="BI121" s="24" t="s">
        <v>77</v>
      </c>
      <c r="BJ121" s="186">
        <f t="shared" ref="BJ121:BJ130" si="19">ROUND(I121*H121,2)</f>
        <v>0</v>
      </c>
      <c r="BK121" s="24" t="s">
        <v>168</v>
      </c>
      <c r="BL121" s="24" t="s">
        <v>543</v>
      </c>
    </row>
    <row r="122" spans="1:64" s="1" customFormat="1" ht="25.5" customHeight="1">
      <c r="B122" s="174"/>
      <c r="C122" s="175" t="s">
        <v>378</v>
      </c>
      <c r="D122" s="175" t="s">
        <v>164</v>
      </c>
      <c r="E122" s="176" t="s">
        <v>3809</v>
      </c>
      <c r="F122" s="177" t="s">
        <v>3810</v>
      </c>
      <c r="G122" s="178" t="s">
        <v>320</v>
      </c>
      <c r="H122" s="179">
        <v>1</v>
      </c>
      <c r="I122" s="180"/>
      <c r="J122" s="181">
        <f t="shared" si="10"/>
        <v>0</v>
      </c>
      <c r="K122" s="177" t="s">
        <v>5</v>
      </c>
      <c r="L122" s="41"/>
      <c r="M122" s="182" t="s">
        <v>5</v>
      </c>
      <c r="N122" s="183" t="s">
        <v>40</v>
      </c>
      <c r="O122" s="42"/>
      <c r="P122" s="184">
        <f t="shared" si="11"/>
        <v>0</v>
      </c>
      <c r="Q122" s="184">
        <v>0</v>
      </c>
      <c r="R122" s="184">
        <f t="shared" si="12"/>
        <v>0</v>
      </c>
      <c r="S122" s="184">
        <v>0</v>
      </c>
      <c r="T122" s="185">
        <f t="shared" si="13"/>
        <v>0</v>
      </c>
      <c r="AQ122" s="24" t="s">
        <v>168</v>
      </c>
      <c r="AS122" s="24" t="s">
        <v>164</v>
      </c>
      <c r="AT122" s="24" t="s">
        <v>77</v>
      </c>
      <c r="AX122" s="24" t="s">
        <v>162</v>
      </c>
      <c r="BD122" s="186">
        <f t="shared" si="14"/>
        <v>0</v>
      </c>
      <c r="BE122" s="186">
        <f t="shared" si="15"/>
        <v>0</v>
      </c>
      <c r="BF122" s="186">
        <f t="shared" si="16"/>
        <v>0</v>
      </c>
      <c r="BG122" s="186">
        <f t="shared" si="17"/>
        <v>0</v>
      </c>
      <c r="BH122" s="186">
        <f t="shared" si="18"/>
        <v>0</v>
      </c>
      <c r="BI122" s="24" t="s">
        <v>77</v>
      </c>
      <c r="BJ122" s="186">
        <f t="shared" si="19"/>
        <v>0</v>
      </c>
      <c r="BK122" s="24" t="s">
        <v>168</v>
      </c>
      <c r="BL122" s="24" t="s">
        <v>567</v>
      </c>
    </row>
    <row r="123" spans="1:64" s="1" customFormat="1" ht="25.5" customHeight="1">
      <c r="B123" s="174"/>
      <c r="C123" s="175" t="s">
        <v>382</v>
      </c>
      <c r="D123" s="175" t="s">
        <v>164</v>
      </c>
      <c r="E123" s="176" t="s">
        <v>3811</v>
      </c>
      <c r="F123" s="177" t="s">
        <v>3812</v>
      </c>
      <c r="G123" s="178" t="s">
        <v>320</v>
      </c>
      <c r="H123" s="179">
        <v>2</v>
      </c>
      <c r="I123" s="180"/>
      <c r="J123" s="181">
        <f t="shared" si="10"/>
        <v>0</v>
      </c>
      <c r="K123" s="177" t="s">
        <v>5</v>
      </c>
      <c r="L123" s="41"/>
      <c r="M123" s="182" t="s">
        <v>5</v>
      </c>
      <c r="N123" s="183" t="s">
        <v>40</v>
      </c>
      <c r="O123" s="42"/>
      <c r="P123" s="184">
        <f t="shared" si="11"/>
        <v>0</v>
      </c>
      <c r="Q123" s="184">
        <v>0</v>
      </c>
      <c r="R123" s="184">
        <f t="shared" si="12"/>
        <v>0</v>
      </c>
      <c r="S123" s="184">
        <v>0</v>
      </c>
      <c r="T123" s="185">
        <f t="shared" si="13"/>
        <v>0</v>
      </c>
      <c r="AQ123" s="24" t="s">
        <v>168</v>
      </c>
      <c r="AS123" s="24" t="s">
        <v>164</v>
      </c>
      <c r="AT123" s="24" t="s">
        <v>77</v>
      </c>
      <c r="AX123" s="24" t="s">
        <v>162</v>
      </c>
      <c r="BD123" s="186">
        <f t="shared" si="14"/>
        <v>0</v>
      </c>
      <c r="BE123" s="186">
        <f t="shared" si="15"/>
        <v>0</v>
      </c>
      <c r="BF123" s="186">
        <f t="shared" si="16"/>
        <v>0</v>
      </c>
      <c r="BG123" s="186">
        <f t="shared" si="17"/>
        <v>0</v>
      </c>
      <c r="BH123" s="186">
        <f t="shared" si="18"/>
        <v>0</v>
      </c>
      <c r="BI123" s="24" t="s">
        <v>77</v>
      </c>
      <c r="BJ123" s="186">
        <f t="shared" si="19"/>
        <v>0</v>
      </c>
      <c r="BK123" s="24" t="s">
        <v>168</v>
      </c>
      <c r="BL123" s="24" t="s">
        <v>579</v>
      </c>
    </row>
    <row r="124" spans="1:64" s="1" customFormat="1" ht="25.5" customHeight="1">
      <c r="B124" s="174"/>
      <c r="C124" s="175" t="s">
        <v>386</v>
      </c>
      <c r="D124" s="175" t="s">
        <v>164</v>
      </c>
      <c r="E124" s="176" t="s">
        <v>3813</v>
      </c>
      <c r="F124" s="177" t="s">
        <v>3814</v>
      </c>
      <c r="G124" s="178" t="s">
        <v>320</v>
      </c>
      <c r="H124" s="179">
        <v>5</v>
      </c>
      <c r="I124" s="180"/>
      <c r="J124" s="181">
        <f t="shared" si="10"/>
        <v>0</v>
      </c>
      <c r="K124" s="177" t="s">
        <v>5</v>
      </c>
      <c r="L124" s="41"/>
      <c r="M124" s="182" t="s">
        <v>5</v>
      </c>
      <c r="N124" s="183" t="s">
        <v>40</v>
      </c>
      <c r="O124" s="42"/>
      <c r="P124" s="184">
        <f t="shared" si="11"/>
        <v>0</v>
      </c>
      <c r="Q124" s="184">
        <v>0</v>
      </c>
      <c r="R124" s="184">
        <f t="shared" si="12"/>
        <v>0</v>
      </c>
      <c r="S124" s="184">
        <v>0</v>
      </c>
      <c r="T124" s="185">
        <f t="shared" si="13"/>
        <v>0</v>
      </c>
      <c r="AQ124" s="24" t="s">
        <v>168</v>
      </c>
      <c r="AS124" s="24" t="s">
        <v>164</v>
      </c>
      <c r="AT124" s="24" t="s">
        <v>77</v>
      </c>
      <c r="AX124" s="24" t="s">
        <v>162</v>
      </c>
      <c r="BD124" s="186">
        <f t="shared" si="14"/>
        <v>0</v>
      </c>
      <c r="BE124" s="186">
        <f t="shared" si="15"/>
        <v>0</v>
      </c>
      <c r="BF124" s="186">
        <f t="shared" si="16"/>
        <v>0</v>
      </c>
      <c r="BG124" s="186">
        <f t="shared" si="17"/>
        <v>0</v>
      </c>
      <c r="BH124" s="186">
        <f t="shared" si="18"/>
        <v>0</v>
      </c>
      <c r="BI124" s="24" t="s">
        <v>77</v>
      </c>
      <c r="BJ124" s="186">
        <f t="shared" si="19"/>
        <v>0</v>
      </c>
      <c r="BK124" s="24" t="s">
        <v>168</v>
      </c>
      <c r="BL124" s="24" t="s">
        <v>589</v>
      </c>
    </row>
    <row r="125" spans="1:64" s="1" customFormat="1" ht="25.5" customHeight="1">
      <c r="B125" s="174"/>
      <c r="C125" s="175" t="s">
        <v>390</v>
      </c>
      <c r="D125" s="175" t="s">
        <v>164</v>
      </c>
      <c r="E125" s="176" t="s">
        <v>3815</v>
      </c>
      <c r="F125" s="177" t="s">
        <v>4880</v>
      </c>
      <c r="G125" s="178" t="s">
        <v>320</v>
      </c>
      <c r="H125" s="179">
        <v>1</v>
      </c>
      <c r="I125" s="180"/>
      <c r="J125" s="181">
        <f t="shared" si="10"/>
        <v>0</v>
      </c>
      <c r="K125" s="177" t="s">
        <v>5</v>
      </c>
      <c r="L125" s="41"/>
      <c r="M125" s="182" t="s">
        <v>5</v>
      </c>
      <c r="N125" s="183" t="s">
        <v>40</v>
      </c>
      <c r="O125" s="42"/>
      <c r="P125" s="184">
        <f t="shared" si="11"/>
        <v>0</v>
      </c>
      <c r="Q125" s="184">
        <v>0</v>
      </c>
      <c r="R125" s="184">
        <f t="shared" si="12"/>
        <v>0</v>
      </c>
      <c r="S125" s="184">
        <v>0</v>
      </c>
      <c r="T125" s="185">
        <f t="shared" si="13"/>
        <v>0</v>
      </c>
      <c r="AQ125" s="24" t="s">
        <v>168</v>
      </c>
      <c r="AS125" s="24" t="s">
        <v>164</v>
      </c>
      <c r="AT125" s="24" t="s">
        <v>77</v>
      </c>
      <c r="AX125" s="24" t="s">
        <v>162</v>
      </c>
      <c r="BD125" s="186">
        <f t="shared" si="14"/>
        <v>0</v>
      </c>
      <c r="BE125" s="186">
        <f t="shared" si="15"/>
        <v>0</v>
      </c>
      <c r="BF125" s="186">
        <f t="shared" si="16"/>
        <v>0</v>
      </c>
      <c r="BG125" s="186">
        <f t="shared" si="17"/>
        <v>0</v>
      </c>
      <c r="BH125" s="186">
        <f t="shared" si="18"/>
        <v>0</v>
      </c>
      <c r="BI125" s="24" t="s">
        <v>77</v>
      </c>
      <c r="BJ125" s="186">
        <f t="shared" si="19"/>
        <v>0</v>
      </c>
      <c r="BK125" s="24" t="s">
        <v>168</v>
      </c>
      <c r="BL125" s="24" t="s">
        <v>600</v>
      </c>
    </row>
    <row r="126" spans="1:64" s="1" customFormat="1" ht="127.5" customHeight="1">
      <c r="B126" s="174"/>
      <c r="C126" s="175" t="s">
        <v>394</v>
      </c>
      <c r="D126" s="175" t="s">
        <v>164</v>
      </c>
      <c r="E126" s="176" t="s">
        <v>3816</v>
      </c>
      <c r="F126" s="177" t="s">
        <v>4878</v>
      </c>
      <c r="G126" s="178" t="s">
        <v>320</v>
      </c>
      <c r="H126" s="179">
        <v>9</v>
      </c>
      <c r="I126" s="180"/>
      <c r="J126" s="181">
        <f t="shared" si="10"/>
        <v>0</v>
      </c>
      <c r="K126" s="177" t="s">
        <v>5</v>
      </c>
      <c r="L126" s="41"/>
      <c r="M126" s="182" t="s">
        <v>5</v>
      </c>
      <c r="N126" s="183" t="s">
        <v>40</v>
      </c>
      <c r="O126" s="42"/>
      <c r="P126" s="184">
        <f t="shared" si="11"/>
        <v>0</v>
      </c>
      <c r="Q126" s="184">
        <v>0</v>
      </c>
      <c r="R126" s="184">
        <f t="shared" si="12"/>
        <v>0</v>
      </c>
      <c r="S126" s="184">
        <v>0</v>
      </c>
      <c r="T126" s="185">
        <f t="shared" si="13"/>
        <v>0</v>
      </c>
      <c r="AQ126" s="24" t="s">
        <v>168</v>
      </c>
      <c r="AS126" s="24" t="s">
        <v>164</v>
      </c>
      <c r="AT126" s="24" t="s">
        <v>77</v>
      </c>
      <c r="AX126" s="24" t="s">
        <v>162</v>
      </c>
      <c r="BD126" s="186">
        <f t="shared" si="14"/>
        <v>0</v>
      </c>
      <c r="BE126" s="186">
        <f t="shared" si="15"/>
        <v>0</v>
      </c>
      <c r="BF126" s="186">
        <f t="shared" si="16"/>
        <v>0</v>
      </c>
      <c r="BG126" s="186">
        <f t="shared" si="17"/>
        <v>0</v>
      </c>
      <c r="BH126" s="186">
        <f t="shared" si="18"/>
        <v>0</v>
      </c>
      <c r="BI126" s="24" t="s">
        <v>77</v>
      </c>
      <c r="BJ126" s="186">
        <f t="shared" si="19"/>
        <v>0</v>
      </c>
      <c r="BK126" s="24" t="s">
        <v>168</v>
      </c>
      <c r="BL126" s="24" t="s">
        <v>614</v>
      </c>
    </row>
    <row r="127" spans="1:64" s="1" customFormat="1" ht="140.25" customHeight="1">
      <c r="B127" s="174"/>
      <c r="C127" s="389" t="s">
        <v>398</v>
      </c>
      <c r="D127" s="389" t="s">
        <v>164</v>
      </c>
      <c r="E127" s="390" t="s">
        <v>3817</v>
      </c>
      <c r="F127" s="391" t="s">
        <v>4879</v>
      </c>
      <c r="G127" s="392" t="s">
        <v>320</v>
      </c>
      <c r="H127" s="393">
        <v>37</v>
      </c>
      <c r="I127" s="180"/>
      <c r="J127" s="181">
        <f t="shared" si="10"/>
        <v>0</v>
      </c>
      <c r="K127" s="177" t="s">
        <v>5</v>
      </c>
      <c r="L127" s="41"/>
      <c r="M127" s="182" t="s">
        <v>5</v>
      </c>
      <c r="N127" s="183" t="s">
        <v>40</v>
      </c>
      <c r="O127" s="42"/>
      <c r="P127" s="184">
        <f t="shared" si="11"/>
        <v>0</v>
      </c>
      <c r="Q127" s="184">
        <v>0</v>
      </c>
      <c r="R127" s="184">
        <f t="shared" si="12"/>
        <v>0</v>
      </c>
      <c r="S127" s="184">
        <v>0</v>
      </c>
      <c r="T127" s="185">
        <f t="shared" si="13"/>
        <v>0</v>
      </c>
      <c r="AQ127" s="24" t="s">
        <v>168</v>
      </c>
      <c r="AS127" s="24" t="s">
        <v>164</v>
      </c>
      <c r="AT127" s="24" t="s">
        <v>77</v>
      </c>
      <c r="AX127" s="24" t="s">
        <v>162</v>
      </c>
      <c r="BD127" s="186">
        <f t="shared" si="14"/>
        <v>0</v>
      </c>
      <c r="BE127" s="186">
        <f t="shared" si="15"/>
        <v>0</v>
      </c>
      <c r="BF127" s="186">
        <f t="shared" si="16"/>
        <v>0</v>
      </c>
      <c r="BG127" s="186">
        <f t="shared" si="17"/>
        <v>0</v>
      </c>
      <c r="BH127" s="186">
        <f t="shared" si="18"/>
        <v>0</v>
      </c>
      <c r="BI127" s="24" t="s">
        <v>77</v>
      </c>
      <c r="BJ127" s="186">
        <f t="shared" si="19"/>
        <v>0</v>
      </c>
      <c r="BK127" s="24" t="s">
        <v>168</v>
      </c>
      <c r="BL127" s="24" t="s">
        <v>662</v>
      </c>
    </row>
    <row r="128" spans="1:64" s="1" customFormat="1" ht="140.25" customHeight="1">
      <c r="B128" s="174"/>
      <c r="C128" s="175" t="s">
        <v>402</v>
      </c>
      <c r="D128" s="175" t="s">
        <v>164</v>
      </c>
      <c r="E128" s="176" t="s">
        <v>3818</v>
      </c>
      <c r="F128" s="177" t="s">
        <v>3819</v>
      </c>
      <c r="G128" s="178" t="s">
        <v>320</v>
      </c>
      <c r="H128" s="179">
        <v>63</v>
      </c>
      <c r="I128" s="180"/>
      <c r="J128" s="181">
        <f t="shared" si="10"/>
        <v>0</v>
      </c>
      <c r="K128" s="177" t="s">
        <v>5</v>
      </c>
      <c r="L128" s="41"/>
      <c r="M128" s="182" t="s">
        <v>5</v>
      </c>
      <c r="N128" s="183" t="s">
        <v>40</v>
      </c>
      <c r="O128" s="42"/>
      <c r="P128" s="184">
        <f t="shared" si="11"/>
        <v>0</v>
      </c>
      <c r="Q128" s="184">
        <v>0</v>
      </c>
      <c r="R128" s="184">
        <f t="shared" si="12"/>
        <v>0</v>
      </c>
      <c r="S128" s="184">
        <v>0</v>
      </c>
      <c r="T128" s="185">
        <f t="shared" si="13"/>
        <v>0</v>
      </c>
      <c r="AQ128" s="24" t="s">
        <v>168</v>
      </c>
      <c r="AS128" s="24" t="s">
        <v>164</v>
      </c>
      <c r="AT128" s="24" t="s">
        <v>77</v>
      </c>
      <c r="AX128" s="24" t="s">
        <v>162</v>
      </c>
      <c r="BD128" s="186">
        <f t="shared" si="14"/>
        <v>0</v>
      </c>
      <c r="BE128" s="186">
        <f t="shared" si="15"/>
        <v>0</v>
      </c>
      <c r="BF128" s="186">
        <f t="shared" si="16"/>
        <v>0</v>
      </c>
      <c r="BG128" s="186">
        <f t="shared" si="17"/>
        <v>0</v>
      </c>
      <c r="BH128" s="186">
        <f t="shared" si="18"/>
        <v>0</v>
      </c>
      <c r="BI128" s="24" t="s">
        <v>77</v>
      </c>
      <c r="BJ128" s="186">
        <f t="shared" si="19"/>
        <v>0</v>
      </c>
      <c r="BK128" s="24" t="s">
        <v>168</v>
      </c>
      <c r="BL128" s="24" t="s">
        <v>670</v>
      </c>
    </row>
    <row r="129" spans="1:64" s="1" customFormat="1" ht="89.25" customHeight="1">
      <c r="B129" s="174"/>
      <c r="C129" s="175" t="s">
        <v>406</v>
      </c>
      <c r="D129" s="175" t="s">
        <v>164</v>
      </c>
      <c r="E129" s="176" t="s">
        <v>3820</v>
      </c>
      <c r="F129" s="177" t="s">
        <v>3821</v>
      </c>
      <c r="G129" s="178" t="s">
        <v>320</v>
      </c>
      <c r="H129" s="179">
        <v>63</v>
      </c>
      <c r="I129" s="180"/>
      <c r="J129" s="181">
        <f t="shared" si="10"/>
        <v>0</v>
      </c>
      <c r="K129" s="177" t="s">
        <v>5</v>
      </c>
      <c r="L129" s="41"/>
      <c r="M129" s="182" t="s">
        <v>5</v>
      </c>
      <c r="N129" s="183" t="s">
        <v>40</v>
      </c>
      <c r="O129" s="42"/>
      <c r="P129" s="184">
        <f t="shared" si="11"/>
        <v>0</v>
      </c>
      <c r="Q129" s="184">
        <v>0</v>
      </c>
      <c r="R129" s="184">
        <f t="shared" si="12"/>
        <v>0</v>
      </c>
      <c r="S129" s="184">
        <v>0</v>
      </c>
      <c r="T129" s="185">
        <f t="shared" si="13"/>
        <v>0</v>
      </c>
      <c r="AQ129" s="24" t="s">
        <v>168</v>
      </c>
      <c r="AS129" s="24" t="s">
        <v>164</v>
      </c>
      <c r="AT129" s="24" t="s">
        <v>77</v>
      </c>
      <c r="AX129" s="24" t="s">
        <v>162</v>
      </c>
      <c r="BD129" s="186">
        <f t="shared" si="14"/>
        <v>0</v>
      </c>
      <c r="BE129" s="186">
        <f t="shared" si="15"/>
        <v>0</v>
      </c>
      <c r="BF129" s="186">
        <f t="shared" si="16"/>
        <v>0</v>
      </c>
      <c r="BG129" s="186">
        <f t="shared" si="17"/>
        <v>0</v>
      </c>
      <c r="BH129" s="186">
        <f t="shared" si="18"/>
        <v>0</v>
      </c>
      <c r="BI129" s="24" t="s">
        <v>77</v>
      </c>
      <c r="BJ129" s="186">
        <f t="shared" si="19"/>
        <v>0</v>
      </c>
      <c r="BK129" s="24" t="s">
        <v>168</v>
      </c>
      <c r="BL129" s="24" t="s">
        <v>679</v>
      </c>
    </row>
    <row r="130" spans="1:64" s="1" customFormat="1" ht="25.5" customHeight="1">
      <c r="A130" s="405"/>
      <c r="B130" s="394"/>
      <c r="C130" s="389" t="s">
        <v>410</v>
      </c>
      <c r="D130" s="389" t="s">
        <v>164</v>
      </c>
      <c r="E130" s="390" t="s">
        <v>3822</v>
      </c>
      <c r="F130" s="391" t="s">
        <v>3823</v>
      </c>
      <c r="G130" s="392" t="s">
        <v>746</v>
      </c>
      <c r="H130" s="393">
        <v>460</v>
      </c>
      <c r="I130" s="180"/>
      <c r="J130" s="181">
        <f t="shared" si="10"/>
        <v>0</v>
      </c>
      <c r="K130" s="177" t="s">
        <v>5</v>
      </c>
      <c r="L130" s="41"/>
      <c r="M130" s="182" t="s">
        <v>5</v>
      </c>
      <c r="N130" s="183" t="s">
        <v>40</v>
      </c>
      <c r="O130" s="42"/>
      <c r="P130" s="184">
        <f t="shared" si="11"/>
        <v>0</v>
      </c>
      <c r="Q130" s="184">
        <v>0</v>
      </c>
      <c r="R130" s="184">
        <f t="shared" si="12"/>
        <v>0</v>
      </c>
      <c r="S130" s="184">
        <v>0</v>
      </c>
      <c r="T130" s="185">
        <f t="shared" si="13"/>
        <v>0</v>
      </c>
      <c r="AQ130" s="24" t="s">
        <v>168</v>
      </c>
      <c r="AS130" s="24" t="s">
        <v>164</v>
      </c>
      <c r="AT130" s="24" t="s">
        <v>77</v>
      </c>
      <c r="AX130" s="24" t="s">
        <v>162</v>
      </c>
      <c r="BD130" s="186">
        <f t="shared" si="14"/>
        <v>0</v>
      </c>
      <c r="BE130" s="186">
        <f t="shared" si="15"/>
        <v>0</v>
      </c>
      <c r="BF130" s="186">
        <f t="shared" si="16"/>
        <v>0</v>
      </c>
      <c r="BG130" s="186">
        <f t="shared" si="17"/>
        <v>0</v>
      </c>
      <c r="BH130" s="186">
        <f t="shared" si="18"/>
        <v>0</v>
      </c>
      <c r="BI130" s="24" t="s">
        <v>77</v>
      </c>
      <c r="BJ130" s="186">
        <f t="shared" si="19"/>
        <v>0</v>
      </c>
      <c r="BK130" s="24" t="s">
        <v>168</v>
      </c>
      <c r="BL130" s="24" t="s">
        <v>698</v>
      </c>
    </row>
    <row r="131" spans="1:64" s="10" customFormat="1" ht="37.4" customHeight="1">
      <c r="B131" s="160"/>
      <c r="D131" s="171" t="s">
        <v>68</v>
      </c>
      <c r="E131" s="238" t="s">
        <v>3824</v>
      </c>
      <c r="F131" s="238" t="s">
        <v>3825</v>
      </c>
      <c r="I131" s="163"/>
      <c r="J131" s="239">
        <f>BJ131</f>
        <v>0</v>
      </c>
      <c r="L131" s="160"/>
      <c r="M131" s="165"/>
      <c r="N131" s="166"/>
      <c r="O131" s="166"/>
      <c r="P131" s="167">
        <f>SUM(P132:P151)</f>
        <v>0</v>
      </c>
      <c r="Q131" s="166"/>
      <c r="R131" s="167">
        <f>SUM(R132:R151)</f>
        <v>0</v>
      </c>
      <c r="S131" s="166"/>
      <c r="T131" s="168">
        <f>SUM(T132:T151)</f>
        <v>0</v>
      </c>
      <c r="AQ131" s="161" t="s">
        <v>77</v>
      </c>
      <c r="AS131" s="169" t="s">
        <v>68</v>
      </c>
      <c r="AT131" s="169" t="s">
        <v>69</v>
      </c>
      <c r="AX131" s="161" t="s">
        <v>162</v>
      </c>
      <c r="BJ131" s="170">
        <f>SUM(BJ132:BJ151)</f>
        <v>0</v>
      </c>
    </row>
    <row r="132" spans="1:64" s="1" customFormat="1" ht="16.5" customHeight="1">
      <c r="B132" s="174"/>
      <c r="C132" s="378" t="s">
        <v>413</v>
      </c>
      <c r="D132" s="378" t="s">
        <v>164</v>
      </c>
      <c r="E132" s="379" t="s">
        <v>3826</v>
      </c>
      <c r="F132" s="380" t="s">
        <v>3827</v>
      </c>
      <c r="G132" s="381" t="s">
        <v>320</v>
      </c>
      <c r="H132" s="382">
        <v>0</v>
      </c>
      <c r="I132" s="180"/>
      <c r="J132" s="181">
        <f t="shared" ref="J132:J151" si="20">ROUND(I132*H132,2)</f>
        <v>0</v>
      </c>
      <c r="K132" s="177" t="s">
        <v>5</v>
      </c>
      <c r="L132" s="41"/>
      <c r="M132" s="182" t="s">
        <v>5</v>
      </c>
      <c r="N132" s="183" t="s">
        <v>40</v>
      </c>
      <c r="O132" s="42"/>
      <c r="P132" s="184">
        <f t="shared" ref="P132:P151" si="21">O132*H132</f>
        <v>0</v>
      </c>
      <c r="Q132" s="184">
        <v>0</v>
      </c>
      <c r="R132" s="184">
        <f t="shared" ref="R132:R151" si="22">Q132*H132</f>
        <v>0</v>
      </c>
      <c r="S132" s="184">
        <v>0</v>
      </c>
      <c r="T132" s="185">
        <f t="shared" ref="T132:T151" si="23">S132*H132</f>
        <v>0</v>
      </c>
      <c r="AQ132" s="24" t="s">
        <v>168</v>
      </c>
      <c r="AS132" s="24" t="s">
        <v>164</v>
      </c>
      <c r="AT132" s="24" t="s">
        <v>77</v>
      </c>
      <c r="AX132" s="24" t="s">
        <v>162</v>
      </c>
      <c r="BD132" s="186">
        <f t="shared" ref="BD132:BD151" si="24">IF(N132="základní",J132,0)</f>
        <v>0</v>
      </c>
      <c r="BE132" s="186">
        <f t="shared" ref="BE132:BE151" si="25">IF(N132="snížená",J132,0)</f>
        <v>0</v>
      </c>
      <c r="BF132" s="186">
        <f t="shared" ref="BF132:BF151" si="26">IF(N132="zákl. přenesená",J132,0)</f>
        <v>0</v>
      </c>
      <c r="BG132" s="186">
        <f t="shared" ref="BG132:BG151" si="27">IF(N132="sníž. přenesená",J132,0)</f>
        <v>0</v>
      </c>
      <c r="BH132" s="186">
        <f t="shared" ref="BH132:BH151" si="28">IF(N132="nulová",J132,0)</f>
        <v>0</v>
      </c>
      <c r="BI132" s="24" t="s">
        <v>77</v>
      </c>
      <c r="BJ132" s="186">
        <f t="shared" ref="BJ132:BJ151" si="29">ROUND(I132*H132,2)</f>
        <v>0</v>
      </c>
      <c r="BK132" s="24" t="s">
        <v>168</v>
      </c>
      <c r="BL132" s="24" t="s">
        <v>724</v>
      </c>
    </row>
    <row r="133" spans="1:64" s="1" customFormat="1" ht="16.5" customHeight="1">
      <c r="B133" s="174"/>
      <c r="C133" s="389" t="s">
        <v>417</v>
      </c>
      <c r="D133" s="389" t="s">
        <v>164</v>
      </c>
      <c r="E133" s="390" t="s">
        <v>3828</v>
      </c>
      <c r="F133" s="391" t="s">
        <v>3829</v>
      </c>
      <c r="G133" s="392" t="s">
        <v>320</v>
      </c>
      <c r="H133" s="393">
        <v>1</v>
      </c>
      <c r="I133" s="180"/>
      <c r="J133" s="181">
        <f t="shared" si="20"/>
        <v>0</v>
      </c>
      <c r="K133" s="177" t="s">
        <v>5</v>
      </c>
      <c r="L133" s="41"/>
      <c r="M133" s="182" t="s">
        <v>5</v>
      </c>
      <c r="N133" s="183" t="s">
        <v>40</v>
      </c>
      <c r="O133" s="42"/>
      <c r="P133" s="184">
        <f t="shared" si="21"/>
        <v>0</v>
      </c>
      <c r="Q133" s="184">
        <v>0</v>
      </c>
      <c r="R133" s="184">
        <f t="shared" si="22"/>
        <v>0</v>
      </c>
      <c r="S133" s="184">
        <v>0</v>
      </c>
      <c r="T133" s="185">
        <f t="shared" si="23"/>
        <v>0</v>
      </c>
      <c r="AQ133" s="24" t="s">
        <v>168</v>
      </c>
      <c r="AS133" s="24" t="s">
        <v>164</v>
      </c>
      <c r="AT133" s="24" t="s">
        <v>77</v>
      </c>
      <c r="AX133" s="24" t="s">
        <v>162</v>
      </c>
      <c r="BD133" s="186">
        <f t="shared" si="24"/>
        <v>0</v>
      </c>
      <c r="BE133" s="186">
        <f t="shared" si="25"/>
        <v>0</v>
      </c>
      <c r="BF133" s="186">
        <f t="shared" si="26"/>
        <v>0</v>
      </c>
      <c r="BG133" s="186">
        <f t="shared" si="27"/>
        <v>0</v>
      </c>
      <c r="BH133" s="186">
        <f t="shared" si="28"/>
        <v>0</v>
      </c>
      <c r="BI133" s="24" t="s">
        <v>77</v>
      </c>
      <c r="BJ133" s="186">
        <f t="shared" si="29"/>
        <v>0</v>
      </c>
      <c r="BK133" s="24" t="s">
        <v>168</v>
      </c>
      <c r="BL133" s="24" t="s">
        <v>734</v>
      </c>
    </row>
    <row r="134" spans="1:64" s="1" customFormat="1" ht="25.5" customHeight="1">
      <c r="B134" s="174"/>
      <c r="C134" s="389" t="s">
        <v>421</v>
      </c>
      <c r="D134" s="389" t="s">
        <v>164</v>
      </c>
      <c r="E134" s="390" t="s">
        <v>3830</v>
      </c>
      <c r="F134" s="391" t="s">
        <v>3831</v>
      </c>
      <c r="G134" s="392" t="s">
        <v>320</v>
      </c>
      <c r="H134" s="393">
        <v>4</v>
      </c>
      <c r="I134" s="180"/>
      <c r="J134" s="181">
        <f t="shared" si="20"/>
        <v>0</v>
      </c>
      <c r="K134" s="177" t="s">
        <v>5</v>
      </c>
      <c r="L134" s="41"/>
      <c r="M134" s="182" t="s">
        <v>5</v>
      </c>
      <c r="N134" s="183" t="s">
        <v>40</v>
      </c>
      <c r="O134" s="42"/>
      <c r="P134" s="184">
        <f t="shared" si="21"/>
        <v>0</v>
      </c>
      <c r="Q134" s="184">
        <v>0</v>
      </c>
      <c r="R134" s="184">
        <f t="shared" si="22"/>
        <v>0</v>
      </c>
      <c r="S134" s="184">
        <v>0</v>
      </c>
      <c r="T134" s="185">
        <f t="shared" si="23"/>
        <v>0</v>
      </c>
      <c r="AQ134" s="24" t="s">
        <v>168</v>
      </c>
      <c r="AS134" s="24" t="s">
        <v>164</v>
      </c>
      <c r="AT134" s="24" t="s">
        <v>77</v>
      </c>
      <c r="AX134" s="24" t="s">
        <v>162</v>
      </c>
      <c r="BD134" s="186">
        <f t="shared" si="24"/>
        <v>0</v>
      </c>
      <c r="BE134" s="186">
        <f t="shared" si="25"/>
        <v>0</v>
      </c>
      <c r="BF134" s="186">
        <f t="shared" si="26"/>
        <v>0</v>
      </c>
      <c r="BG134" s="186">
        <f t="shared" si="27"/>
        <v>0</v>
      </c>
      <c r="BH134" s="186">
        <f t="shared" si="28"/>
        <v>0</v>
      </c>
      <c r="BI134" s="24" t="s">
        <v>77</v>
      </c>
      <c r="BJ134" s="186">
        <f t="shared" si="29"/>
        <v>0</v>
      </c>
      <c r="BK134" s="24" t="s">
        <v>168</v>
      </c>
      <c r="BL134" s="24" t="s">
        <v>743</v>
      </c>
    </row>
    <row r="135" spans="1:64" s="1" customFormat="1" ht="16.5" customHeight="1">
      <c r="B135" s="174"/>
      <c r="C135" s="389" t="s">
        <v>425</v>
      </c>
      <c r="D135" s="389" t="s">
        <v>164</v>
      </c>
      <c r="E135" s="390" t="s">
        <v>3832</v>
      </c>
      <c r="F135" s="391" t="s">
        <v>3833</v>
      </c>
      <c r="G135" s="392" t="s">
        <v>320</v>
      </c>
      <c r="H135" s="393">
        <v>1</v>
      </c>
      <c r="I135" s="180"/>
      <c r="J135" s="181">
        <f t="shared" si="20"/>
        <v>0</v>
      </c>
      <c r="K135" s="177" t="s">
        <v>5</v>
      </c>
      <c r="L135" s="41"/>
      <c r="M135" s="182" t="s">
        <v>5</v>
      </c>
      <c r="N135" s="183" t="s">
        <v>40</v>
      </c>
      <c r="O135" s="42"/>
      <c r="P135" s="184">
        <f t="shared" si="21"/>
        <v>0</v>
      </c>
      <c r="Q135" s="184">
        <v>0</v>
      </c>
      <c r="R135" s="184">
        <f t="shared" si="22"/>
        <v>0</v>
      </c>
      <c r="S135" s="184">
        <v>0</v>
      </c>
      <c r="T135" s="185">
        <f t="shared" si="23"/>
        <v>0</v>
      </c>
      <c r="AQ135" s="24" t="s">
        <v>168</v>
      </c>
      <c r="AS135" s="24" t="s">
        <v>164</v>
      </c>
      <c r="AT135" s="24" t="s">
        <v>77</v>
      </c>
      <c r="AX135" s="24" t="s">
        <v>162</v>
      </c>
      <c r="BD135" s="186">
        <f t="shared" si="24"/>
        <v>0</v>
      </c>
      <c r="BE135" s="186">
        <f t="shared" si="25"/>
        <v>0</v>
      </c>
      <c r="BF135" s="186">
        <f t="shared" si="26"/>
        <v>0</v>
      </c>
      <c r="BG135" s="186">
        <f t="shared" si="27"/>
        <v>0</v>
      </c>
      <c r="BH135" s="186">
        <f t="shared" si="28"/>
        <v>0</v>
      </c>
      <c r="BI135" s="24" t="s">
        <v>77</v>
      </c>
      <c r="BJ135" s="186">
        <f t="shared" si="29"/>
        <v>0</v>
      </c>
      <c r="BK135" s="24" t="s">
        <v>168</v>
      </c>
      <c r="BL135" s="24" t="s">
        <v>766</v>
      </c>
    </row>
    <row r="136" spans="1:64" s="1" customFormat="1" ht="25.5" customHeight="1">
      <c r="B136" s="174"/>
      <c r="C136" s="389" t="s">
        <v>434</v>
      </c>
      <c r="D136" s="389" t="s">
        <v>164</v>
      </c>
      <c r="E136" s="390" t="s">
        <v>3834</v>
      </c>
      <c r="F136" s="391" t="s">
        <v>3835</v>
      </c>
      <c r="G136" s="392" t="s">
        <v>320</v>
      </c>
      <c r="H136" s="393">
        <v>1</v>
      </c>
      <c r="I136" s="180"/>
      <c r="J136" s="181">
        <f t="shared" si="20"/>
        <v>0</v>
      </c>
      <c r="K136" s="177" t="s">
        <v>5</v>
      </c>
      <c r="L136" s="41"/>
      <c r="M136" s="182" t="s">
        <v>5</v>
      </c>
      <c r="N136" s="183" t="s">
        <v>40</v>
      </c>
      <c r="O136" s="42"/>
      <c r="P136" s="184">
        <f t="shared" si="21"/>
        <v>0</v>
      </c>
      <c r="Q136" s="184">
        <v>0</v>
      </c>
      <c r="R136" s="184">
        <f t="shared" si="22"/>
        <v>0</v>
      </c>
      <c r="S136" s="184">
        <v>0</v>
      </c>
      <c r="T136" s="185">
        <f t="shared" si="23"/>
        <v>0</v>
      </c>
      <c r="AQ136" s="24" t="s">
        <v>168</v>
      </c>
      <c r="AS136" s="24" t="s">
        <v>164</v>
      </c>
      <c r="AT136" s="24" t="s">
        <v>77</v>
      </c>
      <c r="AX136" s="24" t="s">
        <v>162</v>
      </c>
      <c r="BD136" s="186">
        <f t="shared" si="24"/>
        <v>0</v>
      </c>
      <c r="BE136" s="186">
        <f t="shared" si="25"/>
        <v>0</v>
      </c>
      <c r="BF136" s="186">
        <f t="shared" si="26"/>
        <v>0</v>
      </c>
      <c r="BG136" s="186">
        <f t="shared" si="27"/>
        <v>0</v>
      </c>
      <c r="BH136" s="186">
        <f t="shared" si="28"/>
        <v>0</v>
      </c>
      <c r="BI136" s="24" t="s">
        <v>77</v>
      </c>
      <c r="BJ136" s="186">
        <f t="shared" si="29"/>
        <v>0</v>
      </c>
      <c r="BK136" s="24" t="s">
        <v>168</v>
      </c>
      <c r="BL136" s="24" t="s">
        <v>783</v>
      </c>
    </row>
    <row r="137" spans="1:64" s="1" customFormat="1" ht="25.5" customHeight="1">
      <c r="B137" s="174"/>
      <c r="C137" s="389" t="s">
        <v>440</v>
      </c>
      <c r="D137" s="389" t="s">
        <v>164</v>
      </c>
      <c r="E137" s="390" t="s">
        <v>3836</v>
      </c>
      <c r="F137" s="391" t="s">
        <v>3837</v>
      </c>
      <c r="G137" s="392" t="s">
        <v>320</v>
      </c>
      <c r="H137" s="393">
        <v>21</v>
      </c>
      <c r="I137" s="180"/>
      <c r="J137" s="181">
        <f t="shared" si="20"/>
        <v>0</v>
      </c>
      <c r="K137" s="177" t="s">
        <v>5</v>
      </c>
      <c r="L137" s="41"/>
      <c r="M137" s="182" t="s">
        <v>5</v>
      </c>
      <c r="N137" s="183" t="s">
        <v>40</v>
      </c>
      <c r="O137" s="42"/>
      <c r="P137" s="184">
        <f t="shared" si="21"/>
        <v>0</v>
      </c>
      <c r="Q137" s="184">
        <v>0</v>
      </c>
      <c r="R137" s="184">
        <f t="shared" si="22"/>
        <v>0</v>
      </c>
      <c r="S137" s="184">
        <v>0</v>
      </c>
      <c r="T137" s="185">
        <f t="shared" si="23"/>
        <v>0</v>
      </c>
      <c r="AQ137" s="24" t="s">
        <v>168</v>
      </c>
      <c r="AS137" s="24" t="s">
        <v>164</v>
      </c>
      <c r="AT137" s="24" t="s">
        <v>77</v>
      </c>
      <c r="AX137" s="24" t="s">
        <v>162</v>
      </c>
      <c r="BD137" s="186">
        <f t="shared" si="24"/>
        <v>0</v>
      </c>
      <c r="BE137" s="186">
        <f t="shared" si="25"/>
        <v>0</v>
      </c>
      <c r="BF137" s="186">
        <f t="shared" si="26"/>
        <v>0</v>
      </c>
      <c r="BG137" s="186">
        <f t="shared" si="27"/>
        <v>0</v>
      </c>
      <c r="BH137" s="186">
        <f t="shared" si="28"/>
        <v>0</v>
      </c>
      <c r="BI137" s="24" t="s">
        <v>77</v>
      </c>
      <c r="BJ137" s="186">
        <f t="shared" si="29"/>
        <v>0</v>
      </c>
      <c r="BK137" s="24" t="s">
        <v>168</v>
      </c>
      <c r="BL137" s="24" t="s">
        <v>807</v>
      </c>
    </row>
    <row r="138" spans="1:64" s="1" customFormat="1" ht="25.5" customHeight="1">
      <c r="B138" s="174"/>
      <c r="C138" s="389" t="s">
        <v>448</v>
      </c>
      <c r="D138" s="389" t="s">
        <v>164</v>
      </c>
      <c r="E138" s="390" t="s">
        <v>3838</v>
      </c>
      <c r="F138" s="391" t="s">
        <v>3839</v>
      </c>
      <c r="G138" s="392" t="s">
        <v>320</v>
      </c>
      <c r="H138" s="393">
        <v>12</v>
      </c>
      <c r="I138" s="180"/>
      <c r="J138" s="181">
        <f t="shared" si="20"/>
        <v>0</v>
      </c>
      <c r="K138" s="177" t="s">
        <v>5</v>
      </c>
      <c r="L138" s="41"/>
      <c r="M138" s="182" t="s">
        <v>5</v>
      </c>
      <c r="N138" s="183" t="s">
        <v>40</v>
      </c>
      <c r="O138" s="42"/>
      <c r="P138" s="184">
        <f t="shared" si="21"/>
        <v>0</v>
      </c>
      <c r="Q138" s="184">
        <v>0</v>
      </c>
      <c r="R138" s="184">
        <f t="shared" si="22"/>
        <v>0</v>
      </c>
      <c r="S138" s="184">
        <v>0</v>
      </c>
      <c r="T138" s="185">
        <f t="shared" si="23"/>
        <v>0</v>
      </c>
      <c r="AQ138" s="24" t="s">
        <v>168</v>
      </c>
      <c r="AS138" s="24" t="s">
        <v>164</v>
      </c>
      <c r="AT138" s="24" t="s">
        <v>77</v>
      </c>
      <c r="AX138" s="24" t="s">
        <v>162</v>
      </c>
      <c r="BD138" s="186">
        <f t="shared" si="24"/>
        <v>0</v>
      </c>
      <c r="BE138" s="186">
        <f t="shared" si="25"/>
        <v>0</v>
      </c>
      <c r="BF138" s="186">
        <f t="shared" si="26"/>
        <v>0</v>
      </c>
      <c r="BG138" s="186">
        <f t="shared" si="27"/>
        <v>0</v>
      </c>
      <c r="BH138" s="186">
        <f t="shared" si="28"/>
        <v>0</v>
      </c>
      <c r="BI138" s="24" t="s">
        <v>77</v>
      </c>
      <c r="BJ138" s="186">
        <f t="shared" si="29"/>
        <v>0</v>
      </c>
      <c r="BK138" s="24" t="s">
        <v>168</v>
      </c>
      <c r="BL138" s="24" t="s">
        <v>828</v>
      </c>
    </row>
    <row r="139" spans="1:64" s="1" customFormat="1" ht="25.5" customHeight="1">
      <c r="B139" s="174"/>
      <c r="C139" s="389" t="s">
        <v>454</v>
      </c>
      <c r="D139" s="389" t="s">
        <v>164</v>
      </c>
      <c r="E139" s="390" t="s">
        <v>3840</v>
      </c>
      <c r="F139" s="391" t="s">
        <v>3841</v>
      </c>
      <c r="G139" s="392" t="s">
        <v>320</v>
      </c>
      <c r="H139" s="393">
        <v>4</v>
      </c>
      <c r="I139" s="180"/>
      <c r="J139" s="181">
        <f t="shared" si="20"/>
        <v>0</v>
      </c>
      <c r="K139" s="177" t="s">
        <v>5</v>
      </c>
      <c r="L139" s="41"/>
      <c r="M139" s="182" t="s">
        <v>5</v>
      </c>
      <c r="N139" s="183" t="s">
        <v>40</v>
      </c>
      <c r="O139" s="42"/>
      <c r="P139" s="184">
        <f t="shared" si="21"/>
        <v>0</v>
      </c>
      <c r="Q139" s="184">
        <v>0</v>
      </c>
      <c r="R139" s="184">
        <f t="shared" si="22"/>
        <v>0</v>
      </c>
      <c r="S139" s="184">
        <v>0</v>
      </c>
      <c r="T139" s="185">
        <f t="shared" si="23"/>
        <v>0</v>
      </c>
      <c r="AQ139" s="24" t="s">
        <v>168</v>
      </c>
      <c r="AS139" s="24" t="s">
        <v>164</v>
      </c>
      <c r="AT139" s="24" t="s">
        <v>77</v>
      </c>
      <c r="AX139" s="24" t="s">
        <v>162</v>
      </c>
      <c r="BD139" s="186">
        <f t="shared" si="24"/>
        <v>0</v>
      </c>
      <c r="BE139" s="186">
        <f t="shared" si="25"/>
        <v>0</v>
      </c>
      <c r="BF139" s="186">
        <f t="shared" si="26"/>
        <v>0</v>
      </c>
      <c r="BG139" s="186">
        <f t="shared" si="27"/>
        <v>0</v>
      </c>
      <c r="BH139" s="186">
        <f t="shared" si="28"/>
        <v>0</v>
      </c>
      <c r="BI139" s="24" t="s">
        <v>77</v>
      </c>
      <c r="BJ139" s="186">
        <f t="shared" si="29"/>
        <v>0</v>
      </c>
      <c r="BK139" s="24" t="s">
        <v>168</v>
      </c>
      <c r="BL139" s="24" t="s">
        <v>842</v>
      </c>
    </row>
    <row r="140" spans="1:64" s="1" customFormat="1" ht="25.5" customHeight="1">
      <c r="B140" s="174"/>
      <c r="C140" s="389" t="s">
        <v>458</v>
      </c>
      <c r="D140" s="389" t="s">
        <v>164</v>
      </c>
      <c r="E140" s="390" t="s">
        <v>3842</v>
      </c>
      <c r="F140" s="391" t="s">
        <v>3843</v>
      </c>
      <c r="G140" s="392" t="s">
        <v>320</v>
      </c>
      <c r="H140" s="393">
        <v>14</v>
      </c>
      <c r="I140" s="180"/>
      <c r="J140" s="181">
        <f t="shared" si="20"/>
        <v>0</v>
      </c>
      <c r="K140" s="177" t="s">
        <v>5</v>
      </c>
      <c r="L140" s="41"/>
      <c r="M140" s="182" t="s">
        <v>5</v>
      </c>
      <c r="N140" s="183" t="s">
        <v>40</v>
      </c>
      <c r="O140" s="42"/>
      <c r="P140" s="184">
        <f t="shared" si="21"/>
        <v>0</v>
      </c>
      <c r="Q140" s="184">
        <v>0</v>
      </c>
      <c r="R140" s="184">
        <f t="shared" si="22"/>
        <v>0</v>
      </c>
      <c r="S140" s="184">
        <v>0</v>
      </c>
      <c r="T140" s="185">
        <f t="shared" si="23"/>
        <v>0</v>
      </c>
      <c r="AQ140" s="24" t="s">
        <v>168</v>
      </c>
      <c r="AS140" s="24" t="s">
        <v>164</v>
      </c>
      <c r="AT140" s="24" t="s">
        <v>77</v>
      </c>
      <c r="AX140" s="24" t="s">
        <v>162</v>
      </c>
      <c r="BD140" s="186">
        <f t="shared" si="24"/>
        <v>0</v>
      </c>
      <c r="BE140" s="186">
        <f t="shared" si="25"/>
        <v>0</v>
      </c>
      <c r="BF140" s="186">
        <f t="shared" si="26"/>
        <v>0</v>
      </c>
      <c r="BG140" s="186">
        <f t="shared" si="27"/>
        <v>0</v>
      </c>
      <c r="BH140" s="186">
        <f t="shared" si="28"/>
        <v>0</v>
      </c>
      <c r="BI140" s="24" t="s">
        <v>77</v>
      </c>
      <c r="BJ140" s="186">
        <f t="shared" si="29"/>
        <v>0</v>
      </c>
      <c r="BK140" s="24" t="s">
        <v>168</v>
      </c>
      <c r="BL140" s="24" t="s">
        <v>850</v>
      </c>
    </row>
    <row r="141" spans="1:64" s="1" customFormat="1" ht="16.5" customHeight="1">
      <c r="B141" s="174"/>
      <c r="C141" s="389" t="s">
        <v>461</v>
      </c>
      <c r="D141" s="389" t="s">
        <v>164</v>
      </c>
      <c r="E141" s="390" t="s">
        <v>3844</v>
      </c>
      <c r="F141" s="391" t="s">
        <v>3845</v>
      </c>
      <c r="G141" s="392" t="s">
        <v>320</v>
      </c>
      <c r="H141" s="393">
        <v>98</v>
      </c>
      <c r="I141" s="180"/>
      <c r="J141" s="181">
        <f t="shared" si="20"/>
        <v>0</v>
      </c>
      <c r="K141" s="177" t="s">
        <v>5</v>
      </c>
      <c r="L141" s="41"/>
      <c r="M141" s="182" t="s">
        <v>5</v>
      </c>
      <c r="N141" s="183" t="s">
        <v>40</v>
      </c>
      <c r="O141" s="42"/>
      <c r="P141" s="184">
        <f t="shared" si="21"/>
        <v>0</v>
      </c>
      <c r="Q141" s="184">
        <v>0</v>
      </c>
      <c r="R141" s="184">
        <f t="shared" si="22"/>
        <v>0</v>
      </c>
      <c r="S141" s="184">
        <v>0</v>
      </c>
      <c r="T141" s="185">
        <f t="shared" si="23"/>
        <v>0</v>
      </c>
      <c r="AQ141" s="24" t="s">
        <v>168</v>
      </c>
      <c r="AS141" s="24" t="s">
        <v>164</v>
      </c>
      <c r="AT141" s="24" t="s">
        <v>77</v>
      </c>
      <c r="AX141" s="24" t="s">
        <v>162</v>
      </c>
      <c r="BD141" s="186">
        <f t="shared" si="24"/>
        <v>0</v>
      </c>
      <c r="BE141" s="186">
        <f t="shared" si="25"/>
        <v>0</v>
      </c>
      <c r="BF141" s="186">
        <f t="shared" si="26"/>
        <v>0</v>
      </c>
      <c r="BG141" s="186">
        <f t="shared" si="27"/>
        <v>0</v>
      </c>
      <c r="BH141" s="186">
        <f t="shared" si="28"/>
        <v>0</v>
      </c>
      <c r="BI141" s="24" t="s">
        <v>77</v>
      </c>
      <c r="BJ141" s="186">
        <f t="shared" si="29"/>
        <v>0</v>
      </c>
      <c r="BK141" s="24" t="s">
        <v>168</v>
      </c>
      <c r="BL141" s="24" t="s">
        <v>858</v>
      </c>
    </row>
    <row r="142" spans="1:64" s="1" customFormat="1" ht="16.5" customHeight="1">
      <c r="B142" s="174"/>
      <c r="C142" s="389" t="s">
        <v>470</v>
      </c>
      <c r="D142" s="389" t="s">
        <v>164</v>
      </c>
      <c r="E142" s="390" t="s">
        <v>3846</v>
      </c>
      <c r="F142" s="391" t="s">
        <v>3847</v>
      </c>
      <c r="G142" s="392" t="s">
        <v>320</v>
      </c>
      <c r="H142" s="393">
        <v>65</v>
      </c>
      <c r="I142" s="180"/>
      <c r="J142" s="181">
        <f t="shared" si="20"/>
        <v>0</v>
      </c>
      <c r="K142" s="177" t="s">
        <v>5</v>
      </c>
      <c r="L142" s="41"/>
      <c r="M142" s="182" t="s">
        <v>5</v>
      </c>
      <c r="N142" s="183" t="s">
        <v>40</v>
      </c>
      <c r="O142" s="42"/>
      <c r="P142" s="184">
        <f t="shared" si="21"/>
        <v>0</v>
      </c>
      <c r="Q142" s="184">
        <v>0</v>
      </c>
      <c r="R142" s="184">
        <f t="shared" si="22"/>
        <v>0</v>
      </c>
      <c r="S142" s="184">
        <v>0</v>
      </c>
      <c r="T142" s="185">
        <f t="shared" si="23"/>
        <v>0</v>
      </c>
      <c r="AQ142" s="24" t="s">
        <v>168</v>
      </c>
      <c r="AS142" s="24" t="s">
        <v>164</v>
      </c>
      <c r="AT142" s="24" t="s">
        <v>77</v>
      </c>
      <c r="AX142" s="24" t="s">
        <v>162</v>
      </c>
      <c r="BD142" s="186">
        <f t="shared" si="24"/>
        <v>0</v>
      </c>
      <c r="BE142" s="186">
        <f t="shared" si="25"/>
        <v>0</v>
      </c>
      <c r="BF142" s="186">
        <f t="shared" si="26"/>
        <v>0</v>
      </c>
      <c r="BG142" s="186">
        <f t="shared" si="27"/>
        <v>0</v>
      </c>
      <c r="BH142" s="186">
        <f t="shared" si="28"/>
        <v>0</v>
      </c>
      <c r="BI142" s="24" t="s">
        <v>77</v>
      </c>
      <c r="BJ142" s="186">
        <f t="shared" si="29"/>
        <v>0</v>
      </c>
      <c r="BK142" s="24" t="s">
        <v>168</v>
      </c>
      <c r="BL142" s="24" t="s">
        <v>866</v>
      </c>
    </row>
    <row r="143" spans="1:64" s="1" customFormat="1" ht="16.5" customHeight="1">
      <c r="B143" s="174"/>
      <c r="C143" s="389" t="s">
        <v>479</v>
      </c>
      <c r="D143" s="389" t="s">
        <v>164</v>
      </c>
      <c r="E143" s="390" t="s">
        <v>3848</v>
      </c>
      <c r="F143" s="391" t="s">
        <v>3849</v>
      </c>
      <c r="G143" s="392" t="s">
        <v>320</v>
      </c>
      <c r="H143" s="393">
        <v>30</v>
      </c>
      <c r="I143" s="180"/>
      <c r="J143" s="181">
        <f t="shared" si="20"/>
        <v>0</v>
      </c>
      <c r="K143" s="177" t="s">
        <v>5</v>
      </c>
      <c r="L143" s="41"/>
      <c r="M143" s="182" t="s">
        <v>5</v>
      </c>
      <c r="N143" s="183" t="s">
        <v>40</v>
      </c>
      <c r="O143" s="42"/>
      <c r="P143" s="184">
        <f t="shared" si="21"/>
        <v>0</v>
      </c>
      <c r="Q143" s="184">
        <v>0</v>
      </c>
      <c r="R143" s="184">
        <f t="shared" si="22"/>
        <v>0</v>
      </c>
      <c r="S143" s="184">
        <v>0</v>
      </c>
      <c r="T143" s="185">
        <f t="shared" si="23"/>
        <v>0</v>
      </c>
      <c r="AQ143" s="24" t="s">
        <v>168</v>
      </c>
      <c r="AS143" s="24" t="s">
        <v>164</v>
      </c>
      <c r="AT143" s="24" t="s">
        <v>77</v>
      </c>
      <c r="AX143" s="24" t="s">
        <v>162</v>
      </c>
      <c r="BD143" s="186">
        <f t="shared" si="24"/>
        <v>0</v>
      </c>
      <c r="BE143" s="186">
        <f t="shared" si="25"/>
        <v>0</v>
      </c>
      <c r="BF143" s="186">
        <f t="shared" si="26"/>
        <v>0</v>
      </c>
      <c r="BG143" s="186">
        <f t="shared" si="27"/>
        <v>0</v>
      </c>
      <c r="BH143" s="186">
        <f t="shared" si="28"/>
        <v>0</v>
      </c>
      <c r="BI143" s="24" t="s">
        <v>77</v>
      </c>
      <c r="BJ143" s="186">
        <f t="shared" si="29"/>
        <v>0</v>
      </c>
      <c r="BK143" s="24" t="s">
        <v>168</v>
      </c>
      <c r="BL143" s="24" t="s">
        <v>887</v>
      </c>
    </row>
    <row r="144" spans="1:64" s="1" customFormat="1" ht="25.5" customHeight="1">
      <c r="B144" s="174"/>
      <c r="C144" s="389" t="s">
        <v>486</v>
      </c>
      <c r="D144" s="389" t="s">
        <v>164</v>
      </c>
      <c r="E144" s="390" t="s">
        <v>3850</v>
      </c>
      <c r="F144" s="391" t="s">
        <v>3851</v>
      </c>
      <c r="G144" s="392" t="s">
        <v>746</v>
      </c>
      <c r="H144" s="393">
        <v>3650</v>
      </c>
      <c r="I144" s="180"/>
      <c r="J144" s="181">
        <f t="shared" si="20"/>
        <v>0</v>
      </c>
      <c r="K144" s="177" t="s">
        <v>5</v>
      </c>
      <c r="L144" s="41"/>
      <c r="M144" s="182" t="s">
        <v>5</v>
      </c>
      <c r="N144" s="183" t="s">
        <v>40</v>
      </c>
      <c r="O144" s="42"/>
      <c r="P144" s="184">
        <f t="shared" si="21"/>
        <v>0</v>
      </c>
      <c r="Q144" s="184">
        <v>0</v>
      </c>
      <c r="R144" s="184">
        <f t="shared" si="22"/>
        <v>0</v>
      </c>
      <c r="S144" s="184">
        <v>0</v>
      </c>
      <c r="T144" s="185">
        <f t="shared" si="23"/>
        <v>0</v>
      </c>
      <c r="AQ144" s="24" t="s">
        <v>168</v>
      </c>
      <c r="AS144" s="24" t="s">
        <v>164</v>
      </c>
      <c r="AT144" s="24" t="s">
        <v>77</v>
      </c>
      <c r="AX144" s="24" t="s">
        <v>162</v>
      </c>
      <c r="BD144" s="186">
        <f t="shared" si="24"/>
        <v>0</v>
      </c>
      <c r="BE144" s="186">
        <f t="shared" si="25"/>
        <v>0</v>
      </c>
      <c r="BF144" s="186">
        <f t="shared" si="26"/>
        <v>0</v>
      </c>
      <c r="BG144" s="186">
        <f t="shared" si="27"/>
        <v>0</v>
      </c>
      <c r="BH144" s="186">
        <f t="shared" si="28"/>
        <v>0</v>
      </c>
      <c r="BI144" s="24" t="s">
        <v>77</v>
      </c>
      <c r="BJ144" s="186">
        <f t="shared" si="29"/>
        <v>0</v>
      </c>
      <c r="BK144" s="24" t="s">
        <v>168</v>
      </c>
      <c r="BL144" s="24" t="s">
        <v>905</v>
      </c>
    </row>
    <row r="145" spans="1:64" s="1" customFormat="1" ht="16.5" customHeight="1">
      <c r="B145" s="174"/>
      <c r="C145" s="378" t="s">
        <v>493</v>
      </c>
      <c r="D145" s="378" t="s">
        <v>164</v>
      </c>
      <c r="E145" s="379" t="s">
        <v>3852</v>
      </c>
      <c r="F145" s="380" t="s">
        <v>3853</v>
      </c>
      <c r="G145" s="381" t="s">
        <v>746</v>
      </c>
      <c r="H145" s="382">
        <v>0</v>
      </c>
      <c r="I145" s="180"/>
      <c r="J145" s="181">
        <f t="shared" si="20"/>
        <v>0</v>
      </c>
      <c r="K145" s="177" t="s">
        <v>5</v>
      </c>
      <c r="L145" s="41"/>
      <c r="M145" s="182" t="s">
        <v>5</v>
      </c>
      <c r="N145" s="183" t="s">
        <v>40</v>
      </c>
      <c r="O145" s="42"/>
      <c r="P145" s="184">
        <f t="shared" si="21"/>
        <v>0</v>
      </c>
      <c r="Q145" s="184">
        <v>0</v>
      </c>
      <c r="R145" s="184">
        <f t="shared" si="22"/>
        <v>0</v>
      </c>
      <c r="S145" s="184">
        <v>0</v>
      </c>
      <c r="T145" s="185">
        <f t="shared" si="23"/>
        <v>0</v>
      </c>
      <c r="AQ145" s="24" t="s">
        <v>168</v>
      </c>
      <c r="AS145" s="24" t="s">
        <v>164</v>
      </c>
      <c r="AT145" s="24" t="s">
        <v>77</v>
      </c>
      <c r="AX145" s="24" t="s">
        <v>162</v>
      </c>
      <c r="BD145" s="186">
        <f t="shared" si="24"/>
        <v>0</v>
      </c>
      <c r="BE145" s="186">
        <f t="shared" si="25"/>
        <v>0</v>
      </c>
      <c r="BF145" s="186">
        <f t="shared" si="26"/>
        <v>0</v>
      </c>
      <c r="BG145" s="186">
        <f t="shared" si="27"/>
        <v>0</v>
      </c>
      <c r="BH145" s="186">
        <f t="shared" si="28"/>
        <v>0</v>
      </c>
      <c r="BI145" s="24" t="s">
        <v>77</v>
      </c>
      <c r="BJ145" s="186">
        <f t="shared" si="29"/>
        <v>0</v>
      </c>
      <c r="BK145" s="24" t="s">
        <v>168</v>
      </c>
      <c r="BL145" s="24" t="s">
        <v>918</v>
      </c>
    </row>
    <row r="146" spans="1:64" s="1" customFormat="1" ht="25.5" customHeight="1">
      <c r="B146" s="174"/>
      <c r="C146" s="389" t="s">
        <v>498</v>
      </c>
      <c r="D146" s="389" t="s">
        <v>164</v>
      </c>
      <c r="E146" s="390" t="s">
        <v>3854</v>
      </c>
      <c r="F146" s="391" t="s">
        <v>3855</v>
      </c>
      <c r="G146" s="392" t="s">
        <v>746</v>
      </c>
      <c r="H146" s="393">
        <v>790</v>
      </c>
      <c r="I146" s="180"/>
      <c r="J146" s="181">
        <f t="shared" si="20"/>
        <v>0</v>
      </c>
      <c r="K146" s="177" t="s">
        <v>5</v>
      </c>
      <c r="L146" s="41"/>
      <c r="M146" s="182" t="s">
        <v>5</v>
      </c>
      <c r="N146" s="183" t="s">
        <v>40</v>
      </c>
      <c r="O146" s="42"/>
      <c r="P146" s="184">
        <f t="shared" si="21"/>
        <v>0</v>
      </c>
      <c r="Q146" s="184">
        <v>0</v>
      </c>
      <c r="R146" s="184">
        <f t="shared" si="22"/>
        <v>0</v>
      </c>
      <c r="S146" s="184">
        <v>0</v>
      </c>
      <c r="T146" s="185">
        <f t="shared" si="23"/>
        <v>0</v>
      </c>
      <c r="AQ146" s="24" t="s">
        <v>168</v>
      </c>
      <c r="AS146" s="24" t="s">
        <v>164</v>
      </c>
      <c r="AT146" s="24" t="s">
        <v>77</v>
      </c>
      <c r="AX146" s="24" t="s">
        <v>162</v>
      </c>
      <c r="BD146" s="186">
        <f t="shared" si="24"/>
        <v>0</v>
      </c>
      <c r="BE146" s="186">
        <f t="shared" si="25"/>
        <v>0</v>
      </c>
      <c r="BF146" s="186">
        <f t="shared" si="26"/>
        <v>0</v>
      </c>
      <c r="BG146" s="186">
        <f t="shared" si="27"/>
        <v>0</v>
      </c>
      <c r="BH146" s="186">
        <f t="shared" si="28"/>
        <v>0</v>
      </c>
      <c r="BI146" s="24" t="s">
        <v>77</v>
      </c>
      <c r="BJ146" s="186">
        <f t="shared" si="29"/>
        <v>0</v>
      </c>
      <c r="BK146" s="24" t="s">
        <v>168</v>
      </c>
      <c r="BL146" s="24" t="s">
        <v>930</v>
      </c>
    </row>
    <row r="147" spans="1:64" s="1" customFormat="1" ht="25.5" customHeight="1">
      <c r="B147" s="174"/>
      <c r="C147" s="389" t="s">
        <v>502</v>
      </c>
      <c r="D147" s="389" t="s">
        <v>164</v>
      </c>
      <c r="E147" s="390" t="s">
        <v>3856</v>
      </c>
      <c r="F147" s="391" t="s">
        <v>3857</v>
      </c>
      <c r="G147" s="392" t="s">
        <v>746</v>
      </c>
      <c r="H147" s="393">
        <v>380</v>
      </c>
      <c r="I147" s="180"/>
      <c r="J147" s="181">
        <f t="shared" si="20"/>
        <v>0</v>
      </c>
      <c r="K147" s="177" t="s">
        <v>5</v>
      </c>
      <c r="L147" s="41"/>
      <c r="M147" s="182" t="s">
        <v>5</v>
      </c>
      <c r="N147" s="183" t="s">
        <v>40</v>
      </c>
      <c r="O147" s="42"/>
      <c r="P147" s="184">
        <f t="shared" si="21"/>
        <v>0</v>
      </c>
      <c r="Q147" s="184">
        <v>0</v>
      </c>
      <c r="R147" s="184">
        <f t="shared" si="22"/>
        <v>0</v>
      </c>
      <c r="S147" s="184">
        <v>0</v>
      </c>
      <c r="T147" s="185">
        <f t="shared" si="23"/>
        <v>0</v>
      </c>
      <c r="AQ147" s="24" t="s">
        <v>168</v>
      </c>
      <c r="AS147" s="24" t="s">
        <v>164</v>
      </c>
      <c r="AT147" s="24" t="s">
        <v>77</v>
      </c>
      <c r="AX147" s="24" t="s">
        <v>162</v>
      </c>
      <c r="BD147" s="186">
        <f t="shared" si="24"/>
        <v>0</v>
      </c>
      <c r="BE147" s="186">
        <f t="shared" si="25"/>
        <v>0</v>
      </c>
      <c r="BF147" s="186">
        <f t="shared" si="26"/>
        <v>0</v>
      </c>
      <c r="BG147" s="186">
        <f t="shared" si="27"/>
        <v>0</v>
      </c>
      <c r="BH147" s="186">
        <f t="shared" si="28"/>
        <v>0</v>
      </c>
      <c r="BI147" s="24" t="s">
        <v>77</v>
      </c>
      <c r="BJ147" s="186">
        <f t="shared" si="29"/>
        <v>0</v>
      </c>
      <c r="BK147" s="24" t="s">
        <v>168</v>
      </c>
      <c r="BL147" s="24" t="s">
        <v>943</v>
      </c>
    </row>
    <row r="148" spans="1:64" s="1" customFormat="1" ht="25.5" customHeight="1">
      <c r="B148" s="174"/>
      <c r="C148" s="389" t="s">
        <v>507</v>
      </c>
      <c r="D148" s="389" t="s">
        <v>164</v>
      </c>
      <c r="E148" s="390" t="s">
        <v>3858</v>
      </c>
      <c r="F148" s="391" t="s">
        <v>3859</v>
      </c>
      <c r="G148" s="392" t="s">
        <v>320</v>
      </c>
      <c r="H148" s="393">
        <v>1</v>
      </c>
      <c r="I148" s="180"/>
      <c r="J148" s="181">
        <f t="shared" si="20"/>
        <v>0</v>
      </c>
      <c r="K148" s="177" t="s">
        <v>5</v>
      </c>
      <c r="L148" s="41"/>
      <c r="M148" s="182" t="s">
        <v>5</v>
      </c>
      <c r="N148" s="183" t="s">
        <v>40</v>
      </c>
      <c r="O148" s="42"/>
      <c r="P148" s="184">
        <f t="shared" si="21"/>
        <v>0</v>
      </c>
      <c r="Q148" s="184">
        <v>0</v>
      </c>
      <c r="R148" s="184">
        <f t="shared" si="22"/>
        <v>0</v>
      </c>
      <c r="S148" s="184">
        <v>0</v>
      </c>
      <c r="T148" s="185">
        <f t="shared" si="23"/>
        <v>0</v>
      </c>
      <c r="AQ148" s="24" t="s">
        <v>168</v>
      </c>
      <c r="AS148" s="24" t="s">
        <v>164</v>
      </c>
      <c r="AT148" s="24" t="s">
        <v>77</v>
      </c>
      <c r="AX148" s="24" t="s">
        <v>162</v>
      </c>
      <c r="BD148" s="186">
        <f t="shared" si="24"/>
        <v>0</v>
      </c>
      <c r="BE148" s="186">
        <f t="shared" si="25"/>
        <v>0</v>
      </c>
      <c r="BF148" s="186">
        <f t="shared" si="26"/>
        <v>0</v>
      </c>
      <c r="BG148" s="186">
        <f t="shared" si="27"/>
        <v>0</v>
      </c>
      <c r="BH148" s="186">
        <f t="shared" si="28"/>
        <v>0</v>
      </c>
      <c r="BI148" s="24" t="s">
        <v>77</v>
      </c>
      <c r="BJ148" s="186">
        <f t="shared" si="29"/>
        <v>0</v>
      </c>
      <c r="BK148" s="24" t="s">
        <v>168</v>
      </c>
      <c r="BL148" s="24" t="s">
        <v>960</v>
      </c>
    </row>
    <row r="149" spans="1:64" s="1" customFormat="1" ht="38.25" customHeight="1">
      <c r="B149" s="174"/>
      <c r="C149" s="389" t="s">
        <v>511</v>
      </c>
      <c r="D149" s="389" t="s">
        <v>164</v>
      </c>
      <c r="E149" s="390" t="s">
        <v>3860</v>
      </c>
      <c r="F149" s="391" t="s">
        <v>3861</v>
      </c>
      <c r="G149" s="392" t="s">
        <v>320</v>
      </c>
      <c r="H149" s="393">
        <v>1</v>
      </c>
      <c r="I149" s="180"/>
      <c r="J149" s="181">
        <f t="shared" si="20"/>
        <v>0</v>
      </c>
      <c r="K149" s="177" t="s">
        <v>5</v>
      </c>
      <c r="L149" s="41"/>
      <c r="M149" s="182" t="s">
        <v>5</v>
      </c>
      <c r="N149" s="183" t="s">
        <v>40</v>
      </c>
      <c r="O149" s="42"/>
      <c r="P149" s="184">
        <f t="shared" si="21"/>
        <v>0</v>
      </c>
      <c r="Q149" s="184">
        <v>0</v>
      </c>
      <c r="R149" s="184">
        <f t="shared" si="22"/>
        <v>0</v>
      </c>
      <c r="S149" s="184">
        <v>0</v>
      </c>
      <c r="T149" s="185">
        <f t="shared" si="23"/>
        <v>0</v>
      </c>
      <c r="AQ149" s="24" t="s">
        <v>168</v>
      </c>
      <c r="AS149" s="24" t="s">
        <v>164</v>
      </c>
      <c r="AT149" s="24" t="s">
        <v>77</v>
      </c>
      <c r="AX149" s="24" t="s">
        <v>162</v>
      </c>
      <c r="BD149" s="186">
        <f t="shared" si="24"/>
        <v>0</v>
      </c>
      <c r="BE149" s="186">
        <f t="shared" si="25"/>
        <v>0</v>
      </c>
      <c r="BF149" s="186">
        <f t="shared" si="26"/>
        <v>0</v>
      </c>
      <c r="BG149" s="186">
        <f t="shared" si="27"/>
        <v>0</v>
      </c>
      <c r="BH149" s="186">
        <f t="shared" si="28"/>
        <v>0</v>
      </c>
      <c r="BI149" s="24" t="s">
        <v>77</v>
      </c>
      <c r="BJ149" s="186">
        <f t="shared" si="29"/>
        <v>0</v>
      </c>
      <c r="BK149" s="24" t="s">
        <v>168</v>
      </c>
      <c r="BL149" s="24" t="s">
        <v>971</v>
      </c>
    </row>
    <row r="150" spans="1:64" s="1" customFormat="1" ht="38.25" customHeight="1">
      <c r="B150" s="174"/>
      <c r="C150" s="389" t="s">
        <v>515</v>
      </c>
      <c r="D150" s="389" t="s">
        <v>164</v>
      </c>
      <c r="E150" s="390" t="s">
        <v>3862</v>
      </c>
      <c r="F150" s="391" t="s">
        <v>3863</v>
      </c>
      <c r="G150" s="392" t="s">
        <v>320</v>
      </c>
      <c r="H150" s="393">
        <v>3</v>
      </c>
      <c r="I150" s="180"/>
      <c r="J150" s="181">
        <f t="shared" si="20"/>
        <v>0</v>
      </c>
      <c r="K150" s="177" t="s">
        <v>5</v>
      </c>
      <c r="L150" s="41"/>
      <c r="M150" s="182" t="s">
        <v>5</v>
      </c>
      <c r="N150" s="183" t="s">
        <v>40</v>
      </c>
      <c r="O150" s="42"/>
      <c r="P150" s="184">
        <f t="shared" si="21"/>
        <v>0</v>
      </c>
      <c r="Q150" s="184">
        <v>0</v>
      </c>
      <c r="R150" s="184">
        <f t="shared" si="22"/>
        <v>0</v>
      </c>
      <c r="S150" s="184">
        <v>0</v>
      </c>
      <c r="T150" s="185">
        <f t="shared" si="23"/>
        <v>0</v>
      </c>
      <c r="AQ150" s="24" t="s">
        <v>168</v>
      </c>
      <c r="AS150" s="24" t="s">
        <v>164</v>
      </c>
      <c r="AT150" s="24" t="s">
        <v>77</v>
      </c>
      <c r="AX150" s="24" t="s">
        <v>162</v>
      </c>
      <c r="BD150" s="186">
        <f t="shared" si="24"/>
        <v>0</v>
      </c>
      <c r="BE150" s="186">
        <f t="shared" si="25"/>
        <v>0</v>
      </c>
      <c r="BF150" s="186">
        <f t="shared" si="26"/>
        <v>0</v>
      </c>
      <c r="BG150" s="186">
        <f t="shared" si="27"/>
        <v>0</v>
      </c>
      <c r="BH150" s="186">
        <f t="shared" si="28"/>
        <v>0</v>
      </c>
      <c r="BI150" s="24" t="s">
        <v>77</v>
      </c>
      <c r="BJ150" s="186">
        <f t="shared" si="29"/>
        <v>0</v>
      </c>
      <c r="BK150" s="24" t="s">
        <v>168</v>
      </c>
      <c r="BL150" s="24" t="s">
        <v>982</v>
      </c>
    </row>
    <row r="151" spans="1:64" s="1" customFormat="1" ht="16.5" customHeight="1">
      <c r="B151" s="174"/>
      <c r="C151" s="378" t="s">
        <v>519</v>
      </c>
      <c r="D151" s="378" t="s">
        <v>164</v>
      </c>
      <c r="E151" s="379" t="s">
        <v>3864</v>
      </c>
      <c r="F151" s="380" t="s">
        <v>3865</v>
      </c>
      <c r="G151" s="381" t="s">
        <v>320</v>
      </c>
      <c r="H151" s="382">
        <v>0</v>
      </c>
      <c r="I151" s="180"/>
      <c r="J151" s="181">
        <f t="shared" si="20"/>
        <v>0</v>
      </c>
      <c r="K151" s="177" t="s">
        <v>5</v>
      </c>
      <c r="L151" s="41"/>
      <c r="M151" s="182" t="s">
        <v>5</v>
      </c>
      <c r="N151" s="183" t="s">
        <v>40</v>
      </c>
      <c r="O151" s="42"/>
      <c r="P151" s="184">
        <f t="shared" si="21"/>
        <v>0</v>
      </c>
      <c r="Q151" s="184">
        <v>0</v>
      </c>
      <c r="R151" s="184">
        <f t="shared" si="22"/>
        <v>0</v>
      </c>
      <c r="S151" s="184">
        <v>0</v>
      </c>
      <c r="T151" s="185">
        <f t="shared" si="23"/>
        <v>0</v>
      </c>
      <c r="AQ151" s="24" t="s">
        <v>168</v>
      </c>
      <c r="AS151" s="24" t="s">
        <v>164</v>
      </c>
      <c r="AT151" s="24" t="s">
        <v>77</v>
      </c>
      <c r="AX151" s="24" t="s">
        <v>162</v>
      </c>
      <c r="BD151" s="186">
        <f t="shared" si="24"/>
        <v>0</v>
      </c>
      <c r="BE151" s="186">
        <f t="shared" si="25"/>
        <v>0</v>
      </c>
      <c r="BF151" s="186">
        <f t="shared" si="26"/>
        <v>0</v>
      </c>
      <c r="BG151" s="186">
        <f t="shared" si="27"/>
        <v>0</v>
      </c>
      <c r="BH151" s="186">
        <f t="shared" si="28"/>
        <v>0</v>
      </c>
      <c r="BI151" s="24" t="s">
        <v>77</v>
      </c>
      <c r="BJ151" s="186">
        <f t="shared" si="29"/>
        <v>0</v>
      </c>
      <c r="BK151" s="24" t="s">
        <v>168</v>
      </c>
      <c r="BL151" s="24" t="s">
        <v>994</v>
      </c>
    </row>
    <row r="152" spans="1:64" s="10" customFormat="1" ht="37.4" customHeight="1">
      <c r="B152" s="160"/>
      <c r="D152" s="171" t="s">
        <v>68</v>
      </c>
      <c r="E152" s="238" t="s">
        <v>3866</v>
      </c>
      <c r="F152" s="238" t="s">
        <v>3867</v>
      </c>
      <c r="I152" s="163"/>
      <c r="J152" s="239">
        <f>BJ152</f>
        <v>0</v>
      </c>
      <c r="L152" s="160"/>
      <c r="M152" s="165"/>
      <c r="N152" s="166"/>
      <c r="O152" s="166"/>
      <c r="P152" s="167">
        <f>SUM(P153:P164)</f>
        <v>0</v>
      </c>
      <c r="Q152" s="166"/>
      <c r="R152" s="167">
        <f>SUM(R153:R164)</f>
        <v>0</v>
      </c>
      <c r="S152" s="166"/>
      <c r="T152" s="168">
        <f>SUM(T153:T164)</f>
        <v>0</v>
      </c>
      <c r="AQ152" s="161" t="s">
        <v>77</v>
      </c>
      <c r="AS152" s="169" t="s">
        <v>68</v>
      </c>
      <c r="AT152" s="169" t="s">
        <v>69</v>
      </c>
      <c r="AX152" s="161" t="s">
        <v>162</v>
      </c>
      <c r="BJ152" s="170">
        <f>SUM(BJ153:BJ164)</f>
        <v>0</v>
      </c>
    </row>
    <row r="153" spans="1:64" s="1" customFormat="1" ht="25.5" customHeight="1">
      <c r="A153" s="405"/>
      <c r="B153" s="394"/>
      <c r="C153" s="389" t="s">
        <v>525</v>
      </c>
      <c r="D153" s="389" t="s">
        <v>164</v>
      </c>
      <c r="E153" s="390" t="s">
        <v>3868</v>
      </c>
      <c r="F153" s="391" t="s">
        <v>3869</v>
      </c>
      <c r="G153" s="392" t="s">
        <v>320</v>
      </c>
      <c r="H153" s="393">
        <v>3</v>
      </c>
      <c r="I153" s="180"/>
      <c r="J153" s="181">
        <f t="shared" ref="J153:J164" si="30">ROUND(I153*H153,2)</f>
        <v>0</v>
      </c>
      <c r="K153" s="177" t="s">
        <v>5</v>
      </c>
      <c r="L153" s="41"/>
      <c r="M153" s="182" t="s">
        <v>5</v>
      </c>
      <c r="N153" s="183" t="s">
        <v>40</v>
      </c>
      <c r="O153" s="42"/>
      <c r="P153" s="184">
        <f t="shared" ref="P153:P164" si="31">O153*H153</f>
        <v>0</v>
      </c>
      <c r="Q153" s="184">
        <v>0</v>
      </c>
      <c r="R153" s="184">
        <f t="shared" ref="R153:R164" si="32">Q153*H153</f>
        <v>0</v>
      </c>
      <c r="S153" s="184">
        <v>0</v>
      </c>
      <c r="T153" s="185">
        <f t="shared" ref="T153:T164" si="33">S153*H153</f>
        <v>0</v>
      </c>
      <c r="AQ153" s="24" t="s">
        <v>168</v>
      </c>
      <c r="AS153" s="24" t="s">
        <v>164</v>
      </c>
      <c r="AT153" s="24" t="s">
        <v>77</v>
      </c>
      <c r="AX153" s="24" t="s">
        <v>162</v>
      </c>
      <c r="BD153" s="186">
        <f t="shared" ref="BD153:BD164" si="34">IF(N153="základní",J153,0)</f>
        <v>0</v>
      </c>
      <c r="BE153" s="186">
        <f t="shared" ref="BE153:BE164" si="35">IF(N153="snížená",J153,0)</f>
        <v>0</v>
      </c>
      <c r="BF153" s="186">
        <f t="shared" ref="BF153:BF164" si="36">IF(N153="zákl. přenesená",J153,0)</f>
        <v>0</v>
      </c>
      <c r="BG153" s="186">
        <f t="shared" ref="BG153:BG164" si="37">IF(N153="sníž. přenesená",J153,0)</f>
        <v>0</v>
      </c>
      <c r="BH153" s="186">
        <f t="shared" ref="BH153:BH164" si="38">IF(N153="nulová",J153,0)</f>
        <v>0</v>
      </c>
      <c r="BI153" s="24" t="s">
        <v>77</v>
      </c>
      <c r="BJ153" s="186">
        <f t="shared" ref="BJ153:BJ164" si="39">ROUND(I153*H153,2)</f>
        <v>0</v>
      </c>
      <c r="BK153" s="24" t="s">
        <v>168</v>
      </c>
      <c r="BL153" s="24" t="s">
        <v>1007</v>
      </c>
    </row>
    <row r="154" spans="1:64" s="1" customFormat="1" ht="25.5" customHeight="1">
      <c r="B154" s="174"/>
      <c r="C154" s="378" t="s">
        <v>531</v>
      </c>
      <c r="D154" s="378" t="s">
        <v>164</v>
      </c>
      <c r="E154" s="379" t="s">
        <v>3870</v>
      </c>
      <c r="F154" s="380" t="s">
        <v>3871</v>
      </c>
      <c r="G154" s="381" t="s">
        <v>320</v>
      </c>
      <c r="H154" s="382">
        <v>0</v>
      </c>
      <c r="I154" s="180"/>
      <c r="J154" s="181">
        <f t="shared" si="30"/>
        <v>0</v>
      </c>
      <c r="K154" s="177" t="s">
        <v>5</v>
      </c>
      <c r="L154" s="41"/>
      <c r="M154" s="182" t="s">
        <v>5</v>
      </c>
      <c r="N154" s="183" t="s">
        <v>40</v>
      </c>
      <c r="O154" s="42"/>
      <c r="P154" s="184">
        <f t="shared" si="31"/>
        <v>0</v>
      </c>
      <c r="Q154" s="184">
        <v>0</v>
      </c>
      <c r="R154" s="184">
        <f t="shared" si="32"/>
        <v>0</v>
      </c>
      <c r="S154" s="184">
        <v>0</v>
      </c>
      <c r="T154" s="185">
        <f t="shared" si="33"/>
        <v>0</v>
      </c>
      <c r="AQ154" s="24" t="s">
        <v>168</v>
      </c>
      <c r="AS154" s="24" t="s">
        <v>164</v>
      </c>
      <c r="AT154" s="24" t="s">
        <v>77</v>
      </c>
      <c r="AX154" s="24" t="s">
        <v>162</v>
      </c>
      <c r="BD154" s="186">
        <f t="shared" si="34"/>
        <v>0</v>
      </c>
      <c r="BE154" s="186">
        <f t="shared" si="35"/>
        <v>0</v>
      </c>
      <c r="BF154" s="186">
        <f t="shared" si="36"/>
        <v>0</v>
      </c>
      <c r="BG154" s="186">
        <f t="shared" si="37"/>
        <v>0</v>
      </c>
      <c r="BH154" s="186">
        <f t="shared" si="38"/>
        <v>0</v>
      </c>
      <c r="BI154" s="24" t="s">
        <v>77</v>
      </c>
      <c r="BJ154" s="186">
        <f t="shared" si="39"/>
        <v>0</v>
      </c>
      <c r="BK154" s="24" t="s">
        <v>168</v>
      </c>
      <c r="BL154" s="24" t="s">
        <v>1026</v>
      </c>
    </row>
    <row r="155" spans="1:64" s="1" customFormat="1" ht="25.5" customHeight="1">
      <c r="B155" s="394"/>
      <c r="C155" s="389" t="s">
        <v>535</v>
      </c>
      <c r="D155" s="389" t="s">
        <v>164</v>
      </c>
      <c r="E155" s="390" t="s">
        <v>3872</v>
      </c>
      <c r="F155" s="391" t="s">
        <v>3873</v>
      </c>
      <c r="G155" s="392" t="s">
        <v>320</v>
      </c>
      <c r="H155" s="393">
        <v>3</v>
      </c>
      <c r="I155" s="180"/>
      <c r="J155" s="181">
        <f t="shared" si="30"/>
        <v>0</v>
      </c>
      <c r="K155" s="177" t="s">
        <v>5</v>
      </c>
      <c r="L155" s="41"/>
      <c r="M155" s="182" t="s">
        <v>5</v>
      </c>
      <c r="N155" s="183" t="s">
        <v>40</v>
      </c>
      <c r="O155" s="42"/>
      <c r="P155" s="184">
        <f t="shared" si="31"/>
        <v>0</v>
      </c>
      <c r="Q155" s="184">
        <v>0</v>
      </c>
      <c r="R155" s="184">
        <f t="shared" si="32"/>
        <v>0</v>
      </c>
      <c r="S155" s="184">
        <v>0</v>
      </c>
      <c r="T155" s="185">
        <f t="shared" si="33"/>
        <v>0</v>
      </c>
      <c r="AQ155" s="24" t="s">
        <v>168</v>
      </c>
      <c r="AS155" s="24" t="s">
        <v>164</v>
      </c>
      <c r="AT155" s="24" t="s">
        <v>77</v>
      </c>
      <c r="AX155" s="24" t="s">
        <v>162</v>
      </c>
      <c r="BD155" s="186">
        <f t="shared" si="34"/>
        <v>0</v>
      </c>
      <c r="BE155" s="186">
        <f t="shared" si="35"/>
        <v>0</v>
      </c>
      <c r="BF155" s="186">
        <f t="shared" si="36"/>
        <v>0</v>
      </c>
      <c r="BG155" s="186">
        <f t="shared" si="37"/>
        <v>0</v>
      </c>
      <c r="BH155" s="186">
        <f t="shared" si="38"/>
        <v>0</v>
      </c>
      <c r="BI155" s="24" t="s">
        <v>77</v>
      </c>
      <c r="BJ155" s="186">
        <f t="shared" si="39"/>
        <v>0</v>
      </c>
      <c r="BK155" s="24" t="s">
        <v>168</v>
      </c>
      <c r="BL155" s="24" t="s">
        <v>1040</v>
      </c>
    </row>
    <row r="156" spans="1:64" s="1" customFormat="1" ht="16.5" customHeight="1">
      <c r="B156" s="394"/>
      <c r="C156" s="389" t="s">
        <v>539</v>
      </c>
      <c r="D156" s="389" t="s">
        <v>164</v>
      </c>
      <c r="E156" s="390" t="s">
        <v>3874</v>
      </c>
      <c r="F156" s="391" t="s">
        <v>3875</v>
      </c>
      <c r="G156" s="392" t="s">
        <v>320</v>
      </c>
      <c r="H156" s="393">
        <v>7</v>
      </c>
      <c r="I156" s="180"/>
      <c r="J156" s="181">
        <f t="shared" si="30"/>
        <v>0</v>
      </c>
      <c r="K156" s="177" t="s">
        <v>5</v>
      </c>
      <c r="L156" s="41"/>
      <c r="M156" s="182" t="s">
        <v>5</v>
      </c>
      <c r="N156" s="183" t="s">
        <v>40</v>
      </c>
      <c r="O156" s="42"/>
      <c r="P156" s="184">
        <f t="shared" si="31"/>
        <v>0</v>
      </c>
      <c r="Q156" s="184">
        <v>0</v>
      </c>
      <c r="R156" s="184">
        <f t="shared" si="32"/>
        <v>0</v>
      </c>
      <c r="S156" s="184">
        <v>0</v>
      </c>
      <c r="T156" s="185">
        <f t="shared" si="33"/>
        <v>0</v>
      </c>
      <c r="AQ156" s="24" t="s">
        <v>168</v>
      </c>
      <c r="AS156" s="24" t="s">
        <v>164</v>
      </c>
      <c r="AT156" s="24" t="s">
        <v>77</v>
      </c>
      <c r="AX156" s="24" t="s">
        <v>162</v>
      </c>
      <c r="BD156" s="186">
        <f t="shared" si="34"/>
        <v>0</v>
      </c>
      <c r="BE156" s="186">
        <f t="shared" si="35"/>
        <v>0</v>
      </c>
      <c r="BF156" s="186">
        <f t="shared" si="36"/>
        <v>0</v>
      </c>
      <c r="BG156" s="186">
        <f t="shared" si="37"/>
        <v>0</v>
      </c>
      <c r="BH156" s="186">
        <f t="shared" si="38"/>
        <v>0</v>
      </c>
      <c r="BI156" s="24" t="s">
        <v>77</v>
      </c>
      <c r="BJ156" s="186">
        <f t="shared" si="39"/>
        <v>0</v>
      </c>
      <c r="BK156" s="24" t="s">
        <v>168</v>
      </c>
      <c r="BL156" s="24" t="s">
        <v>1054</v>
      </c>
    </row>
    <row r="157" spans="1:64" s="1" customFormat="1" ht="16.5" customHeight="1">
      <c r="B157" s="394"/>
      <c r="C157" s="389" t="s">
        <v>543</v>
      </c>
      <c r="D157" s="389" t="s">
        <v>164</v>
      </c>
      <c r="E157" s="390" t="s">
        <v>3876</v>
      </c>
      <c r="F157" s="391" t="s">
        <v>3877</v>
      </c>
      <c r="G157" s="392" t="s">
        <v>320</v>
      </c>
      <c r="H157" s="393">
        <v>4</v>
      </c>
      <c r="I157" s="180"/>
      <c r="J157" s="181">
        <f t="shared" si="30"/>
        <v>0</v>
      </c>
      <c r="K157" s="177" t="s">
        <v>5</v>
      </c>
      <c r="L157" s="41"/>
      <c r="M157" s="182" t="s">
        <v>5</v>
      </c>
      <c r="N157" s="183" t="s">
        <v>40</v>
      </c>
      <c r="O157" s="42"/>
      <c r="P157" s="184">
        <f t="shared" si="31"/>
        <v>0</v>
      </c>
      <c r="Q157" s="184">
        <v>0</v>
      </c>
      <c r="R157" s="184">
        <f t="shared" si="32"/>
        <v>0</v>
      </c>
      <c r="S157" s="184">
        <v>0</v>
      </c>
      <c r="T157" s="185">
        <f t="shared" si="33"/>
        <v>0</v>
      </c>
      <c r="AQ157" s="24" t="s">
        <v>168</v>
      </c>
      <c r="AS157" s="24" t="s">
        <v>164</v>
      </c>
      <c r="AT157" s="24" t="s">
        <v>77</v>
      </c>
      <c r="AX157" s="24" t="s">
        <v>162</v>
      </c>
      <c r="BD157" s="186">
        <f t="shared" si="34"/>
        <v>0</v>
      </c>
      <c r="BE157" s="186">
        <f t="shared" si="35"/>
        <v>0</v>
      </c>
      <c r="BF157" s="186">
        <f t="shared" si="36"/>
        <v>0</v>
      </c>
      <c r="BG157" s="186">
        <f t="shared" si="37"/>
        <v>0</v>
      </c>
      <c r="BH157" s="186">
        <f t="shared" si="38"/>
        <v>0</v>
      </c>
      <c r="BI157" s="24" t="s">
        <v>77</v>
      </c>
      <c r="BJ157" s="186">
        <f t="shared" si="39"/>
        <v>0</v>
      </c>
      <c r="BK157" s="24" t="s">
        <v>168</v>
      </c>
      <c r="BL157" s="24" t="s">
        <v>1064</v>
      </c>
    </row>
    <row r="158" spans="1:64" s="1" customFormat="1" ht="16.5" customHeight="1">
      <c r="B158" s="394"/>
      <c r="C158" s="389" t="s">
        <v>548</v>
      </c>
      <c r="D158" s="389" t="s">
        <v>164</v>
      </c>
      <c r="E158" s="390" t="s">
        <v>3878</v>
      </c>
      <c r="F158" s="391" t="s">
        <v>3879</v>
      </c>
      <c r="G158" s="392" t="s">
        <v>320</v>
      </c>
      <c r="H158" s="393">
        <v>2</v>
      </c>
      <c r="I158" s="180"/>
      <c r="J158" s="181">
        <f t="shared" si="30"/>
        <v>0</v>
      </c>
      <c r="K158" s="177" t="s">
        <v>5</v>
      </c>
      <c r="L158" s="41"/>
      <c r="M158" s="182" t="s">
        <v>5</v>
      </c>
      <c r="N158" s="183" t="s">
        <v>40</v>
      </c>
      <c r="O158" s="42"/>
      <c r="P158" s="184">
        <f t="shared" si="31"/>
        <v>0</v>
      </c>
      <c r="Q158" s="184">
        <v>0</v>
      </c>
      <c r="R158" s="184">
        <f t="shared" si="32"/>
        <v>0</v>
      </c>
      <c r="S158" s="184">
        <v>0</v>
      </c>
      <c r="T158" s="185">
        <f t="shared" si="33"/>
        <v>0</v>
      </c>
      <c r="AQ158" s="24" t="s">
        <v>168</v>
      </c>
      <c r="AS158" s="24" t="s">
        <v>164</v>
      </c>
      <c r="AT158" s="24" t="s">
        <v>77</v>
      </c>
      <c r="AX158" s="24" t="s">
        <v>162</v>
      </c>
      <c r="BD158" s="186">
        <f t="shared" si="34"/>
        <v>0</v>
      </c>
      <c r="BE158" s="186">
        <f t="shared" si="35"/>
        <v>0</v>
      </c>
      <c r="BF158" s="186">
        <f t="shared" si="36"/>
        <v>0</v>
      </c>
      <c r="BG158" s="186">
        <f t="shared" si="37"/>
        <v>0</v>
      </c>
      <c r="BH158" s="186">
        <f t="shared" si="38"/>
        <v>0</v>
      </c>
      <c r="BI158" s="24" t="s">
        <v>77</v>
      </c>
      <c r="BJ158" s="186">
        <f t="shared" si="39"/>
        <v>0</v>
      </c>
      <c r="BK158" s="24" t="s">
        <v>168</v>
      </c>
      <c r="BL158" s="24" t="s">
        <v>1136</v>
      </c>
    </row>
    <row r="159" spans="1:64" s="1" customFormat="1" ht="16.5" customHeight="1">
      <c r="B159" s="394"/>
      <c r="C159" s="389" t="s">
        <v>567</v>
      </c>
      <c r="D159" s="389" t="s">
        <v>164</v>
      </c>
      <c r="E159" s="390" t="s">
        <v>3880</v>
      </c>
      <c r="F159" s="391" t="s">
        <v>3881</v>
      </c>
      <c r="G159" s="392" t="s">
        <v>746</v>
      </c>
      <c r="H159" s="393">
        <v>90</v>
      </c>
      <c r="I159" s="180"/>
      <c r="J159" s="181">
        <f t="shared" si="30"/>
        <v>0</v>
      </c>
      <c r="K159" s="177" t="s">
        <v>5</v>
      </c>
      <c r="L159" s="41"/>
      <c r="M159" s="182" t="s">
        <v>5</v>
      </c>
      <c r="N159" s="183" t="s">
        <v>40</v>
      </c>
      <c r="O159" s="42"/>
      <c r="P159" s="184">
        <f t="shared" si="31"/>
        <v>0</v>
      </c>
      <c r="Q159" s="184">
        <v>0</v>
      </c>
      <c r="R159" s="184">
        <f t="shared" si="32"/>
        <v>0</v>
      </c>
      <c r="S159" s="184">
        <v>0</v>
      </c>
      <c r="T159" s="185">
        <f t="shared" si="33"/>
        <v>0</v>
      </c>
      <c r="AQ159" s="24" t="s">
        <v>168</v>
      </c>
      <c r="AS159" s="24" t="s">
        <v>164</v>
      </c>
      <c r="AT159" s="24" t="s">
        <v>77</v>
      </c>
      <c r="AX159" s="24" t="s">
        <v>162</v>
      </c>
      <c r="BD159" s="186">
        <f t="shared" si="34"/>
        <v>0</v>
      </c>
      <c r="BE159" s="186">
        <f t="shared" si="35"/>
        <v>0</v>
      </c>
      <c r="BF159" s="186">
        <f t="shared" si="36"/>
        <v>0</v>
      </c>
      <c r="BG159" s="186">
        <f t="shared" si="37"/>
        <v>0</v>
      </c>
      <c r="BH159" s="186">
        <f t="shared" si="38"/>
        <v>0</v>
      </c>
      <c r="BI159" s="24" t="s">
        <v>77</v>
      </c>
      <c r="BJ159" s="186">
        <f t="shared" si="39"/>
        <v>0</v>
      </c>
      <c r="BK159" s="24" t="s">
        <v>168</v>
      </c>
      <c r="BL159" s="24" t="s">
        <v>1224</v>
      </c>
    </row>
    <row r="160" spans="1:64" s="1" customFormat="1" ht="16.5" customHeight="1">
      <c r="B160" s="394"/>
      <c r="C160" s="389" t="s">
        <v>573</v>
      </c>
      <c r="D160" s="389" t="s">
        <v>164</v>
      </c>
      <c r="E160" s="390" t="s">
        <v>3882</v>
      </c>
      <c r="F160" s="391" t="s">
        <v>3883</v>
      </c>
      <c r="G160" s="392" t="s">
        <v>746</v>
      </c>
      <c r="H160" s="393">
        <v>90</v>
      </c>
      <c r="I160" s="180"/>
      <c r="J160" s="181">
        <f t="shared" si="30"/>
        <v>0</v>
      </c>
      <c r="K160" s="177" t="s">
        <v>5</v>
      </c>
      <c r="L160" s="41"/>
      <c r="M160" s="182" t="s">
        <v>5</v>
      </c>
      <c r="N160" s="183" t="s">
        <v>40</v>
      </c>
      <c r="O160" s="42"/>
      <c r="P160" s="184">
        <f t="shared" si="31"/>
        <v>0</v>
      </c>
      <c r="Q160" s="184">
        <v>0</v>
      </c>
      <c r="R160" s="184">
        <f t="shared" si="32"/>
        <v>0</v>
      </c>
      <c r="S160" s="184">
        <v>0</v>
      </c>
      <c r="T160" s="185">
        <f t="shared" si="33"/>
        <v>0</v>
      </c>
      <c r="AQ160" s="24" t="s">
        <v>168</v>
      </c>
      <c r="AS160" s="24" t="s">
        <v>164</v>
      </c>
      <c r="AT160" s="24" t="s">
        <v>77</v>
      </c>
      <c r="AX160" s="24" t="s">
        <v>162</v>
      </c>
      <c r="BD160" s="186">
        <f t="shared" si="34"/>
        <v>0</v>
      </c>
      <c r="BE160" s="186">
        <f t="shared" si="35"/>
        <v>0</v>
      </c>
      <c r="BF160" s="186">
        <f t="shared" si="36"/>
        <v>0</v>
      </c>
      <c r="BG160" s="186">
        <f t="shared" si="37"/>
        <v>0</v>
      </c>
      <c r="BH160" s="186">
        <f t="shared" si="38"/>
        <v>0</v>
      </c>
      <c r="BI160" s="24" t="s">
        <v>77</v>
      </c>
      <c r="BJ160" s="186">
        <f t="shared" si="39"/>
        <v>0</v>
      </c>
      <c r="BK160" s="24" t="s">
        <v>168</v>
      </c>
      <c r="BL160" s="24" t="s">
        <v>1233</v>
      </c>
    </row>
    <row r="161" spans="2:64" s="1" customFormat="1" ht="16.5" customHeight="1">
      <c r="B161" s="394"/>
      <c r="C161" s="389" t="s">
        <v>579</v>
      </c>
      <c r="D161" s="389" t="s">
        <v>164</v>
      </c>
      <c r="E161" s="390" t="s">
        <v>3884</v>
      </c>
      <c r="F161" s="391" t="s">
        <v>3885</v>
      </c>
      <c r="G161" s="392" t="s">
        <v>746</v>
      </c>
      <c r="H161" s="393">
        <v>90</v>
      </c>
      <c r="I161" s="180"/>
      <c r="J161" s="181">
        <f t="shared" si="30"/>
        <v>0</v>
      </c>
      <c r="K161" s="177" t="s">
        <v>5</v>
      </c>
      <c r="L161" s="41"/>
      <c r="M161" s="182" t="s">
        <v>5</v>
      </c>
      <c r="N161" s="183" t="s">
        <v>40</v>
      </c>
      <c r="O161" s="42"/>
      <c r="P161" s="184">
        <f t="shared" si="31"/>
        <v>0</v>
      </c>
      <c r="Q161" s="184">
        <v>0</v>
      </c>
      <c r="R161" s="184">
        <f t="shared" si="32"/>
        <v>0</v>
      </c>
      <c r="S161" s="184">
        <v>0</v>
      </c>
      <c r="T161" s="185">
        <f t="shared" si="33"/>
        <v>0</v>
      </c>
      <c r="AQ161" s="24" t="s">
        <v>168</v>
      </c>
      <c r="AS161" s="24" t="s">
        <v>164</v>
      </c>
      <c r="AT161" s="24" t="s">
        <v>77</v>
      </c>
      <c r="AX161" s="24" t="s">
        <v>162</v>
      </c>
      <c r="BD161" s="186">
        <f t="shared" si="34"/>
        <v>0</v>
      </c>
      <c r="BE161" s="186">
        <f t="shared" si="35"/>
        <v>0</v>
      </c>
      <c r="BF161" s="186">
        <f t="shared" si="36"/>
        <v>0</v>
      </c>
      <c r="BG161" s="186">
        <f t="shared" si="37"/>
        <v>0</v>
      </c>
      <c r="BH161" s="186">
        <f t="shared" si="38"/>
        <v>0</v>
      </c>
      <c r="BI161" s="24" t="s">
        <v>77</v>
      </c>
      <c r="BJ161" s="186">
        <f t="shared" si="39"/>
        <v>0</v>
      </c>
      <c r="BK161" s="24" t="s">
        <v>168</v>
      </c>
      <c r="BL161" s="24" t="s">
        <v>1262</v>
      </c>
    </row>
    <row r="162" spans="2:64" s="1" customFormat="1" ht="16.5" customHeight="1">
      <c r="B162" s="394"/>
      <c r="C162" s="389" t="s">
        <v>585</v>
      </c>
      <c r="D162" s="389" t="s">
        <v>164</v>
      </c>
      <c r="E162" s="390" t="s">
        <v>3886</v>
      </c>
      <c r="F162" s="391" t="s">
        <v>3887</v>
      </c>
      <c r="G162" s="392" t="s">
        <v>746</v>
      </c>
      <c r="H162" s="393">
        <v>145</v>
      </c>
      <c r="I162" s="180"/>
      <c r="J162" s="181">
        <f t="shared" si="30"/>
        <v>0</v>
      </c>
      <c r="K162" s="177" t="s">
        <v>5</v>
      </c>
      <c r="L162" s="41"/>
      <c r="M162" s="182" t="s">
        <v>5</v>
      </c>
      <c r="N162" s="183" t="s">
        <v>40</v>
      </c>
      <c r="O162" s="42"/>
      <c r="P162" s="184">
        <f t="shared" si="31"/>
        <v>0</v>
      </c>
      <c r="Q162" s="184">
        <v>0</v>
      </c>
      <c r="R162" s="184">
        <f t="shared" si="32"/>
        <v>0</v>
      </c>
      <c r="S162" s="184">
        <v>0</v>
      </c>
      <c r="T162" s="185">
        <f t="shared" si="33"/>
        <v>0</v>
      </c>
      <c r="AQ162" s="24" t="s">
        <v>168</v>
      </c>
      <c r="AS162" s="24" t="s">
        <v>164</v>
      </c>
      <c r="AT162" s="24" t="s">
        <v>77</v>
      </c>
      <c r="AX162" s="24" t="s">
        <v>162</v>
      </c>
      <c r="BD162" s="186">
        <f t="shared" si="34"/>
        <v>0</v>
      </c>
      <c r="BE162" s="186">
        <f t="shared" si="35"/>
        <v>0</v>
      </c>
      <c r="BF162" s="186">
        <f t="shared" si="36"/>
        <v>0</v>
      </c>
      <c r="BG162" s="186">
        <f t="shared" si="37"/>
        <v>0</v>
      </c>
      <c r="BH162" s="186">
        <f t="shared" si="38"/>
        <v>0</v>
      </c>
      <c r="BI162" s="24" t="s">
        <v>77</v>
      </c>
      <c r="BJ162" s="186">
        <f t="shared" si="39"/>
        <v>0</v>
      </c>
      <c r="BK162" s="24" t="s">
        <v>168</v>
      </c>
      <c r="BL162" s="24" t="s">
        <v>1315</v>
      </c>
    </row>
    <row r="163" spans="2:64" s="1" customFormat="1" ht="25.5" customHeight="1">
      <c r="B163" s="394"/>
      <c r="C163" s="389" t="s">
        <v>589</v>
      </c>
      <c r="D163" s="389" t="s">
        <v>164</v>
      </c>
      <c r="E163" s="390" t="s">
        <v>3888</v>
      </c>
      <c r="F163" s="391" t="s">
        <v>3855</v>
      </c>
      <c r="G163" s="392" t="s">
        <v>746</v>
      </c>
      <c r="H163" s="393">
        <v>120</v>
      </c>
      <c r="I163" s="180"/>
      <c r="J163" s="181">
        <f t="shared" si="30"/>
        <v>0</v>
      </c>
      <c r="K163" s="177" t="s">
        <v>5</v>
      </c>
      <c r="L163" s="41"/>
      <c r="M163" s="182" t="s">
        <v>5</v>
      </c>
      <c r="N163" s="183" t="s">
        <v>40</v>
      </c>
      <c r="O163" s="42"/>
      <c r="P163" s="184">
        <f t="shared" si="31"/>
        <v>0</v>
      </c>
      <c r="Q163" s="184">
        <v>0</v>
      </c>
      <c r="R163" s="184">
        <f t="shared" si="32"/>
        <v>0</v>
      </c>
      <c r="S163" s="184">
        <v>0</v>
      </c>
      <c r="T163" s="185">
        <f t="shared" si="33"/>
        <v>0</v>
      </c>
      <c r="AQ163" s="24" t="s">
        <v>168</v>
      </c>
      <c r="AS163" s="24" t="s">
        <v>164</v>
      </c>
      <c r="AT163" s="24" t="s">
        <v>77</v>
      </c>
      <c r="AX163" s="24" t="s">
        <v>162</v>
      </c>
      <c r="BD163" s="186">
        <f t="shared" si="34"/>
        <v>0</v>
      </c>
      <c r="BE163" s="186">
        <f t="shared" si="35"/>
        <v>0</v>
      </c>
      <c r="BF163" s="186">
        <f t="shared" si="36"/>
        <v>0</v>
      </c>
      <c r="BG163" s="186">
        <f t="shared" si="37"/>
        <v>0</v>
      </c>
      <c r="BH163" s="186">
        <f t="shared" si="38"/>
        <v>0</v>
      </c>
      <c r="BI163" s="24" t="s">
        <v>77</v>
      </c>
      <c r="BJ163" s="186">
        <f t="shared" si="39"/>
        <v>0</v>
      </c>
      <c r="BK163" s="24" t="s">
        <v>168</v>
      </c>
      <c r="BL163" s="24" t="s">
        <v>1335</v>
      </c>
    </row>
    <row r="164" spans="2:64" s="1" customFormat="1" ht="25.5" customHeight="1">
      <c r="B164" s="394"/>
      <c r="C164" s="389" t="s">
        <v>595</v>
      </c>
      <c r="D164" s="389" t="s">
        <v>164</v>
      </c>
      <c r="E164" s="390" t="s">
        <v>3889</v>
      </c>
      <c r="F164" s="391" t="s">
        <v>3857</v>
      </c>
      <c r="G164" s="392" t="s">
        <v>746</v>
      </c>
      <c r="H164" s="393">
        <v>105</v>
      </c>
      <c r="I164" s="180"/>
      <c r="J164" s="181">
        <f t="shared" si="30"/>
        <v>0</v>
      </c>
      <c r="K164" s="177" t="s">
        <v>5</v>
      </c>
      <c r="L164" s="41"/>
      <c r="M164" s="182" t="s">
        <v>5</v>
      </c>
      <c r="N164" s="183" t="s">
        <v>40</v>
      </c>
      <c r="O164" s="42"/>
      <c r="P164" s="184">
        <f t="shared" si="31"/>
        <v>0</v>
      </c>
      <c r="Q164" s="184">
        <v>0</v>
      </c>
      <c r="R164" s="184">
        <f t="shared" si="32"/>
        <v>0</v>
      </c>
      <c r="S164" s="184">
        <v>0</v>
      </c>
      <c r="T164" s="185">
        <f t="shared" si="33"/>
        <v>0</v>
      </c>
      <c r="AQ164" s="24" t="s">
        <v>168</v>
      </c>
      <c r="AS164" s="24" t="s">
        <v>164</v>
      </c>
      <c r="AT164" s="24" t="s">
        <v>77</v>
      </c>
      <c r="AX164" s="24" t="s">
        <v>162</v>
      </c>
      <c r="BD164" s="186">
        <f t="shared" si="34"/>
        <v>0</v>
      </c>
      <c r="BE164" s="186">
        <f t="shared" si="35"/>
        <v>0</v>
      </c>
      <c r="BF164" s="186">
        <f t="shared" si="36"/>
        <v>0</v>
      </c>
      <c r="BG164" s="186">
        <f t="shared" si="37"/>
        <v>0</v>
      </c>
      <c r="BH164" s="186">
        <f t="shared" si="38"/>
        <v>0</v>
      </c>
      <c r="BI164" s="24" t="s">
        <v>77</v>
      </c>
      <c r="BJ164" s="186">
        <f t="shared" si="39"/>
        <v>0</v>
      </c>
      <c r="BK164" s="24" t="s">
        <v>168</v>
      </c>
      <c r="BL164" s="24" t="s">
        <v>1346</v>
      </c>
    </row>
    <row r="165" spans="2:64" s="10" customFormat="1" ht="37.4" customHeight="1">
      <c r="B165" s="160"/>
      <c r="D165" s="171" t="s">
        <v>68</v>
      </c>
      <c r="E165" s="238" t="s">
        <v>3890</v>
      </c>
      <c r="F165" s="238" t="s">
        <v>3891</v>
      </c>
      <c r="I165" s="163"/>
      <c r="J165" s="239">
        <f>BJ165</f>
        <v>0</v>
      </c>
      <c r="L165" s="160"/>
      <c r="M165" s="165"/>
      <c r="N165" s="166"/>
      <c r="O165" s="166"/>
      <c r="P165" s="167">
        <f>SUM(P166:P173)</f>
        <v>0</v>
      </c>
      <c r="Q165" s="166"/>
      <c r="R165" s="167">
        <f>SUM(R166:R173)</f>
        <v>0</v>
      </c>
      <c r="S165" s="166"/>
      <c r="T165" s="168">
        <f>SUM(T166:T173)</f>
        <v>0</v>
      </c>
      <c r="AQ165" s="161" t="s">
        <v>77</v>
      </c>
      <c r="AS165" s="169" t="s">
        <v>68</v>
      </c>
      <c r="AT165" s="169" t="s">
        <v>69</v>
      </c>
      <c r="AX165" s="161" t="s">
        <v>162</v>
      </c>
      <c r="BJ165" s="170">
        <f>SUM(BJ166:BJ173)</f>
        <v>0</v>
      </c>
    </row>
    <row r="166" spans="2:64" s="1" customFormat="1" ht="38.25" customHeight="1">
      <c r="B166" s="174"/>
      <c r="C166" s="389" t="s">
        <v>600</v>
      </c>
      <c r="D166" s="389" t="s">
        <v>164</v>
      </c>
      <c r="E166" s="390" t="s">
        <v>3892</v>
      </c>
      <c r="F166" s="391" t="s">
        <v>3893</v>
      </c>
      <c r="G166" s="392" t="s">
        <v>320</v>
      </c>
      <c r="H166" s="393">
        <v>1</v>
      </c>
      <c r="I166" s="180"/>
      <c r="J166" s="181">
        <f t="shared" ref="J166:J173" si="40">ROUND(I166*H166,2)</f>
        <v>0</v>
      </c>
      <c r="K166" s="177" t="s">
        <v>5</v>
      </c>
      <c r="L166" s="41"/>
      <c r="M166" s="182" t="s">
        <v>5</v>
      </c>
      <c r="N166" s="183" t="s">
        <v>40</v>
      </c>
      <c r="O166" s="42"/>
      <c r="P166" s="184">
        <f t="shared" ref="P166:P173" si="41">O166*H166</f>
        <v>0</v>
      </c>
      <c r="Q166" s="184">
        <v>0</v>
      </c>
      <c r="R166" s="184">
        <f t="shared" ref="R166:R173" si="42">Q166*H166</f>
        <v>0</v>
      </c>
      <c r="S166" s="184">
        <v>0</v>
      </c>
      <c r="T166" s="185">
        <f t="shared" ref="T166:T173" si="43">S166*H166</f>
        <v>0</v>
      </c>
      <c r="AQ166" s="24" t="s">
        <v>168</v>
      </c>
      <c r="AS166" s="24" t="s">
        <v>164</v>
      </c>
      <c r="AT166" s="24" t="s">
        <v>77</v>
      </c>
      <c r="AX166" s="24" t="s">
        <v>162</v>
      </c>
      <c r="BD166" s="186">
        <f t="shared" ref="BD166:BD173" si="44">IF(N166="základní",J166,0)</f>
        <v>0</v>
      </c>
      <c r="BE166" s="186">
        <f t="shared" ref="BE166:BE173" si="45">IF(N166="snížená",J166,0)</f>
        <v>0</v>
      </c>
      <c r="BF166" s="186">
        <f t="shared" ref="BF166:BF173" si="46">IF(N166="zákl. přenesená",J166,0)</f>
        <v>0</v>
      </c>
      <c r="BG166" s="186">
        <f t="shared" ref="BG166:BG173" si="47">IF(N166="sníž. přenesená",J166,0)</f>
        <v>0</v>
      </c>
      <c r="BH166" s="186">
        <f t="shared" ref="BH166:BH173" si="48">IF(N166="nulová",J166,0)</f>
        <v>0</v>
      </c>
      <c r="BI166" s="24" t="s">
        <v>77</v>
      </c>
      <c r="BJ166" s="186">
        <f t="shared" ref="BJ166:BJ173" si="49">ROUND(I166*H166,2)</f>
        <v>0</v>
      </c>
      <c r="BK166" s="24" t="s">
        <v>168</v>
      </c>
      <c r="BL166" s="24" t="s">
        <v>1361</v>
      </c>
    </row>
    <row r="167" spans="2:64" s="1" customFormat="1" ht="38.25" customHeight="1">
      <c r="B167" s="174"/>
      <c r="C167" s="389" t="s">
        <v>610</v>
      </c>
      <c r="D167" s="389" t="s">
        <v>164</v>
      </c>
      <c r="E167" s="390" t="s">
        <v>3894</v>
      </c>
      <c r="F167" s="391" t="s">
        <v>3895</v>
      </c>
      <c r="G167" s="392" t="s">
        <v>320</v>
      </c>
      <c r="H167" s="393">
        <v>3</v>
      </c>
      <c r="I167" s="180"/>
      <c r="J167" s="181">
        <f t="shared" si="40"/>
        <v>0</v>
      </c>
      <c r="K167" s="177" t="s">
        <v>5</v>
      </c>
      <c r="L167" s="41"/>
      <c r="M167" s="182" t="s">
        <v>5</v>
      </c>
      <c r="N167" s="183" t="s">
        <v>40</v>
      </c>
      <c r="O167" s="42"/>
      <c r="P167" s="184">
        <f t="shared" si="41"/>
        <v>0</v>
      </c>
      <c r="Q167" s="184">
        <v>0</v>
      </c>
      <c r="R167" s="184">
        <f t="shared" si="42"/>
        <v>0</v>
      </c>
      <c r="S167" s="184">
        <v>0</v>
      </c>
      <c r="T167" s="185">
        <f t="shared" si="43"/>
        <v>0</v>
      </c>
      <c r="AQ167" s="24" t="s">
        <v>168</v>
      </c>
      <c r="AS167" s="24" t="s">
        <v>164</v>
      </c>
      <c r="AT167" s="24" t="s">
        <v>77</v>
      </c>
      <c r="AX167" s="24" t="s">
        <v>162</v>
      </c>
      <c r="BD167" s="186">
        <f t="shared" si="44"/>
        <v>0</v>
      </c>
      <c r="BE167" s="186">
        <f t="shared" si="45"/>
        <v>0</v>
      </c>
      <c r="BF167" s="186">
        <f t="shared" si="46"/>
        <v>0</v>
      </c>
      <c r="BG167" s="186">
        <f t="shared" si="47"/>
        <v>0</v>
      </c>
      <c r="BH167" s="186">
        <f t="shared" si="48"/>
        <v>0</v>
      </c>
      <c r="BI167" s="24" t="s">
        <v>77</v>
      </c>
      <c r="BJ167" s="186">
        <f t="shared" si="49"/>
        <v>0</v>
      </c>
      <c r="BK167" s="24" t="s">
        <v>168</v>
      </c>
      <c r="BL167" s="24" t="s">
        <v>1371</v>
      </c>
    </row>
    <row r="168" spans="2:64" s="1" customFormat="1" ht="25.5" customHeight="1">
      <c r="B168" s="174"/>
      <c r="C168" s="378" t="s">
        <v>614</v>
      </c>
      <c r="D168" s="378" t="s">
        <v>164</v>
      </c>
      <c r="E168" s="379" t="s">
        <v>3896</v>
      </c>
      <c r="F168" s="380" t="s">
        <v>3897</v>
      </c>
      <c r="G168" s="381" t="s">
        <v>320</v>
      </c>
      <c r="H168" s="382">
        <v>0</v>
      </c>
      <c r="I168" s="180"/>
      <c r="J168" s="181">
        <f t="shared" si="40"/>
        <v>0</v>
      </c>
      <c r="K168" s="177" t="s">
        <v>5</v>
      </c>
      <c r="L168" s="41"/>
      <c r="M168" s="182" t="s">
        <v>5</v>
      </c>
      <c r="N168" s="183" t="s">
        <v>40</v>
      </c>
      <c r="O168" s="42"/>
      <c r="P168" s="184">
        <f t="shared" si="41"/>
        <v>0</v>
      </c>
      <c r="Q168" s="184">
        <v>0</v>
      </c>
      <c r="R168" s="184">
        <f t="shared" si="42"/>
        <v>0</v>
      </c>
      <c r="S168" s="184">
        <v>0</v>
      </c>
      <c r="T168" s="185">
        <f t="shared" si="43"/>
        <v>0</v>
      </c>
      <c r="AQ168" s="24" t="s">
        <v>168</v>
      </c>
      <c r="AS168" s="24" t="s">
        <v>164</v>
      </c>
      <c r="AT168" s="24" t="s">
        <v>77</v>
      </c>
      <c r="AX168" s="24" t="s">
        <v>162</v>
      </c>
      <c r="BD168" s="186">
        <f t="shared" si="44"/>
        <v>0</v>
      </c>
      <c r="BE168" s="186">
        <f t="shared" si="45"/>
        <v>0</v>
      </c>
      <c r="BF168" s="186">
        <f t="shared" si="46"/>
        <v>0</v>
      </c>
      <c r="BG168" s="186">
        <f t="shared" si="47"/>
        <v>0</v>
      </c>
      <c r="BH168" s="186">
        <f t="shared" si="48"/>
        <v>0</v>
      </c>
      <c r="BI168" s="24" t="s">
        <v>77</v>
      </c>
      <c r="BJ168" s="186">
        <f t="shared" si="49"/>
        <v>0</v>
      </c>
      <c r="BK168" s="24" t="s">
        <v>168</v>
      </c>
      <c r="BL168" s="24" t="s">
        <v>1386</v>
      </c>
    </row>
    <row r="169" spans="2:64" s="1" customFormat="1" ht="16.5" customHeight="1">
      <c r="B169" s="174"/>
      <c r="C169" s="378" t="s">
        <v>634</v>
      </c>
      <c r="D169" s="378" t="s">
        <v>164</v>
      </c>
      <c r="E169" s="379" t="s">
        <v>3898</v>
      </c>
      <c r="F169" s="380" t="s">
        <v>3899</v>
      </c>
      <c r="G169" s="381" t="s">
        <v>320</v>
      </c>
      <c r="H169" s="382">
        <v>0</v>
      </c>
      <c r="I169" s="180"/>
      <c r="J169" s="181">
        <f t="shared" si="40"/>
        <v>0</v>
      </c>
      <c r="K169" s="177" t="s">
        <v>5</v>
      </c>
      <c r="L169" s="41"/>
      <c r="M169" s="182" t="s">
        <v>5</v>
      </c>
      <c r="N169" s="183" t="s">
        <v>40</v>
      </c>
      <c r="O169" s="42"/>
      <c r="P169" s="184">
        <f t="shared" si="41"/>
        <v>0</v>
      </c>
      <c r="Q169" s="184">
        <v>0</v>
      </c>
      <c r="R169" s="184">
        <f t="shared" si="42"/>
        <v>0</v>
      </c>
      <c r="S169" s="184">
        <v>0</v>
      </c>
      <c r="T169" s="185">
        <f t="shared" si="43"/>
        <v>0</v>
      </c>
      <c r="AQ169" s="24" t="s">
        <v>168</v>
      </c>
      <c r="AS169" s="24" t="s">
        <v>164</v>
      </c>
      <c r="AT169" s="24" t="s">
        <v>77</v>
      </c>
      <c r="AX169" s="24" t="s">
        <v>162</v>
      </c>
      <c r="BD169" s="186">
        <f t="shared" si="44"/>
        <v>0</v>
      </c>
      <c r="BE169" s="186">
        <f t="shared" si="45"/>
        <v>0</v>
      </c>
      <c r="BF169" s="186">
        <f t="shared" si="46"/>
        <v>0</v>
      </c>
      <c r="BG169" s="186">
        <f t="shared" si="47"/>
        <v>0</v>
      </c>
      <c r="BH169" s="186">
        <f t="shared" si="48"/>
        <v>0</v>
      </c>
      <c r="BI169" s="24" t="s">
        <v>77</v>
      </c>
      <c r="BJ169" s="186">
        <f t="shared" si="49"/>
        <v>0</v>
      </c>
      <c r="BK169" s="24" t="s">
        <v>168</v>
      </c>
      <c r="BL169" s="24" t="s">
        <v>1396</v>
      </c>
    </row>
    <row r="170" spans="2:64" s="1" customFormat="1" ht="16.5" customHeight="1">
      <c r="B170" s="174"/>
      <c r="C170" s="378" t="s">
        <v>662</v>
      </c>
      <c r="D170" s="378" t="s">
        <v>164</v>
      </c>
      <c r="E170" s="379" t="s">
        <v>3900</v>
      </c>
      <c r="F170" s="380" t="s">
        <v>3901</v>
      </c>
      <c r="G170" s="381" t="s">
        <v>320</v>
      </c>
      <c r="H170" s="382">
        <v>0</v>
      </c>
      <c r="I170" s="180"/>
      <c r="J170" s="181">
        <f t="shared" si="40"/>
        <v>0</v>
      </c>
      <c r="K170" s="177" t="s">
        <v>5</v>
      </c>
      <c r="L170" s="41"/>
      <c r="M170" s="182" t="s">
        <v>5</v>
      </c>
      <c r="N170" s="183" t="s">
        <v>40</v>
      </c>
      <c r="O170" s="42"/>
      <c r="P170" s="184">
        <f t="shared" si="41"/>
        <v>0</v>
      </c>
      <c r="Q170" s="184">
        <v>0</v>
      </c>
      <c r="R170" s="184">
        <f t="shared" si="42"/>
        <v>0</v>
      </c>
      <c r="S170" s="184">
        <v>0</v>
      </c>
      <c r="T170" s="185">
        <f t="shared" si="43"/>
        <v>0</v>
      </c>
      <c r="AQ170" s="24" t="s">
        <v>168</v>
      </c>
      <c r="AS170" s="24" t="s">
        <v>164</v>
      </c>
      <c r="AT170" s="24" t="s">
        <v>77</v>
      </c>
      <c r="AX170" s="24" t="s">
        <v>162</v>
      </c>
      <c r="BD170" s="186">
        <f t="shared" si="44"/>
        <v>0</v>
      </c>
      <c r="BE170" s="186">
        <f t="shared" si="45"/>
        <v>0</v>
      </c>
      <c r="BF170" s="186">
        <f t="shared" si="46"/>
        <v>0</v>
      </c>
      <c r="BG170" s="186">
        <f t="shared" si="47"/>
        <v>0</v>
      </c>
      <c r="BH170" s="186">
        <f t="shared" si="48"/>
        <v>0</v>
      </c>
      <c r="BI170" s="24" t="s">
        <v>77</v>
      </c>
      <c r="BJ170" s="186">
        <f t="shared" si="49"/>
        <v>0</v>
      </c>
      <c r="BK170" s="24" t="s">
        <v>168</v>
      </c>
      <c r="BL170" s="24" t="s">
        <v>1407</v>
      </c>
    </row>
    <row r="171" spans="2:64" s="1" customFormat="1" ht="51" customHeight="1">
      <c r="B171" s="174"/>
      <c r="C171" s="378" t="s">
        <v>666</v>
      </c>
      <c r="D171" s="378" t="s">
        <v>164</v>
      </c>
      <c r="E171" s="379" t="s">
        <v>3902</v>
      </c>
      <c r="F171" s="380" t="s">
        <v>3903</v>
      </c>
      <c r="G171" s="381" t="s">
        <v>320</v>
      </c>
      <c r="H171" s="382">
        <v>0</v>
      </c>
      <c r="I171" s="180"/>
      <c r="J171" s="181">
        <f t="shared" si="40"/>
        <v>0</v>
      </c>
      <c r="K171" s="177" t="s">
        <v>5</v>
      </c>
      <c r="L171" s="41"/>
      <c r="M171" s="182" t="s">
        <v>5</v>
      </c>
      <c r="N171" s="183" t="s">
        <v>40</v>
      </c>
      <c r="O171" s="42"/>
      <c r="P171" s="184">
        <f t="shared" si="41"/>
        <v>0</v>
      </c>
      <c r="Q171" s="184">
        <v>0</v>
      </c>
      <c r="R171" s="184">
        <f t="shared" si="42"/>
        <v>0</v>
      </c>
      <c r="S171" s="184">
        <v>0</v>
      </c>
      <c r="T171" s="185">
        <f t="shared" si="43"/>
        <v>0</v>
      </c>
      <c r="AQ171" s="24" t="s">
        <v>168</v>
      </c>
      <c r="AS171" s="24" t="s">
        <v>164</v>
      </c>
      <c r="AT171" s="24" t="s">
        <v>77</v>
      </c>
      <c r="AX171" s="24" t="s">
        <v>162</v>
      </c>
      <c r="BD171" s="186">
        <f t="shared" si="44"/>
        <v>0</v>
      </c>
      <c r="BE171" s="186">
        <f t="shared" si="45"/>
        <v>0</v>
      </c>
      <c r="BF171" s="186">
        <f t="shared" si="46"/>
        <v>0</v>
      </c>
      <c r="BG171" s="186">
        <f t="shared" si="47"/>
        <v>0</v>
      </c>
      <c r="BH171" s="186">
        <f t="shared" si="48"/>
        <v>0</v>
      </c>
      <c r="BI171" s="24" t="s">
        <v>77</v>
      </c>
      <c r="BJ171" s="186">
        <f t="shared" si="49"/>
        <v>0</v>
      </c>
      <c r="BK171" s="24" t="s">
        <v>168</v>
      </c>
      <c r="BL171" s="24" t="s">
        <v>1421</v>
      </c>
    </row>
    <row r="172" spans="2:64" s="1" customFormat="1" ht="51" customHeight="1">
      <c r="B172" s="174"/>
      <c r="C172" s="378" t="s">
        <v>670</v>
      </c>
      <c r="D172" s="378" t="s">
        <v>164</v>
      </c>
      <c r="E172" s="379" t="s">
        <v>3904</v>
      </c>
      <c r="F172" s="380" t="s">
        <v>3905</v>
      </c>
      <c r="G172" s="381" t="s">
        <v>320</v>
      </c>
      <c r="H172" s="382">
        <v>0</v>
      </c>
      <c r="I172" s="180"/>
      <c r="J172" s="181">
        <f t="shared" si="40"/>
        <v>0</v>
      </c>
      <c r="K172" s="177" t="s">
        <v>5</v>
      </c>
      <c r="L172" s="41"/>
      <c r="M172" s="182" t="s">
        <v>5</v>
      </c>
      <c r="N172" s="183" t="s">
        <v>40</v>
      </c>
      <c r="O172" s="42"/>
      <c r="P172" s="184">
        <f t="shared" si="41"/>
        <v>0</v>
      </c>
      <c r="Q172" s="184">
        <v>0</v>
      </c>
      <c r="R172" s="184">
        <f t="shared" si="42"/>
        <v>0</v>
      </c>
      <c r="S172" s="184">
        <v>0</v>
      </c>
      <c r="T172" s="185">
        <f t="shared" si="43"/>
        <v>0</v>
      </c>
      <c r="AQ172" s="24" t="s">
        <v>168</v>
      </c>
      <c r="AS172" s="24" t="s">
        <v>164</v>
      </c>
      <c r="AT172" s="24" t="s">
        <v>77</v>
      </c>
      <c r="AX172" s="24" t="s">
        <v>162</v>
      </c>
      <c r="BD172" s="186">
        <f t="shared" si="44"/>
        <v>0</v>
      </c>
      <c r="BE172" s="186">
        <f t="shared" si="45"/>
        <v>0</v>
      </c>
      <c r="BF172" s="186">
        <f t="shared" si="46"/>
        <v>0</v>
      </c>
      <c r="BG172" s="186">
        <f t="shared" si="47"/>
        <v>0</v>
      </c>
      <c r="BH172" s="186">
        <f t="shared" si="48"/>
        <v>0</v>
      </c>
      <c r="BI172" s="24" t="s">
        <v>77</v>
      </c>
      <c r="BJ172" s="186">
        <f t="shared" si="49"/>
        <v>0</v>
      </c>
      <c r="BK172" s="24" t="s">
        <v>168</v>
      </c>
      <c r="BL172" s="24" t="s">
        <v>1431</v>
      </c>
    </row>
    <row r="173" spans="2:64" s="1" customFormat="1" ht="16.5" customHeight="1">
      <c r="B173" s="174"/>
      <c r="C173" s="378" t="s">
        <v>674</v>
      </c>
      <c r="D173" s="378" t="s">
        <v>164</v>
      </c>
      <c r="E173" s="379" t="s">
        <v>3906</v>
      </c>
      <c r="F173" s="380" t="s">
        <v>3907</v>
      </c>
      <c r="G173" s="381" t="s">
        <v>320</v>
      </c>
      <c r="H173" s="382">
        <v>0</v>
      </c>
      <c r="I173" s="180"/>
      <c r="J173" s="181">
        <f t="shared" si="40"/>
        <v>0</v>
      </c>
      <c r="K173" s="177" t="s">
        <v>5</v>
      </c>
      <c r="L173" s="41"/>
      <c r="M173" s="182" t="s">
        <v>5</v>
      </c>
      <c r="N173" s="183" t="s">
        <v>40</v>
      </c>
      <c r="O173" s="42"/>
      <c r="P173" s="184">
        <f t="shared" si="41"/>
        <v>0</v>
      </c>
      <c r="Q173" s="184">
        <v>0</v>
      </c>
      <c r="R173" s="184">
        <f t="shared" si="42"/>
        <v>0</v>
      </c>
      <c r="S173" s="184">
        <v>0</v>
      </c>
      <c r="T173" s="185">
        <f t="shared" si="43"/>
        <v>0</v>
      </c>
      <c r="AQ173" s="24" t="s">
        <v>168</v>
      </c>
      <c r="AS173" s="24" t="s">
        <v>164</v>
      </c>
      <c r="AT173" s="24" t="s">
        <v>77</v>
      </c>
      <c r="AX173" s="24" t="s">
        <v>162</v>
      </c>
      <c r="BD173" s="186">
        <f t="shared" si="44"/>
        <v>0</v>
      </c>
      <c r="BE173" s="186">
        <f t="shared" si="45"/>
        <v>0</v>
      </c>
      <c r="BF173" s="186">
        <f t="shared" si="46"/>
        <v>0</v>
      </c>
      <c r="BG173" s="186">
        <f t="shared" si="47"/>
        <v>0</v>
      </c>
      <c r="BH173" s="186">
        <f t="shared" si="48"/>
        <v>0</v>
      </c>
      <c r="BI173" s="24" t="s">
        <v>77</v>
      </c>
      <c r="BJ173" s="186">
        <f t="shared" si="49"/>
        <v>0</v>
      </c>
      <c r="BK173" s="24" t="s">
        <v>168</v>
      </c>
      <c r="BL173" s="24" t="s">
        <v>1440</v>
      </c>
    </row>
    <row r="174" spans="2:64" s="10" customFormat="1" ht="37.4" customHeight="1">
      <c r="B174" s="160"/>
      <c r="D174" s="171" t="s">
        <v>68</v>
      </c>
      <c r="E174" s="238" t="s">
        <v>3908</v>
      </c>
      <c r="F174" s="238" t="s">
        <v>3909</v>
      </c>
      <c r="I174" s="163"/>
      <c r="J174" s="239">
        <f>BJ174</f>
        <v>0</v>
      </c>
      <c r="L174" s="160"/>
      <c r="M174" s="165"/>
      <c r="N174" s="166"/>
      <c r="O174" s="166"/>
      <c r="P174" s="167">
        <f>SUM(P175:P189)</f>
        <v>0</v>
      </c>
      <c r="Q174" s="166"/>
      <c r="R174" s="167">
        <f>SUM(R175:R189)</f>
        <v>0</v>
      </c>
      <c r="S174" s="166"/>
      <c r="T174" s="168">
        <f>SUM(T175:T189)</f>
        <v>0</v>
      </c>
      <c r="AQ174" s="161" t="s">
        <v>77</v>
      </c>
      <c r="AS174" s="169" t="s">
        <v>68</v>
      </c>
      <c r="AT174" s="169" t="s">
        <v>69</v>
      </c>
      <c r="AX174" s="161" t="s">
        <v>162</v>
      </c>
      <c r="BJ174" s="170">
        <f>SUM(BJ175:BJ189)</f>
        <v>0</v>
      </c>
    </row>
    <row r="175" spans="2:64" s="1" customFormat="1" ht="51" customHeight="1">
      <c r="B175" s="174"/>
      <c r="C175" s="389" t="s">
        <v>679</v>
      </c>
      <c r="D175" s="389" t="s">
        <v>164</v>
      </c>
      <c r="E175" s="390" t="s">
        <v>3910</v>
      </c>
      <c r="F175" s="391" t="s">
        <v>3911</v>
      </c>
      <c r="G175" s="392" t="s">
        <v>320</v>
      </c>
      <c r="H175" s="393">
        <v>1</v>
      </c>
      <c r="I175" s="180"/>
      <c r="J175" s="181">
        <f t="shared" ref="J175:J189" si="50">ROUND(I175*H175,2)</f>
        <v>0</v>
      </c>
      <c r="K175" s="177" t="s">
        <v>5</v>
      </c>
      <c r="L175" s="41"/>
      <c r="M175" s="182" t="s">
        <v>5</v>
      </c>
      <c r="N175" s="183" t="s">
        <v>40</v>
      </c>
      <c r="O175" s="42"/>
      <c r="P175" s="184">
        <f t="shared" ref="P175:P189" si="51">O175*H175</f>
        <v>0</v>
      </c>
      <c r="Q175" s="184">
        <v>0</v>
      </c>
      <c r="R175" s="184">
        <f t="shared" ref="R175:R189" si="52">Q175*H175</f>
        <v>0</v>
      </c>
      <c r="S175" s="184">
        <v>0</v>
      </c>
      <c r="T175" s="185">
        <f t="shared" ref="T175:T189" si="53">S175*H175</f>
        <v>0</v>
      </c>
      <c r="AQ175" s="24" t="s">
        <v>168</v>
      </c>
      <c r="AS175" s="24" t="s">
        <v>164</v>
      </c>
      <c r="AT175" s="24" t="s">
        <v>77</v>
      </c>
      <c r="AX175" s="24" t="s">
        <v>162</v>
      </c>
      <c r="BD175" s="186">
        <f t="shared" ref="BD175:BD189" si="54">IF(N175="základní",J175,0)</f>
        <v>0</v>
      </c>
      <c r="BE175" s="186">
        <f t="shared" ref="BE175:BE189" si="55">IF(N175="snížená",J175,0)</f>
        <v>0</v>
      </c>
      <c r="BF175" s="186">
        <f t="shared" ref="BF175:BF189" si="56">IF(N175="zákl. přenesená",J175,0)</f>
        <v>0</v>
      </c>
      <c r="BG175" s="186">
        <f t="shared" ref="BG175:BG189" si="57">IF(N175="sníž. přenesená",J175,0)</f>
        <v>0</v>
      </c>
      <c r="BH175" s="186">
        <f t="shared" ref="BH175:BH189" si="58">IF(N175="nulová",J175,0)</f>
        <v>0</v>
      </c>
      <c r="BI175" s="24" t="s">
        <v>77</v>
      </c>
      <c r="BJ175" s="186">
        <f t="shared" ref="BJ175:BJ189" si="59">ROUND(I175*H175,2)</f>
        <v>0</v>
      </c>
      <c r="BK175" s="24" t="s">
        <v>168</v>
      </c>
      <c r="BL175" s="24" t="s">
        <v>1456</v>
      </c>
    </row>
    <row r="176" spans="2:64" s="1" customFormat="1" ht="25.5" customHeight="1">
      <c r="B176" s="174"/>
      <c r="C176" s="389" t="s">
        <v>693</v>
      </c>
      <c r="D176" s="389" t="s">
        <v>164</v>
      </c>
      <c r="E176" s="390" t="s">
        <v>3912</v>
      </c>
      <c r="F176" s="391" t="s">
        <v>3913</v>
      </c>
      <c r="G176" s="392" t="s">
        <v>320</v>
      </c>
      <c r="H176" s="393">
        <v>1</v>
      </c>
      <c r="I176" s="180"/>
      <c r="J176" s="181">
        <f t="shared" si="50"/>
        <v>0</v>
      </c>
      <c r="K176" s="177" t="s">
        <v>5</v>
      </c>
      <c r="L176" s="41"/>
      <c r="M176" s="182" t="s">
        <v>5</v>
      </c>
      <c r="N176" s="183" t="s">
        <v>40</v>
      </c>
      <c r="O176" s="42"/>
      <c r="P176" s="184">
        <f t="shared" si="51"/>
        <v>0</v>
      </c>
      <c r="Q176" s="184">
        <v>0</v>
      </c>
      <c r="R176" s="184">
        <f t="shared" si="52"/>
        <v>0</v>
      </c>
      <c r="S176" s="184">
        <v>0</v>
      </c>
      <c r="T176" s="185">
        <f t="shared" si="53"/>
        <v>0</v>
      </c>
      <c r="AQ176" s="24" t="s">
        <v>168</v>
      </c>
      <c r="AS176" s="24" t="s">
        <v>164</v>
      </c>
      <c r="AT176" s="24" t="s">
        <v>77</v>
      </c>
      <c r="AX176" s="24" t="s">
        <v>162</v>
      </c>
      <c r="BD176" s="186">
        <f t="shared" si="54"/>
        <v>0</v>
      </c>
      <c r="BE176" s="186">
        <f t="shared" si="55"/>
        <v>0</v>
      </c>
      <c r="BF176" s="186">
        <f t="shared" si="56"/>
        <v>0</v>
      </c>
      <c r="BG176" s="186">
        <f t="shared" si="57"/>
        <v>0</v>
      </c>
      <c r="BH176" s="186">
        <f t="shared" si="58"/>
        <v>0</v>
      </c>
      <c r="BI176" s="24" t="s">
        <v>77</v>
      </c>
      <c r="BJ176" s="186">
        <f t="shared" si="59"/>
        <v>0</v>
      </c>
      <c r="BK176" s="24" t="s">
        <v>168</v>
      </c>
      <c r="BL176" s="24" t="s">
        <v>1466</v>
      </c>
    </row>
    <row r="177" spans="1:64" s="1" customFormat="1" ht="16.5" customHeight="1">
      <c r="B177" s="174"/>
      <c r="C177" s="378" t="s">
        <v>698</v>
      </c>
      <c r="D177" s="378" t="s">
        <v>164</v>
      </c>
      <c r="E177" s="379" t="s">
        <v>3914</v>
      </c>
      <c r="F177" s="380" t="s">
        <v>3915</v>
      </c>
      <c r="G177" s="381" t="s">
        <v>320</v>
      </c>
      <c r="H177" s="382">
        <v>0</v>
      </c>
      <c r="I177" s="180"/>
      <c r="J177" s="181">
        <f t="shared" si="50"/>
        <v>0</v>
      </c>
      <c r="K177" s="177" t="s">
        <v>5</v>
      </c>
      <c r="L177" s="41"/>
      <c r="M177" s="182" t="s">
        <v>5</v>
      </c>
      <c r="N177" s="183" t="s">
        <v>40</v>
      </c>
      <c r="O177" s="42"/>
      <c r="P177" s="184">
        <f t="shared" si="51"/>
        <v>0</v>
      </c>
      <c r="Q177" s="184">
        <v>0</v>
      </c>
      <c r="R177" s="184">
        <f t="shared" si="52"/>
        <v>0</v>
      </c>
      <c r="S177" s="184">
        <v>0</v>
      </c>
      <c r="T177" s="185">
        <f t="shared" si="53"/>
        <v>0</v>
      </c>
      <c r="AQ177" s="24" t="s">
        <v>168</v>
      </c>
      <c r="AS177" s="24" t="s">
        <v>164</v>
      </c>
      <c r="AT177" s="24" t="s">
        <v>77</v>
      </c>
      <c r="AX177" s="24" t="s">
        <v>162</v>
      </c>
      <c r="BD177" s="186">
        <f t="shared" si="54"/>
        <v>0</v>
      </c>
      <c r="BE177" s="186">
        <f t="shared" si="55"/>
        <v>0</v>
      </c>
      <c r="BF177" s="186">
        <f t="shared" si="56"/>
        <v>0</v>
      </c>
      <c r="BG177" s="186">
        <f t="shared" si="57"/>
        <v>0</v>
      </c>
      <c r="BH177" s="186">
        <f t="shared" si="58"/>
        <v>0</v>
      </c>
      <c r="BI177" s="24" t="s">
        <v>77</v>
      </c>
      <c r="BJ177" s="186">
        <f t="shared" si="59"/>
        <v>0</v>
      </c>
      <c r="BK177" s="24" t="s">
        <v>168</v>
      </c>
      <c r="BL177" s="24" t="s">
        <v>1474</v>
      </c>
    </row>
    <row r="178" spans="1:64" s="1" customFormat="1" ht="16.5" customHeight="1">
      <c r="B178" s="174"/>
      <c r="C178" s="378" t="s">
        <v>710</v>
      </c>
      <c r="D178" s="378" t="s">
        <v>164</v>
      </c>
      <c r="E178" s="379" t="s">
        <v>3916</v>
      </c>
      <c r="F178" s="380" t="s">
        <v>3917</v>
      </c>
      <c r="G178" s="381" t="s">
        <v>320</v>
      </c>
      <c r="H178" s="382">
        <v>0</v>
      </c>
      <c r="I178" s="180"/>
      <c r="J178" s="181">
        <f t="shared" si="50"/>
        <v>0</v>
      </c>
      <c r="K178" s="177" t="s">
        <v>5</v>
      </c>
      <c r="L178" s="41"/>
      <c r="M178" s="182" t="s">
        <v>5</v>
      </c>
      <c r="N178" s="183" t="s">
        <v>40</v>
      </c>
      <c r="O178" s="42"/>
      <c r="P178" s="184">
        <f t="shared" si="51"/>
        <v>0</v>
      </c>
      <c r="Q178" s="184">
        <v>0</v>
      </c>
      <c r="R178" s="184">
        <f t="shared" si="52"/>
        <v>0</v>
      </c>
      <c r="S178" s="184">
        <v>0</v>
      </c>
      <c r="T178" s="185">
        <f t="shared" si="53"/>
        <v>0</v>
      </c>
      <c r="AQ178" s="24" t="s">
        <v>168</v>
      </c>
      <c r="AS178" s="24" t="s">
        <v>164</v>
      </c>
      <c r="AT178" s="24" t="s">
        <v>77</v>
      </c>
      <c r="AX178" s="24" t="s">
        <v>162</v>
      </c>
      <c r="BD178" s="186">
        <f t="shared" si="54"/>
        <v>0</v>
      </c>
      <c r="BE178" s="186">
        <f t="shared" si="55"/>
        <v>0</v>
      </c>
      <c r="BF178" s="186">
        <f t="shared" si="56"/>
        <v>0</v>
      </c>
      <c r="BG178" s="186">
        <f t="shared" si="57"/>
        <v>0</v>
      </c>
      <c r="BH178" s="186">
        <f t="shared" si="58"/>
        <v>0</v>
      </c>
      <c r="BI178" s="24" t="s">
        <v>77</v>
      </c>
      <c r="BJ178" s="186">
        <f t="shared" si="59"/>
        <v>0</v>
      </c>
      <c r="BK178" s="24" t="s">
        <v>168</v>
      </c>
      <c r="BL178" s="24" t="s">
        <v>1485</v>
      </c>
    </row>
    <row r="179" spans="1:64" s="1" customFormat="1" ht="16.5" customHeight="1">
      <c r="B179" s="174"/>
      <c r="C179" s="389" t="s">
        <v>724</v>
      </c>
      <c r="D179" s="389" t="s">
        <v>164</v>
      </c>
      <c r="E179" s="390" t="s">
        <v>3918</v>
      </c>
      <c r="F179" s="391" t="s">
        <v>3919</v>
      </c>
      <c r="G179" s="392" t="s">
        <v>320</v>
      </c>
      <c r="H179" s="393">
        <v>2</v>
      </c>
      <c r="I179" s="180"/>
      <c r="J179" s="181">
        <f t="shared" si="50"/>
        <v>0</v>
      </c>
      <c r="K179" s="177" t="s">
        <v>5</v>
      </c>
      <c r="L179" s="41"/>
      <c r="M179" s="182" t="s">
        <v>5</v>
      </c>
      <c r="N179" s="183" t="s">
        <v>40</v>
      </c>
      <c r="O179" s="42"/>
      <c r="P179" s="184">
        <f t="shared" si="51"/>
        <v>0</v>
      </c>
      <c r="Q179" s="184">
        <v>0</v>
      </c>
      <c r="R179" s="184">
        <f t="shared" si="52"/>
        <v>0</v>
      </c>
      <c r="S179" s="184">
        <v>0</v>
      </c>
      <c r="T179" s="185">
        <f t="shared" si="53"/>
        <v>0</v>
      </c>
      <c r="AQ179" s="24" t="s">
        <v>168</v>
      </c>
      <c r="AS179" s="24" t="s">
        <v>164</v>
      </c>
      <c r="AT179" s="24" t="s">
        <v>77</v>
      </c>
      <c r="AX179" s="24" t="s">
        <v>162</v>
      </c>
      <c r="BD179" s="186">
        <f t="shared" si="54"/>
        <v>0</v>
      </c>
      <c r="BE179" s="186">
        <f t="shared" si="55"/>
        <v>0</v>
      </c>
      <c r="BF179" s="186">
        <f t="shared" si="56"/>
        <v>0</v>
      </c>
      <c r="BG179" s="186">
        <f t="shared" si="57"/>
        <v>0</v>
      </c>
      <c r="BH179" s="186">
        <f t="shared" si="58"/>
        <v>0</v>
      </c>
      <c r="BI179" s="24" t="s">
        <v>77</v>
      </c>
      <c r="BJ179" s="186">
        <f t="shared" si="59"/>
        <v>0</v>
      </c>
      <c r="BK179" s="24" t="s">
        <v>168</v>
      </c>
      <c r="BL179" s="24" t="s">
        <v>1500</v>
      </c>
    </row>
    <row r="180" spans="1:64" s="1" customFormat="1" ht="16.5" customHeight="1">
      <c r="B180" s="174"/>
      <c r="C180" s="378" t="s">
        <v>730</v>
      </c>
      <c r="D180" s="378" t="s">
        <v>164</v>
      </c>
      <c r="E180" s="379" t="s">
        <v>3920</v>
      </c>
      <c r="F180" s="380" t="s">
        <v>3921</v>
      </c>
      <c r="G180" s="381" t="s">
        <v>320</v>
      </c>
      <c r="H180" s="382">
        <v>0</v>
      </c>
      <c r="I180" s="180"/>
      <c r="J180" s="181">
        <f t="shared" si="50"/>
        <v>0</v>
      </c>
      <c r="K180" s="177" t="s">
        <v>5</v>
      </c>
      <c r="L180" s="41"/>
      <c r="M180" s="182" t="s">
        <v>5</v>
      </c>
      <c r="N180" s="183" t="s">
        <v>40</v>
      </c>
      <c r="O180" s="42"/>
      <c r="P180" s="184">
        <f t="shared" si="51"/>
        <v>0</v>
      </c>
      <c r="Q180" s="184">
        <v>0</v>
      </c>
      <c r="R180" s="184">
        <f t="shared" si="52"/>
        <v>0</v>
      </c>
      <c r="S180" s="184">
        <v>0</v>
      </c>
      <c r="T180" s="185">
        <f t="shared" si="53"/>
        <v>0</v>
      </c>
      <c r="AQ180" s="24" t="s">
        <v>168</v>
      </c>
      <c r="AS180" s="24" t="s">
        <v>164</v>
      </c>
      <c r="AT180" s="24" t="s">
        <v>77</v>
      </c>
      <c r="AX180" s="24" t="s">
        <v>162</v>
      </c>
      <c r="BD180" s="186">
        <f t="shared" si="54"/>
        <v>0</v>
      </c>
      <c r="BE180" s="186">
        <f t="shared" si="55"/>
        <v>0</v>
      </c>
      <c r="BF180" s="186">
        <f t="shared" si="56"/>
        <v>0</v>
      </c>
      <c r="BG180" s="186">
        <f t="shared" si="57"/>
        <v>0</v>
      </c>
      <c r="BH180" s="186">
        <f t="shared" si="58"/>
        <v>0</v>
      </c>
      <c r="BI180" s="24" t="s">
        <v>77</v>
      </c>
      <c r="BJ180" s="186">
        <f t="shared" si="59"/>
        <v>0</v>
      </c>
      <c r="BK180" s="24" t="s">
        <v>168</v>
      </c>
      <c r="BL180" s="24" t="s">
        <v>1514</v>
      </c>
    </row>
    <row r="181" spans="1:64" s="1" customFormat="1" ht="16.5" customHeight="1">
      <c r="B181" s="174"/>
      <c r="C181" s="378" t="s">
        <v>734</v>
      </c>
      <c r="D181" s="378" t="s">
        <v>164</v>
      </c>
      <c r="E181" s="379" t="s">
        <v>3922</v>
      </c>
      <c r="F181" s="380" t="s">
        <v>3923</v>
      </c>
      <c r="G181" s="381" t="s">
        <v>320</v>
      </c>
      <c r="H181" s="382">
        <v>0</v>
      </c>
      <c r="I181" s="180"/>
      <c r="J181" s="181">
        <f t="shared" si="50"/>
        <v>0</v>
      </c>
      <c r="K181" s="177" t="s">
        <v>5</v>
      </c>
      <c r="L181" s="41"/>
      <c r="M181" s="182" t="s">
        <v>5</v>
      </c>
      <c r="N181" s="183" t="s">
        <v>40</v>
      </c>
      <c r="O181" s="42"/>
      <c r="P181" s="184">
        <f t="shared" si="51"/>
        <v>0</v>
      </c>
      <c r="Q181" s="184">
        <v>0</v>
      </c>
      <c r="R181" s="184">
        <f t="shared" si="52"/>
        <v>0</v>
      </c>
      <c r="S181" s="184">
        <v>0</v>
      </c>
      <c r="T181" s="185">
        <f t="shared" si="53"/>
        <v>0</v>
      </c>
      <c r="AQ181" s="24" t="s">
        <v>168</v>
      </c>
      <c r="AS181" s="24" t="s">
        <v>164</v>
      </c>
      <c r="AT181" s="24" t="s">
        <v>77</v>
      </c>
      <c r="AX181" s="24" t="s">
        <v>162</v>
      </c>
      <c r="BD181" s="186">
        <f t="shared" si="54"/>
        <v>0</v>
      </c>
      <c r="BE181" s="186">
        <f t="shared" si="55"/>
        <v>0</v>
      </c>
      <c r="BF181" s="186">
        <f t="shared" si="56"/>
        <v>0</v>
      </c>
      <c r="BG181" s="186">
        <f t="shared" si="57"/>
        <v>0</v>
      </c>
      <c r="BH181" s="186">
        <f t="shared" si="58"/>
        <v>0</v>
      </c>
      <c r="BI181" s="24" t="s">
        <v>77</v>
      </c>
      <c r="BJ181" s="186">
        <f t="shared" si="59"/>
        <v>0</v>
      </c>
      <c r="BK181" s="24" t="s">
        <v>168</v>
      </c>
      <c r="BL181" s="24" t="s">
        <v>1594</v>
      </c>
    </row>
    <row r="182" spans="1:64" s="1" customFormat="1" ht="16.5" customHeight="1">
      <c r="B182" s="174"/>
      <c r="C182" s="378" t="s">
        <v>739</v>
      </c>
      <c r="D182" s="378" t="s">
        <v>164</v>
      </c>
      <c r="E182" s="379" t="s">
        <v>3924</v>
      </c>
      <c r="F182" s="380" t="s">
        <v>3925</v>
      </c>
      <c r="G182" s="381" t="s">
        <v>320</v>
      </c>
      <c r="H182" s="382">
        <v>0</v>
      </c>
      <c r="I182" s="180"/>
      <c r="J182" s="181">
        <f t="shared" si="50"/>
        <v>0</v>
      </c>
      <c r="K182" s="177" t="s">
        <v>5</v>
      </c>
      <c r="L182" s="41"/>
      <c r="M182" s="182" t="s">
        <v>5</v>
      </c>
      <c r="N182" s="183" t="s">
        <v>40</v>
      </c>
      <c r="O182" s="42"/>
      <c r="P182" s="184">
        <f t="shared" si="51"/>
        <v>0</v>
      </c>
      <c r="Q182" s="184">
        <v>0</v>
      </c>
      <c r="R182" s="184">
        <f t="shared" si="52"/>
        <v>0</v>
      </c>
      <c r="S182" s="184">
        <v>0</v>
      </c>
      <c r="T182" s="185">
        <f t="shared" si="53"/>
        <v>0</v>
      </c>
      <c r="AQ182" s="24" t="s">
        <v>168</v>
      </c>
      <c r="AS182" s="24" t="s">
        <v>164</v>
      </c>
      <c r="AT182" s="24" t="s">
        <v>77</v>
      </c>
      <c r="AX182" s="24" t="s">
        <v>162</v>
      </c>
      <c r="BD182" s="186">
        <f t="shared" si="54"/>
        <v>0</v>
      </c>
      <c r="BE182" s="186">
        <f t="shared" si="55"/>
        <v>0</v>
      </c>
      <c r="BF182" s="186">
        <f t="shared" si="56"/>
        <v>0</v>
      </c>
      <c r="BG182" s="186">
        <f t="shared" si="57"/>
        <v>0</v>
      </c>
      <c r="BH182" s="186">
        <f t="shared" si="58"/>
        <v>0</v>
      </c>
      <c r="BI182" s="24" t="s">
        <v>77</v>
      </c>
      <c r="BJ182" s="186">
        <f t="shared" si="59"/>
        <v>0</v>
      </c>
      <c r="BK182" s="24" t="s">
        <v>168</v>
      </c>
      <c r="BL182" s="24" t="s">
        <v>1602</v>
      </c>
    </row>
    <row r="183" spans="1:64" s="1" customFormat="1" ht="16.5" customHeight="1">
      <c r="B183" s="174"/>
      <c r="C183" s="378" t="s">
        <v>743</v>
      </c>
      <c r="D183" s="378" t="s">
        <v>164</v>
      </c>
      <c r="E183" s="379" t="s">
        <v>3926</v>
      </c>
      <c r="F183" s="380" t="s">
        <v>3927</v>
      </c>
      <c r="G183" s="381" t="s">
        <v>320</v>
      </c>
      <c r="H183" s="382">
        <v>0</v>
      </c>
      <c r="I183" s="180"/>
      <c r="J183" s="181">
        <f t="shared" si="50"/>
        <v>0</v>
      </c>
      <c r="K183" s="177" t="s">
        <v>5</v>
      </c>
      <c r="L183" s="41"/>
      <c r="M183" s="182" t="s">
        <v>5</v>
      </c>
      <c r="N183" s="183" t="s">
        <v>40</v>
      </c>
      <c r="O183" s="42"/>
      <c r="P183" s="184">
        <f t="shared" si="51"/>
        <v>0</v>
      </c>
      <c r="Q183" s="184">
        <v>0</v>
      </c>
      <c r="R183" s="184">
        <f t="shared" si="52"/>
        <v>0</v>
      </c>
      <c r="S183" s="184">
        <v>0</v>
      </c>
      <c r="T183" s="185">
        <f t="shared" si="53"/>
        <v>0</v>
      </c>
      <c r="AQ183" s="24" t="s">
        <v>168</v>
      </c>
      <c r="AS183" s="24" t="s">
        <v>164</v>
      </c>
      <c r="AT183" s="24" t="s">
        <v>77</v>
      </c>
      <c r="AX183" s="24" t="s">
        <v>162</v>
      </c>
      <c r="BD183" s="186">
        <f t="shared" si="54"/>
        <v>0</v>
      </c>
      <c r="BE183" s="186">
        <f t="shared" si="55"/>
        <v>0</v>
      </c>
      <c r="BF183" s="186">
        <f t="shared" si="56"/>
        <v>0</v>
      </c>
      <c r="BG183" s="186">
        <f t="shared" si="57"/>
        <v>0</v>
      </c>
      <c r="BH183" s="186">
        <f t="shared" si="58"/>
        <v>0</v>
      </c>
      <c r="BI183" s="24" t="s">
        <v>77</v>
      </c>
      <c r="BJ183" s="186">
        <f t="shared" si="59"/>
        <v>0</v>
      </c>
      <c r="BK183" s="24" t="s">
        <v>168</v>
      </c>
      <c r="BL183" s="24" t="s">
        <v>1609</v>
      </c>
    </row>
    <row r="184" spans="1:64" s="1" customFormat="1" ht="16.5" customHeight="1">
      <c r="B184" s="174"/>
      <c r="C184" s="378" t="s">
        <v>756</v>
      </c>
      <c r="D184" s="378" t="s">
        <v>164</v>
      </c>
      <c r="E184" s="379" t="s">
        <v>3928</v>
      </c>
      <c r="F184" s="380" t="s">
        <v>3929</v>
      </c>
      <c r="G184" s="381" t="s">
        <v>320</v>
      </c>
      <c r="H184" s="382">
        <v>0</v>
      </c>
      <c r="I184" s="180"/>
      <c r="J184" s="181">
        <f t="shared" si="50"/>
        <v>0</v>
      </c>
      <c r="K184" s="177" t="s">
        <v>5</v>
      </c>
      <c r="L184" s="41"/>
      <c r="M184" s="182" t="s">
        <v>5</v>
      </c>
      <c r="N184" s="183" t="s">
        <v>40</v>
      </c>
      <c r="O184" s="42"/>
      <c r="P184" s="184">
        <f t="shared" si="51"/>
        <v>0</v>
      </c>
      <c r="Q184" s="184">
        <v>0</v>
      </c>
      <c r="R184" s="184">
        <f t="shared" si="52"/>
        <v>0</v>
      </c>
      <c r="S184" s="184">
        <v>0</v>
      </c>
      <c r="T184" s="185">
        <f t="shared" si="53"/>
        <v>0</v>
      </c>
      <c r="AQ184" s="24" t="s">
        <v>168</v>
      </c>
      <c r="AS184" s="24" t="s">
        <v>164</v>
      </c>
      <c r="AT184" s="24" t="s">
        <v>77</v>
      </c>
      <c r="AX184" s="24" t="s">
        <v>162</v>
      </c>
      <c r="BD184" s="186">
        <f t="shared" si="54"/>
        <v>0</v>
      </c>
      <c r="BE184" s="186">
        <f t="shared" si="55"/>
        <v>0</v>
      </c>
      <c r="BF184" s="186">
        <f t="shared" si="56"/>
        <v>0</v>
      </c>
      <c r="BG184" s="186">
        <f t="shared" si="57"/>
        <v>0</v>
      </c>
      <c r="BH184" s="186">
        <f t="shared" si="58"/>
        <v>0</v>
      </c>
      <c r="BI184" s="24" t="s">
        <v>77</v>
      </c>
      <c r="BJ184" s="186">
        <f t="shared" si="59"/>
        <v>0</v>
      </c>
      <c r="BK184" s="24" t="s">
        <v>168</v>
      </c>
      <c r="BL184" s="24" t="s">
        <v>1625</v>
      </c>
    </row>
    <row r="185" spans="1:64" s="1" customFormat="1" ht="25.5" customHeight="1">
      <c r="B185" s="174"/>
      <c r="C185" s="378" t="s">
        <v>766</v>
      </c>
      <c r="D185" s="378" t="s">
        <v>164</v>
      </c>
      <c r="E185" s="379" t="s">
        <v>3930</v>
      </c>
      <c r="F185" s="380" t="s">
        <v>3931</v>
      </c>
      <c r="G185" s="381" t="s">
        <v>320</v>
      </c>
      <c r="H185" s="382">
        <v>0</v>
      </c>
      <c r="I185" s="180"/>
      <c r="J185" s="181">
        <f t="shared" si="50"/>
        <v>0</v>
      </c>
      <c r="K185" s="177" t="s">
        <v>5</v>
      </c>
      <c r="L185" s="41"/>
      <c r="M185" s="182" t="s">
        <v>5</v>
      </c>
      <c r="N185" s="183" t="s">
        <v>40</v>
      </c>
      <c r="O185" s="42"/>
      <c r="P185" s="184">
        <f t="shared" si="51"/>
        <v>0</v>
      </c>
      <c r="Q185" s="184">
        <v>0</v>
      </c>
      <c r="R185" s="184">
        <f t="shared" si="52"/>
        <v>0</v>
      </c>
      <c r="S185" s="184">
        <v>0</v>
      </c>
      <c r="T185" s="185">
        <f t="shared" si="53"/>
        <v>0</v>
      </c>
      <c r="AQ185" s="24" t="s">
        <v>168</v>
      </c>
      <c r="AS185" s="24" t="s">
        <v>164</v>
      </c>
      <c r="AT185" s="24" t="s">
        <v>77</v>
      </c>
      <c r="AX185" s="24" t="s">
        <v>162</v>
      </c>
      <c r="BD185" s="186">
        <f t="shared" si="54"/>
        <v>0</v>
      </c>
      <c r="BE185" s="186">
        <f t="shared" si="55"/>
        <v>0</v>
      </c>
      <c r="BF185" s="186">
        <f t="shared" si="56"/>
        <v>0</v>
      </c>
      <c r="BG185" s="186">
        <f t="shared" si="57"/>
        <v>0</v>
      </c>
      <c r="BH185" s="186">
        <f t="shared" si="58"/>
        <v>0</v>
      </c>
      <c r="BI185" s="24" t="s">
        <v>77</v>
      </c>
      <c r="BJ185" s="186">
        <f t="shared" si="59"/>
        <v>0</v>
      </c>
      <c r="BK185" s="24" t="s">
        <v>168</v>
      </c>
      <c r="BL185" s="24" t="s">
        <v>1636</v>
      </c>
    </row>
    <row r="186" spans="1:64" s="1" customFormat="1" ht="16.5" customHeight="1">
      <c r="B186" s="174"/>
      <c r="C186" s="378" t="s">
        <v>774</v>
      </c>
      <c r="D186" s="378" t="s">
        <v>164</v>
      </c>
      <c r="E186" s="379" t="s">
        <v>3932</v>
      </c>
      <c r="F186" s="380" t="s">
        <v>3933</v>
      </c>
      <c r="G186" s="381" t="s">
        <v>320</v>
      </c>
      <c r="H186" s="382">
        <v>0</v>
      </c>
      <c r="I186" s="180"/>
      <c r="J186" s="181">
        <f t="shared" si="50"/>
        <v>0</v>
      </c>
      <c r="K186" s="177" t="s">
        <v>5</v>
      </c>
      <c r="L186" s="41"/>
      <c r="M186" s="182" t="s">
        <v>5</v>
      </c>
      <c r="N186" s="183" t="s">
        <v>40</v>
      </c>
      <c r="O186" s="42"/>
      <c r="P186" s="184">
        <f t="shared" si="51"/>
        <v>0</v>
      </c>
      <c r="Q186" s="184">
        <v>0</v>
      </c>
      <c r="R186" s="184">
        <f t="shared" si="52"/>
        <v>0</v>
      </c>
      <c r="S186" s="184">
        <v>0</v>
      </c>
      <c r="T186" s="185">
        <f t="shared" si="53"/>
        <v>0</v>
      </c>
      <c r="AQ186" s="24" t="s">
        <v>168</v>
      </c>
      <c r="AS186" s="24" t="s">
        <v>164</v>
      </c>
      <c r="AT186" s="24" t="s">
        <v>77</v>
      </c>
      <c r="AX186" s="24" t="s">
        <v>162</v>
      </c>
      <c r="BD186" s="186">
        <f t="shared" si="54"/>
        <v>0</v>
      </c>
      <c r="BE186" s="186">
        <f t="shared" si="55"/>
        <v>0</v>
      </c>
      <c r="BF186" s="186">
        <f t="shared" si="56"/>
        <v>0</v>
      </c>
      <c r="BG186" s="186">
        <f t="shared" si="57"/>
        <v>0</v>
      </c>
      <c r="BH186" s="186">
        <f t="shared" si="58"/>
        <v>0</v>
      </c>
      <c r="BI186" s="24" t="s">
        <v>77</v>
      </c>
      <c r="BJ186" s="186">
        <f t="shared" si="59"/>
        <v>0</v>
      </c>
      <c r="BK186" s="24" t="s">
        <v>168</v>
      </c>
      <c r="BL186" s="24" t="s">
        <v>1646</v>
      </c>
    </row>
    <row r="187" spans="1:64" s="1" customFormat="1" ht="25.5" customHeight="1">
      <c r="B187" s="174"/>
      <c r="C187" s="378" t="s">
        <v>783</v>
      </c>
      <c r="D187" s="378" t="s">
        <v>164</v>
      </c>
      <c r="E187" s="379" t="s">
        <v>3934</v>
      </c>
      <c r="F187" s="380" t="s">
        <v>3935</v>
      </c>
      <c r="G187" s="381" t="s">
        <v>320</v>
      </c>
      <c r="H187" s="382">
        <v>0</v>
      </c>
      <c r="I187" s="180"/>
      <c r="J187" s="181">
        <f t="shared" si="50"/>
        <v>0</v>
      </c>
      <c r="K187" s="177" t="s">
        <v>5</v>
      </c>
      <c r="L187" s="41"/>
      <c r="M187" s="182" t="s">
        <v>5</v>
      </c>
      <c r="N187" s="183" t="s">
        <v>40</v>
      </c>
      <c r="O187" s="42"/>
      <c r="P187" s="184">
        <f t="shared" si="51"/>
        <v>0</v>
      </c>
      <c r="Q187" s="184">
        <v>0</v>
      </c>
      <c r="R187" s="184">
        <f t="shared" si="52"/>
        <v>0</v>
      </c>
      <c r="S187" s="184">
        <v>0</v>
      </c>
      <c r="T187" s="185">
        <f t="shared" si="53"/>
        <v>0</v>
      </c>
      <c r="AQ187" s="24" t="s">
        <v>168</v>
      </c>
      <c r="AS187" s="24" t="s">
        <v>164</v>
      </c>
      <c r="AT187" s="24" t="s">
        <v>77</v>
      </c>
      <c r="AX187" s="24" t="s">
        <v>162</v>
      </c>
      <c r="BD187" s="186">
        <f t="shared" si="54"/>
        <v>0</v>
      </c>
      <c r="BE187" s="186">
        <f t="shared" si="55"/>
        <v>0</v>
      </c>
      <c r="BF187" s="186">
        <f t="shared" si="56"/>
        <v>0</v>
      </c>
      <c r="BG187" s="186">
        <f t="shared" si="57"/>
        <v>0</v>
      </c>
      <c r="BH187" s="186">
        <f t="shared" si="58"/>
        <v>0</v>
      </c>
      <c r="BI187" s="24" t="s">
        <v>77</v>
      </c>
      <c r="BJ187" s="186">
        <f t="shared" si="59"/>
        <v>0</v>
      </c>
      <c r="BK187" s="24" t="s">
        <v>168</v>
      </c>
      <c r="BL187" s="24" t="s">
        <v>1656</v>
      </c>
    </row>
    <row r="188" spans="1:64" s="1" customFormat="1" ht="51" customHeight="1">
      <c r="B188" s="174"/>
      <c r="C188" s="378" t="s">
        <v>798</v>
      </c>
      <c r="D188" s="378" t="s">
        <v>164</v>
      </c>
      <c r="E188" s="379" t="s">
        <v>3936</v>
      </c>
      <c r="F188" s="380" t="s">
        <v>3905</v>
      </c>
      <c r="G188" s="381" t="s">
        <v>320</v>
      </c>
      <c r="H188" s="382">
        <v>0</v>
      </c>
      <c r="I188" s="180"/>
      <c r="J188" s="181">
        <f t="shared" si="50"/>
        <v>0</v>
      </c>
      <c r="K188" s="177" t="s">
        <v>5</v>
      </c>
      <c r="L188" s="41"/>
      <c r="M188" s="182" t="s">
        <v>5</v>
      </c>
      <c r="N188" s="183" t="s">
        <v>40</v>
      </c>
      <c r="O188" s="42"/>
      <c r="P188" s="184">
        <f t="shared" si="51"/>
        <v>0</v>
      </c>
      <c r="Q188" s="184">
        <v>0</v>
      </c>
      <c r="R188" s="184">
        <f t="shared" si="52"/>
        <v>0</v>
      </c>
      <c r="S188" s="184">
        <v>0</v>
      </c>
      <c r="T188" s="185">
        <f t="shared" si="53"/>
        <v>0</v>
      </c>
      <c r="AQ188" s="24" t="s">
        <v>168</v>
      </c>
      <c r="AS188" s="24" t="s">
        <v>164</v>
      </c>
      <c r="AT188" s="24" t="s">
        <v>77</v>
      </c>
      <c r="AX188" s="24" t="s">
        <v>162</v>
      </c>
      <c r="BD188" s="186">
        <f t="shared" si="54"/>
        <v>0</v>
      </c>
      <c r="BE188" s="186">
        <f t="shared" si="55"/>
        <v>0</v>
      </c>
      <c r="BF188" s="186">
        <f t="shared" si="56"/>
        <v>0</v>
      </c>
      <c r="BG188" s="186">
        <f t="shared" si="57"/>
        <v>0</v>
      </c>
      <c r="BH188" s="186">
        <f t="shared" si="58"/>
        <v>0</v>
      </c>
      <c r="BI188" s="24" t="s">
        <v>77</v>
      </c>
      <c r="BJ188" s="186">
        <f t="shared" si="59"/>
        <v>0</v>
      </c>
      <c r="BK188" s="24" t="s">
        <v>168</v>
      </c>
      <c r="BL188" s="24" t="s">
        <v>1663</v>
      </c>
    </row>
    <row r="189" spans="1:64" s="1" customFormat="1" ht="16.5" customHeight="1">
      <c r="B189" s="174"/>
      <c r="C189" s="378" t="s">
        <v>807</v>
      </c>
      <c r="D189" s="378" t="s">
        <v>164</v>
      </c>
      <c r="E189" s="379" t="s">
        <v>3937</v>
      </c>
      <c r="F189" s="380" t="s">
        <v>3907</v>
      </c>
      <c r="G189" s="381" t="s">
        <v>320</v>
      </c>
      <c r="H189" s="382">
        <v>0</v>
      </c>
      <c r="I189" s="180"/>
      <c r="J189" s="181">
        <f t="shared" si="50"/>
        <v>0</v>
      </c>
      <c r="K189" s="177" t="s">
        <v>5</v>
      </c>
      <c r="L189" s="41"/>
      <c r="M189" s="182" t="s">
        <v>5</v>
      </c>
      <c r="N189" s="183" t="s">
        <v>40</v>
      </c>
      <c r="O189" s="42"/>
      <c r="P189" s="184">
        <f t="shared" si="51"/>
        <v>0</v>
      </c>
      <c r="Q189" s="184">
        <v>0</v>
      </c>
      <c r="R189" s="184">
        <f t="shared" si="52"/>
        <v>0</v>
      </c>
      <c r="S189" s="184">
        <v>0</v>
      </c>
      <c r="T189" s="185">
        <f t="shared" si="53"/>
        <v>0</v>
      </c>
      <c r="AQ189" s="24" t="s">
        <v>168</v>
      </c>
      <c r="AS189" s="24" t="s">
        <v>164</v>
      </c>
      <c r="AT189" s="24" t="s">
        <v>77</v>
      </c>
      <c r="AX189" s="24" t="s">
        <v>162</v>
      </c>
      <c r="BD189" s="186">
        <f t="shared" si="54"/>
        <v>0</v>
      </c>
      <c r="BE189" s="186">
        <f t="shared" si="55"/>
        <v>0</v>
      </c>
      <c r="BF189" s="186">
        <f t="shared" si="56"/>
        <v>0</v>
      </c>
      <c r="BG189" s="186">
        <f t="shared" si="57"/>
        <v>0</v>
      </c>
      <c r="BH189" s="186">
        <f t="shared" si="58"/>
        <v>0</v>
      </c>
      <c r="BI189" s="24" t="s">
        <v>77</v>
      </c>
      <c r="BJ189" s="186">
        <f t="shared" si="59"/>
        <v>0</v>
      </c>
      <c r="BK189" s="24" t="s">
        <v>168</v>
      </c>
      <c r="BL189" s="24" t="s">
        <v>1680</v>
      </c>
    </row>
    <row r="190" spans="1:64" s="10" customFormat="1" ht="37.4" customHeight="1">
      <c r="B190" s="160"/>
      <c r="D190" s="171" t="s">
        <v>68</v>
      </c>
      <c r="E190" s="238" t="s">
        <v>3938</v>
      </c>
      <c r="F190" s="238" t="s">
        <v>3939</v>
      </c>
      <c r="I190" s="163"/>
      <c r="J190" s="239">
        <f>BJ190</f>
        <v>0</v>
      </c>
      <c r="L190" s="160"/>
      <c r="M190" s="165"/>
      <c r="N190" s="166"/>
      <c r="O190" s="166"/>
      <c r="P190" s="167">
        <f>SUM(P191:P198)</f>
        <v>0</v>
      </c>
      <c r="Q190" s="166"/>
      <c r="R190" s="167">
        <f>SUM(R191:R198)</f>
        <v>0</v>
      </c>
      <c r="S190" s="166"/>
      <c r="T190" s="168">
        <f>SUM(T191:T198)</f>
        <v>0</v>
      </c>
      <c r="AQ190" s="161" t="s">
        <v>77</v>
      </c>
      <c r="AS190" s="169" t="s">
        <v>68</v>
      </c>
      <c r="AT190" s="169" t="s">
        <v>69</v>
      </c>
      <c r="AX190" s="161" t="s">
        <v>162</v>
      </c>
      <c r="BJ190" s="170">
        <f>SUM(BJ191:BJ198)</f>
        <v>0</v>
      </c>
    </row>
    <row r="191" spans="1:64" s="1" customFormat="1" ht="76.5" customHeight="1">
      <c r="A191" s="405"/>
      <c r="B191" s="394"/>
      <c r="C191" s="389" t="s">
        <v>815</v>
      </c>
      <c r="D191" s="389" t="s">
        <v>164</v>
      </c>
      <c r="E191" s="390" t="s">
        <v>3940</v>
      </c>
      <c r="F191" s="391" t="s">
        <v>3941</v>
      </c>
      <c r="G191" s="392" t="s">
        <v>320</v>
      </c>
      <c r="H191" s="393">
        <v>5</v>
      </c>
      <c r="I191" s="180"/>
      <c r="J191" s="181">
        <f t="shared" ref="J191:J198" si="60">ROUND(I191*H191,2)</f>
        <v>0</v>
      </c>
      <c r="K191" s="177" t="s">
        <v>5</v>
      </c>
      <c r="L191" s="41"/>
      <c r="M191" s="182" t="s">
        <v>5</v>
      </c>
      <c r="N191" s="183" t="s">
        <v>40</v>
      </c>
      <c r="O191" s="42"/>
      <c r="P191" s="184">
        <f t="shared" ref="P191:P198" si="61">O191*H191</f>
        <v>0</v>
      </c>
      <c r="Q191" s="184">
        <v>0</v>
      </c>
      <c r="R191" s="184">
        <f t="shared" ref="R191:R198" si="62">Q191*H191</f>
        <v>0</v>
      </c>
      <c r="S191" s="184">
        <v>0</v>
      </c>
      <c r="T191" s="185">
        <f t="shared" ref="T191:T198" si="63">S191*H191</f>
        <v>0</v>
      </c>
      <c r="AQ191" s="24" t="s">
        <v>168</v>
      </c>
      <c r="AS191" s="24" t="s">
        <v>164</v>
      </c>
      <c r="AT191" s="24" t="s">
        <v>77</v>
      </c>
      <c r="AX191" s="24" t="s">
        <v>162</v>
      </c>
      <c r="BD191" s="186">
        <f t="shared" ref="BD191:BD198" si="64">IF(N191="základní",J191,0)</f>
        <v>0</v>
      </c>
      <c r="BE191" s="186">
        <f t="shared" ref="BE191:BE198" si="65">IF(N191="snížená",J191,0)</f>
        <v>0</v>
      </c>
      <c r="BF191" s="186">
        <f t="shared" ref="BF191:BF198" si="66">IF(N191="zákl. přenesená",J191,0)</f>
        <v>0</v>
      </c>
      <c r="BG191" s="186">
        <f t="shared" ref="BG191:BG198" si="67">IF(N191="sníž. přenesená",J191,0)</f>
        <v>0</v>
      </c>
      <c r="BH191" s="186">
        <f t="shared" ref="BH191:BH198" si="68">IF(N191="nulová",J191,0)</f>
        <v>0</v>
      </c>
      <c r="BI191" s="24" t="s">
        <v>77</v>
      </c>
      <c r="BJ191" s="186">
        <f t="shared" ref="BJ191:BJ198" si="69">ROUND(I191*H191,2)</f>
        <v>0</v>
      </c>
      <c r="BK191" s="24" t="s">
        <v>168</v>
      </c>
      <c r="BL191" s="24" t="s">
        <v>1690</v>
      </c>
    </row>
    <row r="192" spans="1:64" s="1" customFormat="1" ht="102" customHeight="1">
      <c r="A192" s="405"/>
      <c r="B192" s="394"/>
      <c r="C192" s="389" t="s">
        <v>828</v>
      </c>
      <c r="D192" s="389" t="s">
        <v>164</v>
      </c>
      <c r="E192" s="390" t="s">
        <v>3942</v>
      </c>
      <c r="F192" s="391" t="s">
        <v>3943</v>
      </c>
      <c r="G192" s="392" t="s">
        <v>320</v>
      </c>
      <c r="H192" s="393">
        <v>3</v>
      </c>
      <c r="I192" s="180"/>
      <c r="J192" s="181">
        <f t="shared" si="60"/>
        <v>0</v>
      </c>
      <c r="K192" s="177" t="s">
        <v>5</v>
      </c>
      <c r="L192" s="41"/>
      <c r="M192" s="182" t="s">
        <v>5</v>
      </c>
      <c r="N192" s="183" t="s">
        <v>40</v>
      </c>
      <c r="O192" s="42"/>
      <c r="P192" s="184">
        <f t="shared" si="61"/>
        <v>0</v>
      </c>
      <c r="Q192" s="184">
        <v>0</v>
      </c>
      <c r="R192" s="184">
        <f t="shared" si="62"/>
        <v>0</v>
      </c>
      <c r="S192" s="184">
        <v>0</v>
      </c>
      <c r="T192" s="185">
        <f t="shared" si="63"/>
        <v>0</v>
      </c>
      <c r="AQ192" s="24" t="s">
        <v>168</v>
      </c>
      <c r="AS192" s="24" t="s">
        <v>164</v>
      </c>
      <c r="AT192" s="24" t="s">
        <v>77</v>
      </c>
      <c r="AX192" s="24" t="s">
        <v>162</v>
      </c>
      <c r="BD192" s="186">
        <f t="shared" si="64"/>
        <v>0</v>
      </c>
      <c r="BE192" s="186">
        <f t="shared" si="65"/>
        <v>0</v>
      </c>
      <c r="BF192" s="186">
        <f t="shared" si="66"/>
        <v>0</v>
      </c>
      <c r="BG192" s="186">
        <f t="shared" si="67"/>
        <v>0</v>
      </c>
      <c r="BH192" s="186">
        <f t="shared" si="68"/>
        <v>0</v>
      </c>
      <c r="BI192" s="24" t="s">
        <v>77</v>
      </c>
      <c r="BJ192" s="186">
        <f t="shared" si="69"/>
        <v>0</v>
      </c>
      <c r="BK192" s="24" t="s">
        <v>168</v>
      </c>
      <c r="BL192" s="24" t="s">
        <v>1699</v>
      </c>
    </row>
    <row r="193" spans="1:64" s="1" customFormat="1" ht="114.75" customHeight="1">
      <c r="A193" s="405"/>
      <c r="B193" s="394"/>
      <c r="C193" s="389" t="s">
        <v>833</v>
      </c>
      <c r="D193" s="389" t="s">
        <v>164</v>
      </c>
      <c r="E193" s="390" t="s">
        <v>3944</v>
      </c>
      <c r="F193" s="391" t="s">
        <v>3945</v>
      </c>
      <c r="G193" s="392" t="s">
        <v>320</v>
      </c>
      <c r="H193" s="393">
        <v>1</v>
      </c>
      <c r="I193" s="180"/>
      <c r="J193" s="181">
        <f t="shared" si="60"/>
        <v>0</v>
      </c>
      <c r="K193" s="177" t="s">
        <v>5</v>
      </c>
      <c r="L193" s="41"/>
      <c r="M193" s="182" t="s">
        <v>5</v>
      </c>
      <c r="N193" s="183" t="s">
        <v>40</v>
      </c>
      <c r="O193" s="42"/>
      <c r="P193" s="184">
        <f t="shared" si="61"/>
        <v>0</v>
      </c>
      <c r="Q193" s="184">
        <v>0</v>
      </c>
      <c r="R193" s="184">
        <f t="shared" si="62"/>
        <v>0</v>
      </c>
      <c r="S193" s="184">
        <v>0</v>
      </c>
      <c r="T193" s="185">
        <f t="shared" si="63"/>
        <v>0</v>
      </c>
      <c r="AQ193" s="24" t="s">
        <v>168</v>
      </c>
      <c r="AS193" s="24" t="s">
        <v>164</v>
      </c>
      <c r="AT193" s="24" t="s">
        <v>77</v>
      </c>
      <c r="AX193" s="24" t="s">
        <v>162</v>
      </c>
      <c r="BD193" s="186">
        <f t="shared" si="64"/>
        <v>0</v>
      </c>
      <c r="BE193" s="186">
        <f t="shared" si="65"/>
        <v>0</v>
      </c>
      <c r="BF193" s="186">
        <f t="shared" si="66"/>
        <v>0</v>
      </c>
      <c r="BG193" s="186">
        <f t="shared" si="67"/>
        <v>0</v>
      </c>
      <c r="BH193" s="186">
        <f t="shared" si="68"/>
        <v>0</v>
      </c>
      <c r="BI193" s="24" t="s">
        <v>77</v>
      </c>
      <c r="BJ193" s="186">
        <f t="shared" si="69"/>
        <v>0</v>
      </c>
      <c r="BK193" s="24" t="s">
        <v>168</v>
      </c>
      <c r="BL193" s="24" t="s">
        <v>1708</v>
      </c>
    </row>
    <row r="194" spans="1:64" s="1" customFormat="1" ht="25.5" customHeight="1">
      <c r="B194" s="174"/>
      <c r="C194" s="378" t="s">
        <v>842</v>
      </c>
      <c r="D194" s="378" t="s">
        <v>164</v>
      </c>
      <c r="E194" s="379" t="s">
        <v>3946</v>
      </c>
      <c r="F194" s="380" t="s">
        <v>3947</v>
      </c>
      <c r="G194" s="381" t="s">
        <v>320</v>
      </c>
      <c r="H194" s="382">
        <v>0</v>
      </c>
      <c r="I194" s="180"/>
      <c r="J194" s="181">
        <f t="shared" si="60"/>
        <v>0</v>
      </c>
      <c r="K194" s="177" t="s">
        <v>5</v>
      </c>
      <c r="L194" s="41"/>
      <c r="M194" s="182" t="s">
        <v>5</v>
      </c>
      <c r="N194" s="183" t="s">
        <v>40</v>
      </c>
      <c r="O194" s="42"/>
      <c r="P194" s="184">
        <f t="shared" si="61"/>
        <v>0</v>
      </c>
      <c r="Q194" s="184">
        <v>0</v>
      </c>
      <c r="R194" s="184">
        <f t="shared" si="62"/>
        <v>0</v>
      </c>
      <c r="S194" s="184">
        <v>0</v>
      </c>
      <c r="T194" s="185">
        <f t="shared" si="63"/>
        <v>0</v>
      </c>
      <c r="AQ194" s="24" t="s">
        <v>168</v>
      </c>
      <c r="AS194" s="24" t="s">
        <v>164</v>
      </c>
      <c r="AT194" s="24" t="s">
        <v>77</v>
      </c>
      <c r="AX194" s="24" t="s">
        <v>162</v>
      </c>
      <c r="BD194" s="186">
        <f t="shared" si="64"/>
        <v>0</v>
      </c>
      <c r="BE194" s="186">
        <f t="shared" si="65"/>
        <v>0</v>
      </c>
      <c r="BF194" s="186">
        <f t="shared" si="66"/>
        <v>0</v>
      </c>
      <c r="BG194" s="186">
        <f t="shared" si="67"/>
        <v>0</v>
      </c>
      <c r="BH194" s="186">
        <f t="shared" si="68"/>
        <v>0</v>
      </c>
      <c r="BI194" s="24" t="s">
        <v>77</v>
      </c>
      <c r="BJ194" s="186">
        <f t="shared" si="69"/>
        <v>0</v>
      </c>
      <c r="BK194" s="24" t="s">
        <v>168</v>
      </c>
      <c r="BL194" s="24" t="s">
        <v>1717</v>
      </c>
    </row>
    <row r="195" spans="1:64" s="1" customFormat="1" ht="38.25" customHeight="1">
      <c r="B195" s="174"/>
      <c r="C195" s="378" t="s">
        <v>846</v>
      </c>
      <c r="D195" s="378" t="s">
        <v>164</v>
      </c>
      <c r="E195" s="379" t="s">
        <v>3948</v>
      </c>
      <c r="F195" s="380" t="s">
        <v>3949</v>
      </c>
      <c r="G195" s="381" t="s">
        <v>320</v>
      </c>
      <c r="H195" s="382">
        <v>0</v>
      </c>
      <c r="I195" s="180"/>
      <c r="J195" s="181">
        <f t="shared" si="60"/>
        <v>0</v>
      </c>
      <c r="K195" s="177" t="s">
        <v>5</v>
      </c>
      <c r="L195" s="41"/>
      <c r="M195" s="182" t="s">
        <v>5</v>
      </c>
      <c r="N195" s="183" t="s">
        <v>40</v>
      </c>
      <c r="O195" s="42"/>
      <c r="P195" s="184">
        <f t="shared" si="61"/>
        <v>0</v>
      </c>
      <c r="Q195" s="184">
        <v>0</v>
      </c>
      <c r="R195" s="184">
        <f t="shared" si="62"/>
        <v>0</v>
      </c>
      <c r="S195" s="184">
        <v>0</v>
      </c>
      <c r="T195" s="185">
        <f t="shared" si="63"/>
        <v>0</v>
      </c>
      <c r="AQ195" s="24" t="s">
        <v>168</v>
      </c>
      <c r="AS195" s="24" t="s">
        <v>164</v>
      </c>
      <c r="AT195" s="24" t="s">
        <v>77</v>
      </c>
      <c r="AX195" s="24" t="s">
        <v>162</v>
      </c>
      <c r="BD195" s="186">
        <f t="shared" si="64"/>
        <v>0</v>
      </c>
      <c r="BE195" s="186">
        <f t="shared" si="65"/>
        <v>0</v>
      </c>
      <c r="BF195" s="186">
        <f t="shared" si="66"/>
        <v>0</v>
      </c>
      <c r="BG195" s="186">
        <f t="shared" si="67"/>
        <v>0</v>
      </c>
      <c r="BH195" s="186">
        <f t="shared" si="68"/>
        <v>0</v>
      </c>
      <c r="BI195" s="24" t="s">
        <v>77</v>
      </c>
      <c r="BJ195" s="186">
        <f t="shared" si="69"/>
        <v>0</v>
      </c>
      <c r="BK195" s="24" t="s">
        <v>168</v>
      </c>
      <c r="BL195" s="24" t="s">
        <v>1724</v>
      </c>
    </row>
    <row r="196" spans="1:64" s="1" customFormat="1" ht="25.5" customHeight="1">
      <c r="B196" s="174"/>
      <c r="C196" s="378" t="s">
        <v>850</v>
      </c>
      <c r="D196" s="378" t="s">
        <v>164</v>
      </c>
      <c r="E196" s="379" t="s">
        <v>3950</v>
      </c>
      <c r="F196" s="380" t="s">
        <v>3951</v>
      </c>
      <c r="G196" s="381" t="s">
        <v>320</v>
      </c>
      <c r="H196" s="382">
        <v>0</v>
      </c>
      <c r="I196" s="180"/>
      <c r="J196" s="181">
        <f t="shared" si="60"/>
        <v>0</v>
      </c>
      <c r="K196" s="177" t="s">
        <v>5</v>
      </c>
      <c r="L196" s="41"/>
      <c r="M196" s="182" t="s">
        <v>5</v>
      </c>
      <c r="N196" s="183" t="s">
        <v>40</v>
      </c>
      <c r="O196" s="42"/>
      <c r="P196" s="184">
        <f t="shared" si="61"/>
        <v>0</v>
      </c>
      <c r="Q196" s="184">
        <v>0</v>
      </c>
      <c r="R196" s="184">
        <f t="shared" si="62"/>
        <v>0</v>
      </c>
      <c r="S196" s="184">
        <v>0</v>
      </c>
      <c r="T196" s="185">
        <f t="shared" si="63"/>
        <v>0</v>
      </c>
      <c r="AQ196" s="24" t="s">
        <v>168</v>
      </c>
      <c r="AS196" s="24" t="s">
        <v>164</v>
      </c>
      <c r="AT196" s="24" t="s">
        <v>77</v>
      </c>
      <c r="AX196" s="24" t="s">
        <v>162</v>
      </c>
      <c r="BD196" s="186">
        <f t="shared" si="64"/>
        <v>0</v>
      </c>
      <c r="BE196" s="186">
        <f t="shared" si="65"/>
        <v>0</v>
      </c>
      <c r="BF196" s="186">
        <f t="shared" si="66"/>
        <v>0</v>
      </c>
      <c r="BG196" s="186">
        <f t="shared" si="67"/>
        <v>0</v>
      </c>
      <c r="BH196" s="186">
        <f t="shared" si="68"/>
        <v>0</v>
      </c>
      <c r="BI196" s="24" t="s">
        <v>77</v>
      </c>
      <c r="BJ196" s="186">
        <f t="shared" si="69"/>
        <v>0</v>
      </c>
      <c r="BK196" s="24" t="s">
        <v>168</v>
      </c>
      <c r="BL196" s="24" t="s">
        <v>1735</v>
      </c>
    </row>
    <row r="197" spans="1:64" s="1" customFormat="1" ht="16.5" customHeight="1">
      <c r="B197" s="174"/>
      <c r="C197" s="378" t="s">
        <v>854</v>
      </c>
      <c r="D197" s="378" t="s">
        <v>164</v>
      </c>
      <c r="E197" s="379" t="s">
        <v>3952</v>
      </c>
      <c r="F197" s="380" t="s">
        <v>3953</v>
      </c>
      <c r="G197" s="381" t="s">
        <v>320</v>
      </c>
      <c r="H197" s="382">
        <v>0</v>
      </c>
      <c r="I197" s="180"/>
      <c r="J197" s="181">
        <f t="shared" si="60"/>
        <v>0</v>
      </c>
      <c r="K197" s="177" t="s">
        <v>5</v>
      </c>
      <c r="L197" s="41"/>
      <c r="M197" s="182" t="s">
        <v>5</v>
      </c>
      <c r="N197" s="183" t="s">
        <v>40</v>
      </c>
      <c r="O197" s="42"/>
      <c r="P197" s="184">
        <f t="shared" si="61"/>
        <v>0</v>
      </c>
      <c r="Q197" s="184">
        <v>0</v>
      </c>
      <c r="R197" s="184">
        <f t="shared" si="62"/>
        <v>0</v>
      </c>
      <c r="S197" s="184">
        <v>0</v>
      </c>
      <c r="T197" s="185">
        <f t="shared" si="63"/>
        <v>0</v>
      </c>
      <c r="AQ197" s="24" t="s">
        <v>168</v>
      </c>
      <c r="AS197" s="24" t="s">
        <v>164</v>
      </c>
      <c r="AT197" s="24" t="s">
        <v>77</v>
      </c>
      <c r="AX197" s="24" t="s">
        <v>162</v>
      </c>
      <c r="BD197" s="186">
        <f t="shared" si="64"/>
        <v>0</v>
      </c>
      <c r="BE197" s="186">
        <f t="shared" si="65"/>
        <v>0</v>
      </c>
      <c r="BF197" s="186">
        <f t="shared" si="66"/>
        <v>0</v>
      </c>
      <c r="BG197" s="186">
        <f t="shared" si="67"/>
        <v>0</v>
      </c>
      <c r="BH197" s="186">
        <f t="shared" si="68"/>
        <v>0</v>
      </c>
      <c r="BI197" s="24" t="s">
        <v>77</v>
      </c>
      <c r="BJ197" s="186">
        <f t="shared" si="69"/>
        <v>0</v>
      </c>
      <c r="BK197" s="24" t="s">
        <v>168</v>
      </c>
      <c r="BL197" s="24" t="s">
        <v>1744</v>
      </c>
    </row>
    <row r="198" spans="1:64" s="1" customFormat="1" ht="16.5" customHeight="1">
      <c r="B198" s="174"/>
      <c r="C198" s="378" t="s">
        <v>858</v>
      </c>
      <c r="D198" s="378" t="s">
        <v>164</v>
      </c>
      <c r="E198" s="379" t="s">
        <v>3954</v>
      </c>
      <c r="F198" s="380" t="s">
        <v>3955</v>
      </c>
      <c r="G198" s="381" t="s">
        <v>5</v>
      </c>
      <c r="H198" s="382">
        <v>0</v>
      </c>
      <c r="I198" s="180"/>
      <c r="J198" s="181">
        <f t="shared" si="60"/>
        <v>0</v>
      </c>
      <c r="K198" s="177" t="s">
        <v>5</v>
      </c>
      <c r="L198" s="41"/>
      <c r="M198" s="182" t="s">
        <v>5</v>
      </c>
      <c r="N198" s="183" t="s">
        <v>40</v>
      </c>
      <c r="O198" s="42"/>
      <c r="P198" s="184">
        <f t="shared" si="61"/>
        <v>0</v>
      </c>
      <c r="Q198" s="184">
        <v>0</v>
      </c>
      <c r="R198" s="184">
        <f t="shared" si="62"/>
        <v>0</v>
      </c>
      <c r="S198" s="184">
        <v>0</v>
      </c>
      <c r="T198" s="185">
        <f t="shared" si="63"/>
        <v>0</v>
      </c>
      <c r="AQ198" s="24" t="s">
        <v>168</v>
      </c>
      <c r="AS198" s="24" t="s">
        <v>164</v>
      </c>
      <c r="AT198" s="24" t="s">
        <v>77</v>
      </c>
      <c r="AX198" s="24" t="s">
        <v>162</v>
      </c>
      <c r="BD198" s="186">
        <f t="shared" si="64"/>
        <v>0</v>
      </c>
      <c r="BE198" s="186">
        <f t="shared" si="65"/>
        <v>0</v>
      </c>
      <c r="BF198" s="186">
        <f t="shared" si="66"/>
        <v>0</v>
      </c>
      <c r="BG198" s="186">
        <f t="shared" si="67"/>
        <v>0</v>
      </c>
      <c r="BH198" s="186">
        <f t="shared" si="68"/>
        <v>0</v>
      </c>
      <c r="BI198" s="24" t="s">
        <v>77</v>
      </c>
      <c r="BJ198" s="186">
        <f t="shared" si="69"/>
        <v>0</v>
      </c>
      <c r="BK198" s="24" t="s">
        <v>168</v>
      </c>
      <c r="BL198" s="24" t="s">
        <v>1753</v>
      </c>
    </row>
    <row r="199" spans="1:64" s="10" customFormat="1" ht="37.4" customHeight="1">
      <c r="B199" s="160"/>
      <c r="D199" s="171" t="s">
        <v>68</v>
      </c>
      <c r="E199" s="238" t="s">
        <v>3956</v>
      </c>
      <c r="F199" s="238" t="s">
        <v>3957</v>
      </c>
      <c r="I199" s="163"/>
      <c r="J199" s="239">
        <f>BJ199</f>
        <v>0</v>
      </c>
      <c r="L199" s="160"/>
      <c r="M199" s="165"/>
      <c r="N199" s="166"/>
      <c r="O199" s="166"/>
      <c r="P199" s="167">
        <f>SUM(P200:P203)</f>
        <v>0</v>
      </c>
      <c r="Q199" s="166"/>
      <c r="R199" s="167">
        <f>SUM(R200:R203)</f>
        <v>0</v>
      </c>
      <c r="S199" s="166"/>
      <c r="T199" s="168">
        <f>SUM(T200:T203)</f>
        <v>0</v>
      </c>
      <c r="AQ199" s="161" t="s">
        <v>77</v>
      </c>
      <c r="AS199" s="169" t="s">
        <v>68</v>
      </c>
      <c r="AT199" s="169" t="s">
        <v>69</v>
      </c>
      <c r="AX199" s="161" t="s">
        <v>162</v>
      </c>
      <c r="BJ199" s="170">
        <f>SUM(BJ200:BJ203)</f>
        <v>0</v>
      </c>
    </row>
    <row r="200" spans="1:64" s="1" customFormat="1" ht="16.5" customHeight="1">
      <c r="B200" s="174"/>
      <c r="C200" s="175" t="s">
        <v>862</v>
      </c>
      <c r="D200" s="175" t="s">
        <v>164</v>
      </c>
      <c r="E200" s="176" t="s">
        <v>3958</v>
      </c>
      <c r="F200" s="177" t="s">
        <v>3959</v>
      </c>
      <c r="G200" s="178" t="s">
        <v>3000</v>
      </c>
      <c r="H200" s="179">
        <v>32</v>
      </c>
      <c r="I200" s="180"/>
      <c r="J200" s="181">
        <f>ROUND(I200*H200,2)</f>
        <v>0</v>
      </c>
      <c r="K200" s="177" t="s">
        <v>5</v>
      </c>
      <c r="L200" s="41"/>
      <c r="M200" s="182" t="s">
        <v>5</v>
      </c>
      <c r="N200" s="183" t="s">
        <v>40</v>
      </c>
      <c r="O200" s="42"/>
      <c r="P200" s="184">
        <f>O200*H200</f>
        <v>0</v>
      </c>
      <c r="Q200" s="184">
        <v>0</v>
      </c>
      <c r="R200" s="184">
        <f>Q200*H200</f>
        <v>0</v>
      </c>
      <c r="S200" s="184">
        <v>0</v>
      </c>
      <c r="T200" s="185">
        <f>S200*H200</f>
        <v>0</v>
      </c>
      <c r="AQ200" s="24" t="s">
        <v>168</v>
      </c>
      <c r="AS200" s="24" t="s">
        <v>164</v>
      </c>
      <c r="AT200" s="24" t="s">
        <v>77</v>
      </c>
      <c r="AX200" s="24" t="s">
        <v>162</v>
      </c>
      <c r="BD200" s="186">
        <f>IF(N200="základní",J200,0)</f>
        <v>0</v>
      </c>
      <c r="BE200" s="186">
        <f>IF(N200="snížená",J200,0)</f>
        <v>0</v>
      </c>
      <c r="BF200" s="186">
        <f>IF(N200="zákl. přenesená",J200,0)</f>
        <v>0</v>
      </c>
      <c r="BG200" s="186">
        <f>IF(N200="sníž. přenesená",J200,0)</f>
        <v>0</v>
      </c>
      <c r="BH200" s="186">
        <f>IF(N200="nulová",J200,0)</f>
        <v>0</v>
      </c>
      <c r="BI200" s="24" t="s">
        <v>77</v>
      </c>
      <c r="BJ200" s="186">
        <f>ROUND(I200*H200,2)</f>
        <v>0</v>
      </c>
      <c r="BK200" s="24" t="s">
        <v>168</v>
      </c>
      <c r="BL200" s="24" t="s">
        <v>1762</v>
      </c>
    </row>
    <row r="201" spans="1:64" s="1" customFormat="1" ht="16.5" customHeight="1">
      <c r="B201" s="174"/>
      <c r="C201" s="175" t="s">
        <v>866</v>
      </c>
      <c r="D201" s="175" t="s">
        <v>164</v>
      </c>
      <c r="E201" s="176" t="s">
        <v>3960</v>
      </c>
      <c r="F201" s="177" t="s">
        <v>3961</v>
      </c>
      <c r="G201" s="178" t="s">
        <v>3000</v>
      </c>
      <c r="H201" s="179">
        <v>80</v>
      </c>
      <c r="I201" s="180"/>
      <c r="J201" s="181">
        <f>ROUND(I201*H201,2)</f>
        <v>0</v>
      </c>
      <c r="K201" s="177" t="s">
        <v>5</v>
      </c>
      <c r="L201" s="41"/>
      <c r="M201" s="182" t="s">
        <v>5</v>
      </c>
      <c r="N201" s="183" t="s">
        <v>40</v>
      </c>
      <c r="O201" s="42"/>
      <c r="P201" s="184">
        <f>O201*H201</f>
        <v>0</v>
      </c>
      <c r="Q201" s="184">
        <v>0</v>
      </c>
      <c r="R201" s="184">
        <f>Q201*H201</f>
        <v>0</v>
      </c>
      <c r="S201" s="184">
        <v>0</v>
      </c>
      <c r="T201" s="185">
        <f>S201*H201</f>
        <v>0</v>
      </c>
      <c r="AQ201" s="24" t="s">
        <v>168</v>
      </c>
      <c r="AS201" s="24" t="s">
        <v>164</v>
      </c>
      <c r="AT201" s="24" t="s">
        <v>77</v>
      </c>
      <c r="AX201" s="24" t="s">
        <v>162</v>
      </c>
      <c r="BD201" s="186">
        <f>IF(N201="základní",J201,0)</f>
        <v>0</v>
      </c>
      <c r="BE201" s="186">
        <f>IF(N201="snížená",J201,0)</f>
        <v>0</v>
      </c>
      <c r="BF201" s="186">
        <f>IF(N201="zákl. přenesená",J201,0)</f>
        <v>0</v>
      </c>
      <c r="BG201" s="186">
        <f>IF(N201="sníž. přenesená",J201,0)</f>
        <v>0</v>
      </c>
      <c r="BH201" s="186">
        <f>IF(N201="nulová",J201,0)</f>
        <v>0</v>
      </c>
      <c r="BI201" s="24" t="s">
        <v>77</v>
      </c>
      <c r="BJ201" s="186">
        <f>ROUND(I201*H201,2)</f>
        <v>0</v>
      </c>
      <c r="BK201" s="24" t="s">
        <v>168</v>
      </c>
      <c r="BL201" s="24" t="s">
        <v>1771</v>
      </c>
    </row>
    <row r="202" spans="1:64" s="1" customFormat="1" ht="25.5" customHeight="1">
      <c r="B202" s="174"/>
      <c r="C202" s="175" t="s">
        <v>882</v>
      </c>
      <c r="D202" s="175" t="s">
        <v>164</v>
      </c>
      <c r="E202" s="176" t="s">
        <v>3962</v>
      </c>
      <c r="F202" s="177" t="s">
        <v>3963</v>
      </c>
      <c r="G202" s="178" t="s">
        <v>3000</v>
      </c>
      <c r="H202" s="179">
        <v>80</v>
      </c>
      <c r="I202" s="180"/>
      <c r="J202" s="181">
        <f>ROUND(I202*H202,2)</f>
        <v>0</v>
      </c>
      <c r="K202" s="177" t="s">
        <v>5</v>
      </c>
      <c r="L202" s="41"/>
      <c r="M202" s="182" t="s">
        <v>5</v>
      </c>
      <c r="N202" s="183" t="s">
        <v>40</v>
      </c>
      <c r="O202" s="42"/>
      <c r="P202" s="184">
        <f>O202*H202</f>
        <v>0</v>
      </c>
      <c r="Q202" s="184">
        <v>0</v>
      </c>
      <c r="R202" s="184">
        <f>Q202*H202</f>
        <v>0</v>
      </c>
      <c r="S202" s="184">
        <v>0</v>
      </c>
      <c r="T202" s="185">
        <f>S202*H202</f>
        <v>0</v>
      </c>
      <c r="AQ202" s="24" t="s">
        <v>168</v>
      </c>
      <c r="AS202" s="24" t="s">
        <v>164</v>
      </c>
      <c r="AT202" s="24" t="s">
        <v>77</v>
      </c>
      <c r="AX202" s="24" t="s">
        <v>162</v>
      </c>
      <c r="BD202" s="186">
        <f>IF(N202="základní",J202,0)</f>
        <v>0</v>
      </c>
      <c r="BE202" s="186">
        <f>IF(N202="snížená",J202,0)</f>
        <v>0</v>
      </c>
      <c r="BF202" s="186">
        <f>IF(N202="zákl. přenesená",J202,0)</f>
        <v>0</v>
      </c>
      <c r="BG202" s="186">
        <f>IF(N202="sníž. přenesená",J202,0)</f>
        <v>0</v>
      </c>
      <c r="BH202" s="186">
        <f>IF(N202="nulová",J202,0)</f>
        <v>0</v>
      </c>
      <c r="BI202" s="24" t="s">
        <v>77</v>
      </c>
      <c r="BJ202" s="186">
        <f>ROUND(I202*H202,2)</f>
        <v>0</v>
      </c>
      <c r="BK202" s="24" t="s">
        <v>168</v>
      </c>
      <c r="BL202" s="24" t="s">
        <v>1783</v>
      </c>
    </row>
    <row r="203" spans="1:64" s="1" customFormat="1" ht="16.5" customHeight="1">
      <c r="B203" s="174"/>
      <c r="C203" s="175" t="s">
        <v>887</v>
      </c>
      <c r="D203" s="175" t="s">
        <v>164</v>
      </c>
      <c r="E203" s="176" t="s">
        <v>3964</v>
      </c>
      <c r="F203" s="177" t="s">
        <v>3965</v>
      </c>
      <c r="G203" s="178" t="s">
        <v>3027</v>
      </c>
      <c r="H203" s="179">
        <v>1</v>
      </c>
      <c r="I203" s="180"/>
      <c r="J203" s="181">
        <f>ROUND(I203*H203,2)</f>
        <v>0</v>
      </c>
      <c r="K203" s="177" t="s">
        <v>5</v>
      </c>
      <c r="L203" s="41"/>
      <c r="M203" s="182" t="s">
        <v>5</v>
      </c>
      <c r="N203" s="183" t="s">
        <v>40</v>
      </c>
      <c r="O203" s="42"/>
      <c r="P203" s="184">
        <f>O203*H203</f>
        <v>0</v>
      </c>
      <c r="Q203" s="184">
        <v>0</v>
      </c>
      <c r="R203" s="184">
        <f>Q203*H203</f>
        <v>0</v>
      </c>
      <c r="S203" s="184">
        <v>0</v>
      </c>
      <c r="T203" s="185">
        <f>S203*H203</f>
        <v>0</v>
      </c>
      <c r="AQ203" s="24" t="s">
        <v>168</v>
      </c>
      <c r="AS203" s="24" t="s">
        <v>164</v>
      </c>
      <c r="AT203" s="24" t="s">
        <v>77</v>
      </c>
      <c r="AX203" s="24" t="s">
        <v>162</v>
      </c>
      <c r="BD203" s="186">
        <f>IF(N203="základní",J203,0)</f>
        <v>0</v>
      </c>
      <c r="BE203" s="186">
        <f>IF(N203="snížená",J203,0)</f>
        <v>0</v>
      </c>
      <c r="BF203" s="186">
        <f>IF(N203="zákl. přenesená",J203,0)</f>
        <v>0</v>
      </c>
      <c r="BG203" s="186">
        <f>IF(N203="sníž. přenesená",J203,0)</f>
        <v>0</v>
      </c>
      <c r="BH203" s="186">
        <f>IF(N203="nulová",J203,0)</f>
        <v>0</v>
      </c>
      <c r="BI203" s="24" t="s">
        <v>77</v>
      </c>
      <c r="BJ203" s="186">
        <f>ROUND(I203*H203,2)</f>
        <v>0</v>
      </c>
      <c r="BK203" s="24" t="s">
        <v>168</v>
      </c>
      <c r="BL203" s="24" t="s">
        <v>1796</v>
      </c>
    </row>
    <row r="204" spans="1:64" s="10" customFormat="1" ht="37.4" customHeight="1">
      <c r="B204" s="160"/>
      <c r="D204" s="171" t="s">
        <v>68</v>
      </c>
      <c r="E204" s="238" t="s">
        <v>3966</v>
      </c>
      <c r="F204" s="238" t="s">
        <v>3384</v>
      </c>
      <c r="I204" s="163"/>
      <c r="J204" s="239">
        <f>BJ204</f>
        <v>0</v>
      </c>
      <c r="L204" s="160"/>
      <c r="M204" s="165"/>
      <c r="N204" s="166"/>
      <c r="O204" s="166"/>
      <c r="P204" s="167">
        <f>SUM(P205:P219)</f>
        <v>0</v>
      </c>
      <c r="Q204" s="166"/>
      <c r="R204" s="167">
        <f>SUM(R205:R219)</f>
        <v>0</v>
      </c>
      <c r="S204" s="166"/>
      <c r="T204" s="168">
        <f>SUM(T205:T219)</f>
        <v>0</v>
      </c>
      <c r="AQ204" s="161" t="s">
        <v>77</v>
      </c>
      <c r="AS204" s="169" t="s">
        <v>68</v>
      </c>
      <c r="AT204" s="169" t="s">
        <v>69</v>
      </c>
      <c r="AX204" s="161" t="s">
        <v>162</v>
      </c>
      <c r="BJ204" s="170">
        <f>SUM(BJ205:BJ219)</f>
        <v>0</v>
      </c>
    </row>
    <row r="205" spans="1:64" s="1" customFormat="1" ht="25.5" customHeight="1">
      <c r="A205" s="405"/>
      <c r="B205" s="394"/>
      <c r="C205" s="389" t="s">
        <v>893</v>
      </c>
      <c r="D205" s="389" t="s">
        <v>164</v>
      </c>
      <c r="E205" s="390" t="s">
        <v>3967</v>
      </c>
      <c r="F205" s="391" t="s">
        <v>3968</v>
      </c>
      <c r="G205" s="392" t="s">
        <v>320</v>
      </c>
      <c r="H205" s="393">
        <v>12</v>
      </c>
      <c r="I205" s="180"/>
      <c r="J205" s="181">
        <f t="shared" ref="J205:J219" si="70">ROUND(I205*H205,2)</f>
        <v>0</v>
      </c>
      <c r="K205" s="177" t="s">
        <v>5</v>
      </c>
      <c r="L205" s="41"/>
      <c r="M205" s="182" t="s">
        <v>5</v>
      </c>
      <c r="N205" s="183" t="s">
        <v>40</v>
      </c>
      <c r="O205" s="42"/>
      <c r="P205" s="184">
        <f t="shared" ref="P205:P219" si="71">O205*H205</f>
        <v>0</v>
      </c>
      <c r="Q205" s="184">
        <v>0</v>
      </c>
      <c r="R205" s="184">
        <f t="shared" ref="R205:R219" si="72">Q205*H205</f>
        <v>0</v>
      </c>
      <c r="S205" s="184">
        <v>0</v>
      </c>
      <c r="T205" s="185">
        <f t="shared" ref="T205:T219" si="73">S205*H205</f>
        <v>0</v>
      </c>
      <c r="AQ205" s="24" t="s">
        <v>168</v>
      </c>
      <c r="AS205" s="24" t="s">
        <v>164</v>
      </c>
      <c r="AT205" s="24" t="s">
        <v>77</v>
      </c>
      <c r="AX205" s="24" t="s">
        <v>162</v>
      </c>
      <c r="BD205" s="186">
        <f t="shared" ref="BD205:BD219" si="74">IF(N205="základní",J205,0)</f>
        <v>0</v>
      </c>
      <c r="BE205" s="186">
        <f t="shared" ref="BE205:BE219" si="75">IF(N205="snížená",J205,0)</f>
        <v>0</v>
      </c>
      <c r="BF205" s="186">
        <f t="shared" ref="BF205:BF219" si="76">IF(N205="zákl. přenesená",J205,0)</f>
        <v>0</v>
      </c>
      <c r="BG205" s="186">
        <f t="shared" ref="BG205:BG219" si="77">IF(N205="sníž. přenesená",J205,0)</f>
        <v>0</v>
      </c>
      <c r="BH205" s="186">
        <f t="shared" ref="BH205:BH219" si="78">IF(N205="nulová",J205,0)</f>
        <v>0</v>
      </c>
      <c r="BI205" s="24" t="s">
        <v>77</v>
      </c>
      <c r="BJ205" s="186">
        <f t="shared" ref="BJ205:BJ219" si="79">ROUND(I205*H205,2)</f>
        <v>0</v>
      </c>
      <c r="BK205" s="24" t="s">
        <v>168</v>
      </c>
      <c r="BL205" s="24" t="s">
        <v>1830</v>
      </c>
    </row>
    <row r="206" spans="1:64" s="1" customFormat="1" ht="25.5" customHeight="1">
      <c r="A206" s="405"/>
      <c r="B206" s="394"/>
      <c r="C206" s="389" t="s">
        <v>905</v>
      </c>
      <c r="D206" s="389" t="s">
        <v>164</v>
      </c>
      <c r="E206" s="390" t="s">
        <v>3969</v>
      </c>
      <c r="F206" s="391" t="s">
        <v>3970</v>
      </c>
      <c r="G206" s="392" t="s">
        <v>320</v>
      </c>
      <c r="H206" s="393">
        <v>4</v>
      </c>
      <c r="I206" s="180"/>
      <c r="J206" s="181">
        <f t="shared" si="70"/>
        <v>0</v>
      </c>
      <c r="K206" s="177" t="s">
        <v>5</v>
      </c>
      <c r="L206" s="41"/>
      <c r="M206" s="182" t="s">
        <v>5</v>
      </c>
      <c r="N206" s="183" t="s">
        <v>40</v>
      </c>
      <c r="O206" s="42"/>
      <c r="P206" s="184">
        <f t="shared" si="71"/>
        <v>0</v>
      </c>
      <c r="Q206" s="184">
        <v>0</v>
      </c>
      <c r="R206" s="184">
        <f t="shared" si="72"/>
        <v>0</v>
      </c>
      <c r="S206" s="184">
        <v>0</v>
      </c>
      <c r="T206" s="185">
        <f t="shared" si="73"/>
        <v>0</v>
      </c>
      <c r="AQ206" s="24" t="s">
        <v>168</v>
      </c>
      <c r="AS206" s="24" t="s">
        <v>164</v>
      </c>
      <c r="AT206" s="24" t="s">
        <v>77</v>
      </c>
      <c r="AX206" s="24" t="s">
        <v>162</v>
      </c>
      <c r="BD206" s="186">
        <f t="shared" si="74"/>
        <v>0</v>
      </c>
      <c r="BE206" s="186">
        <f t="shared" si="75"/>
        <v>0</v>
      </c>
      <c r="BF206" s="186">
        <f t="shared" si="76"/>
        <v>0</v>
      </c>
      <c r="BG206" s="186">
        <f t="shared" si="77"/>
        <v>0</v>
      </c>
      <c r="BH206" s="186">
        <f t="shared" si="78"/>
        <v>0</v>
      </c>
      <c r="BI206" s="24" t="s">
        <v>77</v>
      </c>
      <c r="BJ206" s="186">
        <f t="shared" si="79"/>
        <v>0</v>
      </c>
      <c r="BK206" s="24" t="s">
        <v>168</v>
      </c>
      <c r="BL206" s="24" t="s">
        <v>1851</v>
      </c>
    </row>
    <row r="207" spans="1:64" s="1" customFormat="1" ht="16.5" customHeight="1">
      <c r="A207" s="405"/>
      <c r="B207" s="394"/>
      <c r="C207" s="389" t="s">
        <v>912</v>
      </c>
      <c r="D207" s="389" t="s">
        <v>164</v>
      </c>
      <c r="E207" s="390" t="s">
        <v>3971</v>
      </c>
      <c r="F207" s="391" t="s">
        <v>3972</v>
      </c>
      <c r="G207" s="392" t="s">
        <v>320</v>
      </c>
      <c r="H207" s="393">
        <v>300</v>
      </c>
      <c r="I207" s="180"/>
      <c r="J207" s="181">
        <f t="shared" si="70"/>
        <v>0</v>
      </c>
      <c r="K207" s="177" t="s">
        <v>5</v>
      </c>
      <c r="L207" s="41"/>
      <c r="M207" s="182" t="s">
        <v>5</v>
      </c>
      <c r="N207" s="183" t="s">
        <v>40</v>
      </c>
      <c r="O207" s="42"/>
      <c r="P207" s="184">
        <f t="shared" si="71"/>
        <v>0</v>
      </c>
      <c r="Q207" s="184">
        <v>0</v>
      </c>
      <c r="R207" s="184">
        <f t="shared" si="72"/>
        <v>0</v>
      </c>
      <c r="S207" s="184">
        <v>0</v>
      </c>
      <c r="T207" s="185">
        <f t="shared" si="73"/>
        <v>0</v>
      </c>
      <c r="AQ207" s="24" t="s">
        <v>168</v>
      </c>
      <c r="AS207" s="24" t="s">
        <v>164</v>
      </c>
      <c r="AT207" s="24" t="s">
        <v>77</v>
      </c>
      <c r="AX207" s="24" t="s">
        <v>162</v>
      </c>
      <c r="BD207" s="186">
        <f t="shared" si="74"/>
        <v>0</v>
      </c>
      <c r="BE207" s="186">
        <f t="shared" si="75"/>
        <v>0</v>
      </c>
      <c r="BF207" s="186">
        <f t="shared" si="76"/>
        <v>0</v>
      </c>
      <c r="BG207" s="186">
        <f t="shared" si="77"/>
        <v>0</v>
      </c>
      <c r="BH207" s="186">
        <f t="shared" si="78"/>
        <v>0</v>
      </c>
      <c r="BI207" s="24" t="s">
        <v>77</v>
      </c>
      <c r="BJ207" s="186">
        <f t="shared" si="79"/>
        <v>0</v>
      </c>
      <c r="BK207" s="24" t="s">
        <v>168</v>
      </c>
      <c r="BL207" s="24" t="s">
        <v>1860</v>
      </c>
    </row>
    <row r="208" spans="1:64" s="1" customFormat="1" ht="16.5" customHeight="1">
      <c r="A208" s="405"/>
      <c r="B208" s="394"/>
      <c r="C208" s="389" t="s">
        <v>918</v>
      </c>
      <c r="D208" s="389" t="s">
        <v>164</v>
      </c>
      <c r="E208" s="390" t="s">
        <v>3973</v>
      </c>
      <c r="F208" s="391" t="s">
        <v>3974</v>
      </c>
      <c r="G208" s="392" t="s">
        <v>3000</v>
      </c>
      <c r="H208" s="393">
        <v>80</v>
      </c>
      <c r="I208" s="180"/>
      <c r="J208" s="181">
        <f t="shared" si="70"/>
        <v>0</v>
      </c>
      <c r="K208" s="177" t="s">
        <v>5</v>
      </c>
      <c r="L208" s="41"/>
      <c r="M208" s="182" t="s">
        <v>5</v>
      </c>
      <c r="N208" s="183" t="s">
        <v>40</v>
      </c>
      <c r="O208" s="42"/>
      <c r="P208" s="184">
        <f t="shared" si="71"/>
        <v>0</v>
      </c>
      <c r="Q208" s="184">
        <v>0</v>
      </c>
      <c r="R208" s="184">
        <f t="shared" si="72"/>
        <v>0</v>
      </c>
      <c r="S208" s="184">
        <v>0</v>
      </c>
      <c r="T208" s="185">
        <f t="shared" si="73"/>
        <v>0</v>
      </c>
      <c r="AQ208" s="24" t="s">
        <v>168</v>
      </c>
      <c r="AS208" s="24" t="s">
        <v>164</v>
      </c>
      <c r="AT208" s="24" t="s">
        <v>77</v>
      </c>
      <c r="AX208" s="24" t="s">
        <v>162</v>
      </c>
      <c r="BD208" s="186">
        <f t="shared" si="74"/>
        <v>0</v>
      </c>
      <c r="BE208" s="186">
        <f t="shared" si="75"/>
        <v>0</v>
      </c>
      <c r="BF208" s="186">
        <f t="shared" si="76"/>
        <v>0</v>
      </c>
      <c r="BG208" s="186">
        <f t="shared" si="77"/>
        <v>0</v>
      </c>
      <c r="BH208" s="186">
        <f t="shared" si="78"/>
        <v>0</v>
      </c>
      <c r="BI208" s="24" t="s">
        <v>77</v>
      </c>
      <c r="BJ208" s="186">
        <f t="shared" si="79"/>
        <v>0</v>
      </c>
      <c r="BK208" s="24" t="s">
        <v>168</v>
      </c>
      <c r="BL208" s="24" t="s">
        <v>1872</v>
      </c>
    </row>
    <row r="209" spans="1:64" s="1" customFormat="1" ht="16.5" customHeight="1">
      <c r="A209" s="405"/>
      <c r="B209" s="394"/>
      <c r="C209" s="389" t="s">
        <v>924</v>
      </c>
      <c r="D209" s="389" t="s">
        <v>164</v>
      </c>
      <c r="E209" s="390" t="s">
        <v>3975</v>
      </c>
      <c r="F209" s="391" t="s">
        <v>3976</v>
      </c>
      <c r="G209" s="392" t="s">
        <v>3000</v>
      </c>
      <c r="H209" s="393">
        <v>60</v>
      </c>
      <c r="I209" s="180"/>
      <c r="J209" s="181">
        <f t="shared" si="70"/>
        <v>0</v>
      </c>
      <c r="K209" s="177" t="s">
        <v>5</v>
      </c>
      <c r="L209" s="41"/>
      <c r="M209" s="182" t="s">
        <v>5</v>
      </c>
      <c r="N209" s="183" t="s">
        <v>40</v>
      </c>
      <c r="O209" s="42"/>
      <c r="P209" s="184">
        <f t="shared" si="71"/>
        <v>0</v>
      </c>
      <c r="Q209" s="184">
        <v>0</v>
      </c>
      <c r="R209" s="184">
        <f t="shared" si="72"/>
        <v>0</v>
      </c>
      <c r="S209" s="184">
        <v>0</v>
      </c>
      <c r="T209" s="185">
        <f t="shared" si="73"/>
        <v>0</v>
      </c>
      <c r="AQ209" s="24" t="s">
        <v>168</v>
      </c>
      <c r="AS209" s="24" t="s">
        <v>164</v>
      </c>
      <c r="AT209" s="24" t="s">
        <v>77</v>
      </c>
      <c r="AX209" s="24" t="s">
        <v>162</v>
      </c>
      <c r="BD209" s="186">
        <f t="shared" si="74"/>
        <v>0</v>
      </c>
      <c r="BE209" s="186">
        <f t="shared" si="75"/>
        <v>0</v>
      </c>
      <c r="BF209" s="186">
        <f t="shared" si="76"/>
        <v>0</v>
      </c>
      <c r="BG209" s="186">
        <f t="shared" si="77"/>
        <v>0</v>
      </c>
      <c r="BH209" s="186">
        <f t="shared" si="78"/>
        <v>0</v>
      </c>
      <c r="BI209" s="24" t="s">
        <v>77</v>
      </c>
      <c r="BJ209" s="186">
        <f t="shared" si="79"/>
        <v>0</v>
      </c>
      <c r="BK209" s="24" t="s">
        <v>168</v>
      </c>
      <c r="BL209" s="24" t="s">
        <v>1879</v>
      </c>
    </row>
    <row r="210" spans="1:64" s="1" customFormat="1" ht="16.5" customHeight="1">
      <c r="A210" s="405"/>
      <c r="B210" s="394"/>
      <c r="C210" s="389" t="s">
        <v>930</v>
      </c>
      <c r="D210" s="389" t="s">
        <v>164</v>
      </c>
      <c r="E210" s="390" t="s">
        <v>3977</v>
      </c>
      <c r="F210" s="391" t="s">
        <v>3978</v>
      </c>
      <c r="G210" s="392" t="s">
        <v>3000</v>
      </c>
      <c r="H210" s="393">
        <v>60</v>
      </c>
      <c r="I210" s="180"/>
      <c r="J210" s="181">
        <f t="shared" si="70"/>
        <v>0</v>
      </c>
      <c r="K210" s="177" t="s">
        <v>5</v>
      </c>
      <c r="L210" s="41"/>
      <c r="M210" s="182" t="s">
        <v>5</v>
      </c>
      <c r="N210" s="183" t="s">
        <v>40</v>
      </c>
      <c r="O210" s="42"/>
      <c r="P210" s="184">
        <f t="shared" si="71"/>
        <v>0</v>
      </c>
      <c r="Q210" s="184">
        <v>0</v>
      </c>
      <c r="R210" s="184">
        <f t="shared" si="72"/>
        <v>0</v>
      </c>
      <c r="S210" s="184">
        <v>0</v>
      </c>
      <c r="T210" s="185">
        <f t="shared" si="73"/>
        <v>0</v>
      </c>
      <c r="AQ210" s="24" t="s">
        <v>168</v>
      </c>
      <c r="AS210" s="24" t="s">
        <v>164</v>
      </c>
      <c r="AT210" s="24" t="s">
        <v>77</v>
      </c>
      <c r="AX210" s="24" t="s">
        <v>162</v>
      </c>
      <c r="BD210" s="186">
        <f t="shared" si="74"/>
        <v>0</v>
      </c>
      <c r="BE210" s="186">
        <f t="shared" si="75"/>
        <v>0</v>
      </c>
      <c r="BF210" s="186">
        <f t="shared" si="76"/>
        <v>0</v>
      </c>
      <c r="BG210" s="186">
        <f t="shared" si="77"/>
        <v>0</v>
      </c>
      <c r="BH210" s="186">
        <f t="shared" si="78"/>
        <v>0</v>
      </c>
      <c r="BI210" s="24" t="s">
        <v>77</v>
      </c>
      <c r="BJ210" s="186">
        <f t="shared" si="79"/>
        <v>0</v>
      </c>
      <c r="BK210" s="24" t="s">
        <v>168</v>
      </c>
      <c r="BL210" s="24" t="s">
        <v>1887</v>
      </c>
    </row>
    <row r="211" spans="1:64" s="1" customFormat="1" ht="16.5" customHeight="1">
      <c r="A211" s="405"/>
      <c r="B211" s="394"/>
      <c r="C211" s="389" t="s">
        <v>935</v>
      </c>
      <c r="D211" s="389" t="s">
        <v>164</v>
      </c>
      <c r="E211" s="390" t="s">
        <v>3979</v>
      </c>
      <c r="F211" s="391" t="s">
        <v>3980</v>
      </c>
      <c r="G211" s="392" t="s">
        <v>3000</v>
      </c>
      <c r="H211" s="393">
        <v>24</v>
      </c>
      <c r="I211" s="180"/>
      <c r="J211" s="181">
        <f t="shared" si="70"/>
        <v>0</v>
      </c>
      <c r="K211" s="177" t="s">
        <v>5</v>
      </c>
      <c r="L211" s="41"/>
      <c r="M211" s="182" t="s">
        <v>5</v>
      </c>
      <c r="N211" s="183" t="s">
        <v>40</v>
      </c>
      <c r="O211" s="42"/>
      <c r="P211" s="184">
        <f t="shared" si="71"/>
        <v>0</v>
      </c>
      <c r="Q211" s="184">
        <v>0</v>
      </c>
      <c r="R211" s="184">
        <f t="shared" si="72"/>
        <v>0</v>
      </c>
      <c r="S211" s="184">
        <v>0</v>
      </c>
      <c r="T211" s="185">
        <f t="shared" si="73"/>
        <v>0</v>
      </c>
      <c r="AQ211" s="24" t="s">
        <v>168</v>
      </c>
      <c r="AS211" s="24" t="s">
        <v>164</v>
      </c>
      <c r="AT211" s="24" t="s">
        <v>77</v>
      </c>
      <c r="AX211" s="24" t="s">
        <v>162</v>
      </c>
      <c r="BD211" s="186">
        <f t="shared" si="74"/>
        <v>0</v>
      </c>
      <c r="BE211" s="186">
        <f t="shared" si="75"/>
        <v>0</v>
      </c>
      <c r="BF211" s="186">
        <f t="shared" si="76"/>
        <v>0</v>
      </c>
      <c r="BG211" s="186">
        <f t="shared" si="77"/>
        <v>0</v>
      </c>
      <c r="BH211" s="186">
        <f t="shared" si="78"/>
        <v>0</v>
      </c>
      <c r="BI211" s="24" t="s">
        <v>77</v>
      </c>
      <c r="BJ211" s="186">
        <f t="shared" si="79"/>
        <v>0</v>
      </c>
      <c r="BK211" s="24" t="s">
        <v>168</v>
      </c>
      <c r="BL211" s="24" t="s">
        <v>1899</v>
      </c>
    </row>
    <row r="212" spans="1:64" s="1" customFormat="1" ht="16.5" customHeight="1">
      <c r="A212" s="405"/>
      <c r="B212" s="394"/>
      <c r="C212" s="389" t="s">
        <v>943</v>
      </c>
      <c r="D212" s="389" t="s">
        <v>164</v>
      </c>
      <c r="E212" s="390" t="s">
        <v>3981</v>
      </c>
      <c r="F212" s="391" t="s">
        <v>3982</v>
      </c>
      <c r="G212" s="392" t="s">
        <v>3000</v>
      </c>
      <c r="H212" s="393">
        <v>24</v>
      </c>
      <c r="I212" s="180"/>
      <c r="J212" s="181">
        <f t="shared" si="70"/>
        <v>0</v>
      </c>
      <c r="K212" s="177" t="s">
        <v>5</v>
      </c>
      <c r="L212" s="41"/>
      <c r="M212" s="182" t="s">
        <v>5</v>
      </c>
      <c r="N212" s="183" t="s">
        <v>40</v>
      </c>
      <c r="O212" s="42"/>
      <c r="P212" s="184">
        <f t="shared" si="71"/>
        <v>0</v>
      </c>
      <c r="Q212" s="184">
        <v>0</v>
      </c>
      <c r="R212" s="184">
        <f t="shared" si="72"/>
        <v>0</v>
      </c>
      <c r="S212" s="184">
        <v>0</v>
      </c>
      <c r="T212" s="185">
        <f t="shared" si="73"/>
        <v>0</v>
      </c>
      <c r="AQ212" s="24" t="s">
        <v>168</v>
      </c>
      <c r="AS212" s="24" t="s">
        <v>164</v>
      </c>
      <c r="AT212" s="24" t="s">
        <v>77</v>
      </c>
      <c r="AX212" s="24" t="s">
        <v>162</v>
      </c>
      <c r="BD212" s="186">
        <f t="shared" si="74"/>
        <v>0</v>
      </c>
      <c r="BE212" s="186">
        <f t="shared" si="75"/>
        <v>0</v>
      </c>
      <c r="BF212" s="186">
        <f t="shared" si="76"/>
        <v>0</v>
      </c>
      <c r="BG212" s="186">
        <f t="shared" si="77"/>
        <v>0</v>
      </c>
      <c r="BH212" s="186">
        <f t="shared" si="78"/>
        <v>0</v>
      </c>
      <c r="BI212" s="24" t="s">
        <v>77</v>
      </c>
      <c r="BJ212" s="186">
        <f t="shared" si="79"/>
        <v>0</v>
      </c>
      <c r="BK212" s="24" t="s">
        <v>168</v>
      </c>
      <c r="BL212" s="24" t="s">
        <v>1915</v>
      </c>
    </row>
    <row r="213" spans="1:64" s="1" customFormat="1" ht="16.5" customHeight="1">
      <c r="A213" s="405"/>
      <c r="B213" s="394"/>
      <c r="C213" s="389" t="s">
        <v>949</v>
      </c>
      <c r="D213" s="389" t="s">
        <v>164</v>
      </c>
      <c r="E213" s="390" t="s">
        <v>3983</v>
      </c>
      <c r="F213" s="391" t="s">
        <v>3984</v>
      </c>
      <c r="G213" s="392" t="s">
        <v>3000</v>
      </c>
      <c r="H213" s="393">
        <v>16</v>
      </c>
      <c r="I213" s="180"/>
      <c r="J213" s="181">
        <f t="shared" si="70"/>
        <v>0</v>
      </c>
      <c r="K213" s="177" t="s">
        <v>5</v>
      </c>
      <c r="L213" s="41"/>
      <c r="M213" s="182" t="s">
        <v>5</v>
      </c>
      <c r="N213" s="183" t="s">
        <v>40</v>
      </c>
      <c r="O213" s="42"/>
      <c r="P213" s="184">
        <f t="shared" si="71"/>
        <v>0</v>
      </c>
      <c r="Q213" s="184">
        <v>0</v>
      </c>
      <c r="R213" s="184">
        <f t="shared" si="72"/>
        <v>0</v>
      </c>
      <c r="S213" s="184">
        <v>0</v>
      </c>
      <c r="T213" s="185">
        <f t="shared" si="73"/>
        <v>0</v>
      </c>
      <c r="AQ213" s="24" t="s">
        <v>168</v>
      </c>
      <c r="AS213" s="24" t="s">
        <v>164</v>
      </c>
      <c r="AT213" s="24" t="s">
        <v>77</v>
      </c>
      <c r="AX213" s="24" t="s">
        <v>162</v>
      </c>
      <c r="BD213" s="186">
        <f t="shared" si="74"/>
        <v>0</v>
      </c>
      <c r="BE213" s="186">
        <f t="shared" si="75"/>
        <v>0</v>
      </c>
      <c r="BF213" s="186">
        <f t="shared" si="76"/>
        <v>0</v>
      </c>
      <c r="BG213" s="186">
        <f t="shared" si="77"/>
        <v>0</v>
      </c>
      <c r="BH213" s="186">
        <f t="shared" si="78"/>
        <v>0</v>
      </c>
      <c r="BI213" s="24" t="s">
        <v>77</v>
      </c>
      <c r="BJ213" s="186">
        <f t="shared" si="79"/>
        <v>0</v>
      </c>
      <c r="BK213" s="24" t="s">
        <v>168</v>
      </c>
      <c r="BL213" s="24" t="s">
        <v>1930</v>
      </c>
    </row>
    <row r="214" spans="1:64" s="1" customFormat="1" ht="16.5" customHeight="1">
      <c r="A214" s="405"/>
      <c r="B214" s="394"/>
      <c r="C214" s="389" t="s">
        <v>960</v>
      </c>
      <c r="D214" s="389" t="s">
        <v>164</v>
      </c>
      <c r="E214" s="390" t="s">
        <v>3985</v>
      </c>
      <c r="F214" s="391" t="s">
        <v>3986</v>
      </c>
      <c r="G214" s="392" t="s">
        <v>746</v>
      </c>
      <c r="H214" s="393">
        <v>200</v>
      </c>
      <c r="I214" s="180"/>
      <c r="J214" s="181">
        <f t="shared" si="70"/>
        <v>0</v>
      </c>
      <c r="K214" s="177" t="s">
        <v>5</v>
      </c>
      <c r="L214" s="41"/>
      <c r="M214" s="182" t="s">
        <v>5</v>
      </c>
      <c r="N214" s="183" t="s">
        <v>40</v>
      </c>
      <c r="O214" s="42"/>
      <c r="P214" s="184">
        <f t="shared" si="71"/>
        <v>0</v>
      </c>
      <c r="Q214" s="184">
        <v>0</v>
      </c>
      <c r="R214" s="184">
        <f t="shared" si="72"/>
        <v>0</v>
      </c>
      <c r="S214" s="184">
        <v>0</v>
      </c>
      <c r="T214" s="185">
        <f t="shared" si="73"/>
        <v>0</v>
      </c>
      <c r="AQ214" s="24" t="s">
        <v>168</v>
      </c>
      <c r="AS214" s="24" t="s">
        <v>164</v>
      </c>
      <c r="AT214" s="24" t="s">
        <v>77</v>
      </c>
      <c r="AX214" s="24" t="s">
        <v>162</v>
      </c>
      <c r="BD214" s="186">
        <f t="shared" si="74"/>
        <v>0</v>
      </c>
      <c r="BE214" s="186">
        <f t="shared" si="75"/>
        <v>0</v>
      </c>
      <c r="BF214" s="186">
        <f t="shared" si="76"/>
        <v>0</v>
      </c>
      <c r="BG214" s="186">
        <f t="shared" si="77"/>
        <v>0</v>
      </c>
      <c r="BH214" s="186">
        <f t="shared" si="78"/>
        <v>0</v>
      </c>
      <c r="BI214" s="24" t="s">
        <v>77</v>
      </c>
      <c r="BJ214" s="186">
        <f t="shared" si="79"/>
        <v>0</v>
      </c>
      <c r="BK214" s="24" t="s">
        <v>168</v>
      </c>
      <c r="BL214" s="24" t="s">
        <v>1945</v>
      </c>
    </row>
    <row r="215" spans="1:64" s="1" customFormat="1" ht="16.5" customHeight="1">
      <c r="A215" s="405"/>
      <c r="B215" s="394"/>
      <c r="C215" s="389" t="s">
        <v>966</v>
      </c>
      <c r="D215" s="389" t="s">
        <v>164</v>
      </c>
      <c r="E215" s="390" t="s">
        <v>3987</v>
      </c>
      <c r="F215" s="391" t="s">
        <v>3988</v>
      </c>
      <c r="G215" s="392" t="s">
        <v>746</v>
      </c>
      <c r="H215" s="393">
        <v>250</v>
      </c>
      <c r="I215" s="180"/>
      <c r="J215" s="181">
        <f t="shared" si="70"/>
        <v>0</v>
      </c>
      <c r="K215" s="177" t="s">
        <v>5</v>
      </c>
      <c r="L215" s="41"/>
      <c r="M215" s="182" t="s">
        <v>5</v>
      </c>
      <c r="N215" s="183" t="s">
        <v>40</v>
      </c>
      <c r="O215" s="42"/>
      <c r="P215" s="184">
        <f t="shared" si="71"/>
        <v>0</v>
      </c>
      <c r="Q215" s="184">
        <v>0</v>
      </c>
      <c r="R215" s="184">
        <f t="shared" si="72"/>
        <v>0</v>
      </c>
      <c r="S215" s="184">
        <v>0</v>
      </c>
      <c r="T215" s="185">
        <f t="shared" si="73"/>
        <v>0</v>
      </c>
      <c r="AQ215" s="24" t="s">
        <v>168</v>
      </c>
      <c r="AS215" s="24" t="s">
        <v>164</v>
      </c>
      <c r="AT215" s="24" t="s">
        <v>77</v>
      </c>
      <c r="AX215" s="24" t="s">
        <v>162</v>
      </c>
      <c r="BD215" s="186">
        <f t="shared" si="74"/>
        <v>0</v>
      </c>
      <c r="BE215" s="186">
        <f t="shared" si="75"/>
        <v>0</v>
      </c>
      <c r="BF215" s="186">
        <f t="shared" si="76"/>
        <v>0</v>
      </c>
      <c r="BG215" s="186">
        <f t="shared" si="77"/>
        <v>0</v>
      </c>
      <c r="BH215" s="186">
        <f t="shared" si="78"/>
        <v>0</v>
      </c>
      <c r="BI215" s="24" t="s">
        <v>77</v>
      </c>
      <c r="BJ215" s="186">
        <f t="shared" si="79"/>
        <v>0</v>
      </c>
      <c r="BK215" s="24" t="s">
        <v>168</v>
      </c>
      <c r="BL215" s="24" t="s">
        <v>1960</v>
      </c>
    </row>
    <row r="216" spans="1:64" s="1" customFormat="1" ht="25.5" customHeight="1">
      <c r="A216" s="405"/>
      <c r="B216" s="394"/>
      <c r="C216" s="389" t="s">
        <v>971</v>
      </c>
      <c r="D216" s="389" t="s">
        <v>164</v>
      </c>
      <c r="E216" s="390" t="s">
        <v>3989</v>
      </c>
      <c r="F216" s="391" t="s">
        <v>3990</v>
      </c>
      <c r="G216" s="392" t="s">
        <v>320</v>
      </c>
      <c r="H216" s="393">
        <v>20</v>
      </c>
      <c r="I216" s="180"/>
      <c r="J216" s="181">
        <f t="shared" si="70"/>
        <v>0</v>
      </c>
      <c r="K216" s="177" t="s">
        <v>5</v>
      </c>
      <c r="L216" s="41"/>
      <c r="M216" s="182" t="s">
        <v>5</v>
      </c>
      <c r="N216" s="183" t="s">
        <v>40</v>
      </c>
      <c r="O216" s="42"/>
      <c r="P216" s="184">
        <f t="shared" si="71"/>
        <v>0</v>
      </c>
      <c r="Q216" s="184">
        <v>0</v>
      </c>
      <c r="R216" s="184">
        <f t="shared" si="72"/>
        <v>0</v>
      </c>
      <c r="S216" s="184">
        <v>0</v>
      </c>
      <c r="T216" s="185">
        <f t="shared" si="73"/>
        <v>0</v>
      </c>
      <c r="AQ216" s="24" t="s">
        <v>168</v>
      </c>
      <c r="AS216" s="24" t="s">
        <v>164</v>
      </c>
      <c r="AT216" s="24" t="s">
        <v>77</v>
      </c>
      <c r="AX216" s="24" t="s">
        <v>162</v>
      </c>
      <c r="BD216" s="186">
        <f t="shared" si="74"/>
        <v>0</v>
      </c>
      <c r="BE216" s="186">
        <f t="shared" si="75"/>
        <v>0</v>
      </c>
      <c r="BF216" s="186">
        <f t="shared" si="76"/>
        <v>0</v>
      </c>
      <c r="BG216" s="186">
        <f t="shared" si="77"/>
        <v>0</v>
      </c>
      <c r="BH216" s="186">
        <f t="shared" si="78"/>
        <v>0</v>
      </c>
      <c r="BI216" s="24" t="s">
        <v>77</v>
      </c>
      <c r="BJ216" s="186">
        <f t="shared" si="79"/>
        <v>0</v>
      </c>
      <c r="BK216" s="24" t="s">
        <v>168</v>
      </c>
      <c r="BL216" s="24" t="s">
        <v>1969</v>
      </c>
    </row>
    <row r="217" spans="1:64" s="1" customFormat="1" ht="25.5" customHeight="1">
      <c r="A217" s="405"/>
      <c r="B217" s="394"/>
      <c r="C217" s="389" t="s">
        <v>975</v>
      </c>
      <c r="D217" s="389" t="s">
        <v>164</v>
      </c>
      <c r="E217" s="390" t="s">
        <v>3991</v>
      </c>
      <c r="F217" s="391" t="s">
        <v>3992</v>
      </c>
      <c r="G217" s="392" t="s">
        <v>320</v>
      </c>
      <c r="H217" s="393">
        <v>10</v>
      </c>
      <c r="I217" s="180"/>
      <c r="J217" s="181">
        <f t="shared" si="70"/>
        <v>0</v>
      </c>
      <c r="K217" s="177" t="s">
        <v>5</v>
      </c>
      <c r="L217" s="41"/>
      <c r="M217" s="182" t="s">
        <v>5</v>
      </c>
      <c r="N217" s="183" t="s">
        <v>40</v>
      </c>
      <c r="O217" s="42"/>
      <c r="P217" s="184">
        <f t="shared" si="71"/>
        <v>0</v>
      </c>
      <c r="Q217" s="184">
        <v>0</v>
      </c>
      <c r="R217" s="184">
        <f t="shared" si="72"/>
        <v>0</v>
      </c>
      <c r="S217" s="184">
        <v>0</v>
      </c>
      <c r="T217" s="185">
        <f t="shared" si="73"/>
        <v>0</v>
      </c>
      <c r="AQ217" s="24" t="s">
        <v>168</v>
      </c>
      <c r="AS217" s="24" t="s">
        <v>164</v>
      </c>
      <c r="AT217" s="24" t="s">
        <v>77</v>
      </c>
      <c r="AX217" s="24" t="s">
        <v>162</v>
      </c>
      <c r="BD217" s="186">
        <f t="shared" si="74"/>
        <v>0</v>
      </c>
      <c r="BE217" s="186">
        <f t="shared" si="75"/>
        <v>0</v>
      </c>
      <c r="BF217" s="186">
        <f t="shared" si="76"/>
        <v>0</v>
      </c>
      <c r="BG217" s="186">
        <f t="shared" si="77"/>
        <v>0</v>
      </c>
      <c r="BH217" s="186">
        <f t="shared" si="78"/>
        <v>0</v>
      </c>
      <c r="BI217" s="24" t="s">
        <v>77</v>
      </c>
      <c r="BJ217" s="186">
        <f t="shared" si="79"/>
        <v>0</v>
      </c>
      <c r="BK217" s="24" t="s">
        <v>168</v>
      </c>
      <c r="BL217" s="24" t="s">
        <v>1977</v>
      </c>
    </row>
    <row r="218" spans="1:64" s="1" customFormat="1" ht="25.5" customHeight="1">
      <c r="A218" s="405"/>
      <c r="B218" s="394"/>
      <c r="C218" s="389" t="s">
        <v>982</v>
      </c>
      <c r="D218" s="389" t="s">
        <v>164</v>
      </c>
      <c r="E218" s="390" t="s">
        <v>3993</v>
      </c>
      <c r="F218" s="391" t="s">
        <v>3994</v>
      </c>
      <c r="G218" s="392" t="s">
        <v>320</v>
      </c>
      <c r="H218" s="393">
        <v>4</v>
      </c>
      <c r="I218" s="180"/>
      <c r="J218" s="181">
        <f t="shared" si="70"/>
        <v>0</v>
      </c>
      <c r="K218" s="177" t="s">
        <v>5</v>
      </c>
      <c r="L218" s="41"/>
      <c r="M218" s="182" t="s">
        <v>5</v>
      </c>
      <c r="N218" s="183" t="s">
        <v>40</v>
      </c>
      <c r="O218" s="42"/>
      <c r="P218" s="184">
        <f t="shared" si="71"/>
        <v>0</v>
      </c>
      <c r="Q218" s="184">
        <v>0</v>
      </c>
      <c r="R218" s="184">
        <f t="shared" si="72"/>
        <v>0</v>
      </c>
      <c r="S218" s="184">
        <v>0</v>
      </c>
      <c r="T218" s="185">
        <f t="shared" si="73"/>
        <v>0</v>
      </c>
      <c r="AQ218" s="24" t="s">
        <v>168</v>
      </c>
      <c r="AS218" s="24" t="s">
        <v>164</v>
      </c>
      <c r="AT218" s="24" t="s">
        <v>77</v>
      </c>
      <c r="AX218" s="24" t="s">
        <v>162</v>
      </c>
      <c r="BD218" s="186">
        <f t="shared" si="74"/>
        <v>0</v>
      </c>
      <c r="BE218" s="186">
        <f t="shared" si="75"/>
        <v>0</v>
      </c>
      <c r="BF218" s="186">
        <f t="shared" si="76"/>
        <v>0</v>
      </c>
      <c r="BG218" s="186">
        <f t="shared" si="77"/>
        <v>0</v>
      </c>
      <c r="BH218" s="186">
        <f t="shared" si="78"/>
        <v>0</v>
      </c>
      <c r="BI218" s="24" t="s">
        <v>77</v>
      </c>
      <c r="BJ218" s="186">
        <f t="shared" si="79"/>
        <v>0</v>
      </c>
      <c r="BK218" s="24" t="s">
        <v>168</v>
      </c>
      <c r="BL218" s="24" t="s">
        <v>1989</v>
      </c>
    </row>
    <row r="219" spans="1:64" s="1" customFormat="1" ht="16.5" customHeight="1">
      <c r="A219" s="405"/>
      <c r="B219" s="394"/>
      <c r="C219" s="389" t="s">
        <v>987</v>
      </c>
      <c r="D219" s="389" t="s">
        <v>164</v>
      </c>
      <c r="E219" s="390" t="s">
        <v>3995</v>
      </c>
      <c r="F219" s="391" t="s">
        <v>3996</v>
      </c>
      <c r="G219" s="392" t="s">
        <v>284</v>
      </c>
      <c r="H219" s="393">
        <v>100</v>
      </c>
      <c r="I219" s="180"/>
      <c r="J219" s="181">
        <f t="shared" si="70"/>
        <v>0</v>
      </c>
      <c r="K219" s="177" t="s">
        <v>5</v>
      </c>
      <c r="L219" s="41"/>
      <c r="M219" s="182" t="s">
        <v>5</v>
      </c>
      <c r="N219" s="240" t="s">
        <v>40</v>
      </c>
      <c r="O219" s="241"/>
      <c r="P219" s="242">
        <f t="shared" si="71"/>
        <v>0</v>
      </c>
      <c r="Q219" s="242">
        <v>0</v>
      </c>
      <c r="R219" s="242">
        <f t="shared" si="72"/>
        <v>0</v>
      </c>
      <c r="S219" s="242">
        <v>0</v>
      </c>
      <c r="T219" s="243">
        <f t="shared" si="73"/>
        <v>0</v>
      </c>
      <c r="AQ219" s="24" t="s">
        <v>168</v>
      </c>
      <c r="AS219" s="24" t="s">
        <v>164</v>
      </c>
      <c r="AT219" s="24" t="s">
        <v>77</v>
      </c>
      <c r="AX219" s="24" t="s">
        <v>162</v>
      </c>
      <c r="BD219" s="186">
        <f t="shared" si="74"/>
        <v>0</v>
      </c>
      <c r="BE219" s="186">
        <f t="shared" si="75"/>
        <v>0</v>
      </c>
      <c r="BF219" s="186">
        <f t="shared" si="76"/>
        <v>0</v>
      </c>
      <c r="BG219" s="186">
        <f t="shared" si="77"/>
        <v>0</v>
      </c>
      <c r="BH219" s="186">
        <f t="shared" si="78"/>
        <v>0</v>
      </c>
      <c r="BI219" s="24" t="s">
        <v>77</v>
      </c>
      <c r="BJ219" s="186">
        <f t="shared" si="79"/>
        <v>0</v>
      </c>
      <c r="BK219" s="24" t="s">
        <v>168</v>
      </c>
      <c r="BL219" s="24" t="s">
        <v>1996</v>
      </c>
    </row>
    <row r="220" spans="1:64" s="1" customFormat="1" ht="6.9" customHeight="1">
      <c r="B220" s="56"/>
      <c r="C220" s="57"/>
      <c r="D220" s="57"/>
      <c r="E220" s="57"/>
      <c r="F220" s="57"/>
      <c r="G220" s="57"/>
      <c r="H220" s="57"/>
      <c r="I220" s="127"/>
      <c r="J220" s="57"/>
      <c r="K220" s="57"/>
      <c r="L220" s="41"/>
    </row>
  </sheetData>
  <autoFilter ref="C84:K219" xr:uid="{00000000-0009-0000-0000-000006000000}"/>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84"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100"/>
  <sheetViews>
    <sheetView showGridLines="0" workbookViewId="0">
      <pane ySplit="1" topLeftCell="A71" activePane="bottomLeft" state="frozen"/>
      <selection pane="bottomLeft" activeCell="I92" sqref="I92"/>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6" t="s">
        <v>108</v>
      </c>
      <c r="H1" s="486"/>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49" t="s">
        <v>8</v>
      </c>
      <c r="M2" s="450"/>
      <c r="N2" s="450"/>
      <c r="O2" s="450"/>
      <c r="P2" s="450"/>
      <c r="Q2" s="450"/>
      <c r="R2" s="450"/>
      <c r="S2" s="450"/>
      <c r="T2" s="450"/>
      <c r="U2" s="450"/>
      <c r="V2" s="450"/>
      <c r="AT2" s="24" t="s">
        <v>97</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7" t="str">
        <f>'Rekapitulace stavby'!K6</f>
        <v>Rekonstrukce ŠKOLNÍ KUCHYNĚ, Základní škola Praha 9, Vybíralova 964/8, 19800 Praha 9</v>
      </c>
      <c r="F7" s="488"/>
      <c r="G7" s="488"/>
      <c r="H7" s="488"/>
      <c r="I7" s="105"/>
      <c r="J7" s="29"/>
      <c r="K7" s="31"/>
    </row>
    <row r="8" spans="1:70" s="1" customFormat="1">
      <c r="B8" s="41"/>
      <c r="C8" s="42"/>
      <c r="D8" s="37" t="s">
        <v>113</v>
      </c>
      <c r="E8" s="42"/>
      <c r="F8" s="42"/>
      <c r="G8" s="42"/>
      <c r="H8" s="42"/>
      <c r="I8" s="106"/>
      <c r="J8" s="42"/>
      <c r="K8" s="45"/>
    </row>
    <row r="9" spans="1:70" s="1" customFormat="1" ht="36.9" customHeight="1">
      <c r="B9" s="41"/>
      <c r="C9" s="42"/>
      <c r="D9" s="42"/>
      <c r="E9" s="489" t="s">
        <v>3997</v>
      </c>
      <c r="F9" s="490"/>
      <c r="G9" s="490"/>
      <c r="H9" s="490"/>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1" t="s">
        <v>5</v>
      </c>
      <c r="F24" s="481"/>
      <c r="G24" s="481"/>
      <c r="H24" s="481"/>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ROUND(J83,2)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ROUND(SUM(BE83:BE99), 2)</f>
        <v>0</v>
      </c>
      <c r="G30" s="42"/>
      <c r="H30" s="42"/>
      <c r="I30" s="119">
        <v>0.21</v>
      </c>
      <c r="J30" s="118">
        <f>ROUND(ROUND((SUM(BE83:BE99)), 2)*I30, 2)</f>
        <v>0</v>
      </c>
      <c r="K30" s="45"/>
    </row>
    <row r="31" spans="2:11" s="1" customFormat="1" ht="14.4" customHeight="1">
      <c r="B31" s="41"/>
      <c r="C31" s="42"/>
      <c r="D31" s="42"/>
      <c r="E31" s="49" t="s">
        <v>41</v>
      </c>
      <c r="F31" s="118">
        <f>ROUND(SUM(BF83:BF99), 2)</f>
        <v>0</v>
      </c>
      <c r="G31" s="42"/>
      <c r="H31" s="42"/>
      <c r="I31" s="119">
        <v>0.15</v>
      </c>
      <c r="J31" s="118">
        <f>ROUND(ROUND((SUM(BF83:BF99)), 2)*I31, 2)</f>
        <v>0</v>
      </c>
      <c r="K31" s="45"/>
    </row>
    <row r="32" spans="2:11" s="1" customFormat="1" ht="14.4" hidden="1" customHeight="1">
      <c r="B32" s="41"/>
      <c r="C32" s="42"/>
      <c r="D32" s="42"/>
      <c r="E32" s="49" t="s">
        <v>42</v>
      </c>
      <c r="F32" s="118">
        <f>ROUND(SUM(BG83:BG99), 2)</f>
        <v>0</v>
      </c>
      <c r="G32" s="42"/>
      <c r="H32" s="42"/>
      <c r="I32" s="119">
        <v>0.21</v>
      </c>
      <c r="J32" s="118">
        <v>0</v>
      </c>
      <c r="K32" s="45"/>
    </row>
    <row r="33" spans="2:11" s="1" customFormat="1" ht="14.4" hidden="1" customHeight="1">
      <c r="B33" s="41"/>
      <c r="C33" s="42"/>
      <c r="D33" s="42"/>
      <c r="E33" s="49" t="s">
        <v>43</v>
      </c>
      <c r="F33" s="118">
        <f>ROUND(SUM(BH83:BH99), 2)</f>
        <v>0</v>
      </c>
      <c r="G33" s="42"/>
      <c r="H33" s="42"/>
      <c r="I33" s="119">
        <v>0.15</v>
      </c>
      <c r="J33" s="118">
        <v>0</v>
      </c>
      <c r="K33" s="45"/>
    </row>
    <row r="34" spans="2:11" s="1" customFormat="1" ht="14.4" hidden="1" customHeight="1">
      <c r="B34" s="41"/>
      <c r="C34" s="42"/>
      <c r="D34" s="42"/>
      <c r="E34" s="49" t="s">
        <v>44</v>
      </c>
      <c r="F34" s="118">
        <f>ROUND(SUM(BI83:BI99),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7" t="str">
        <f>E7</f>
        <v>Rekonstrukce ŠKOLNÍ KUCHYNĚ, Základní škola Praha 9, Vybíralova 964/8, 19800 Praha 9</v>
      </c>
      <c r="F45" s="488"/>
      <c r="G45" s="488"/>
      <c r="H45" s="488"/>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89" t="str">
        <f>E9</f>
        <v>D1.4g - ZAŘÍZENÍ PRO ODVOD KOUŘE A TEPLA (SOZ)</v>
      </c>
      <c r="F47" s="490"/>
      <c r="G47" s="490"/>
      <c r="H47" s="490"/>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1" t="str">
        <f>E21</f>
        <v xml:space="preserve"> </v>
      </c>
      <c r="K51" s="45"/>
    </row>
    <row r="52" spans="2:47" s="1" customFormat="1" ht="14.4" customHeight="1">
      <c r="B52" s="41"/>
      <c r="C52" s="37" t="s">
        <v>30</v>
      </c>
      <c r="D52" s="42"/>
      <c r="E52" s="42"/>
      <c r="F52" s="35" t="str">
        <f>IF(E18="","",E18)</f>
        <v/>
      </c>
      <c r="G52" s="42"/>
      <c r="H52" s="42"/>
      <c r="I52" s="106"/>
      <c r="J52" s="482"/>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J83</f>
        <v>0</v>
      </c>
      <c r="K56" s="45"/>
      <c r="AU56" s="24" t="s">
        <v>119</v>
      </c>
    </row>
    <row r="57" spans="2:47" s="7" customFormat="1" ht="24.9" customHeight="1">
      <c r="B57" s="135"/>
      <c r="C57" s="136"/>
      <c r="D57" s="137" t="s">
        <v>3998</v>
      </c>
      <c r="E57" s="138"/>
      <c r="F57" s="138"/>
      <c r="G57" s="138"/>
      <c r="H57" s="138"/>
      <c r="I57" s="139"/>
      <c r="J57" s="140">
        <f>J84</f>
        <v>0</v>
      </c>
      <c r="K57" s="141"/>
    </row>
    <row r="58" spans="2:47" s="8" customFormat="1" ht="20" customHeight="1">
      <c r="B58" s="142"/>
      <c r="C58" s="143"/>
      <c r="D58" s="144" t="s">
        <v>3999</v>
      </c>
      <c r="E58" s="145"/>
      <c r="F58" s="145"/>
      <c r="G58" s="145"/>
      <c r="H58" s="145"/>
      <c r="I58" s="146"/>
      <c r="J58" s="147">
        <f>J85</f>
        <v>0</v>
      </c>
      <c r="K58" s="148"/>
    </row>
    <row r="59" spans="2:47" s="8" customFormat="1" ht="20" customHeight="1">
      <c r="B59" s="142"/>
      <c r="C59" s="143"/>
      <c r="D59" s="144" t="s">
        <v>4000</v>
      </c>
      <c r="E59" s="145"/>
      <c r="F59" s="145"/>
      <c r="G59" s="145"/>
      <c r="H59" s="145"/>
      <c r="I59" s="146"/>
      <c r="J59" s="147">
        <f>J87</f>
        <v>0</v>
      </c>
      <c r="K59" s="148"/>
    </row>
    <row r="60" spans="2:47" s="8" customFormat="1" ht="20" customHeight="1">
      <c r="B60" s="142"/>
      <c r="C60" s="143"/>
      <c r="D60" s="144" t="s">
        <v>4001</v>
      </c>
      <c r="E60" s="145"/>
      <c r="F60" s="145"/>
      <c r="G60" s="145"/>
      <c r="H60" s="145"/>
      <c r="I60" s="146"/>
      <c r="J60" s="147">
        <f>J89</f>
        <v>0</v>
      </c>
      <c r="K60" s="148"/>
    </row>
    <row r="61" spans="2:47" s="8" customFormat="1" ht="20" customHeight="1">
      <c r="B61" s="142"/>
      <c r="C61" s="143"/>
      <c r="D61" s="144" t="s">
        <v>4002</v>
      </c>
      <c r="E61" s="145"/>
      <c r="F61" s="145"/>
      <c r="G61" s="145"/>
      <c r="H61" s="145"/>
      <c r="I61" s="146"/>
      <c r="J61" s="147">
        <f>J92</f>
        <v>0</v>
      </c>
      <c r="K61" s="148"/>
    </row>
    <row r="62" spans="2:47" s="8" customFormat="1" ht="20" customHeight="1">
      <c r="B62" s="142"/>
      <c r="C62" s="143"/>
      <c r="D62" s="144" t="s">
        <v>4003</v>
      </c>
      <c r="E62" s="145"/>
      <c r="F62" s="145"/>
      <c r="G62" s="145"/>
      <c r="H62" s="145"/>
      <c r="I62" s="146"/>
      <c r="J62" s="147">
        <f>J94</f>
        <v>0</v>
      </c>
      <c r="K62" s="148"/>
    </row>
    <row r="63" spans="2:47" s="8" customFormat="1" ht="20" customHeight="1">
      <c r="B63" s="142"/>
      <c r="C63" s="143"/>
      <c r="D63" s="144" t="s">
        <v>4004</v>
      </c>
      <c r="E63" s="145"/>
      <c r="F63" s="145"/>
      <c r="G63" s="145"/>
      <c r="H63" s="145"/>
      <c r="I63" s="146"/>
      <c r="J63" s="147">
        <f>J96</f>
        <v>0</v>
      </c>
      <c r="K63" s="148"/>
    </row>
    <row r="64" spans="2:47" s="1" customFormat="1" ht="21.75" customHeight="1">
      <c r="B64" s="41"/>
      <c r="C64" s="42"/>
      <c r="D64" s="42"/>
      <c r="E64" s="42"/>
      <c r="F64" s="42"/>
      <c r="G64" s="42"/>
      <c r="H64" s="42"/>
      <c r="I64" s="106"/>
      <c r="J64" s="42"/>
      <c r="K64" s="45"/>
    </row>
    <row r="65" spans="2:12" s="1" customFormat="1" ht="6.9" customHeight="1">
      <c r="B65" s="56"/>
      <c r="C65" s="57"/>
      <c r="D65" s="57"/>
      <c r="E65" s="57"/>
      <c r="F65" s="57"/>
      <c r="G65" s="57"/>
      <c r="H65" s="57"/>
      <c r="I65" s="127"/>
      <c r="J65" s="57"/>
      <c r="K65" s="58"/>
    </row>
    <row r="69" spans="2:12" s="1" customFormat="1" ht="6.9" customHeight="1">
      <c r="B69" s="59"/>
      <c r="C69" s="60"/>
      <c r="D69" s="60"/>
      <c r="E69" s="60"/>
      <c r="F69" s="60"/>
      <c r="G69" s="60"/>
      <c r="H69" s="60"/>
      <c r="I69" s="128"/>
      <c r="J69" s="60"/>
      <c r="K69" s="60"/>
      <c r="L69" s="41"/>
    </row>
    <row r="70" spans="2:12" s="1" customFormat="1" ht="36.9" customHeight="1">
      <c r="B70" s="41"/>
      <c r="C70" s="61" t="s">
        <v>146</v>
      </c>
      <c r="L70" s="41"/>
    </row>
    <row r="71" spans="2:12" s="1" customFormat="1" ht="6.9" customHeight="1">
      <c r="B71" s="41"/>
      <c r="L71" s="41"/>
    </row>
    <row r="72" spans="2:12" s="1" customFormat="1" ht="14.4" customHeight="1">
      <c r="B72" s="41"/>
      <c r="C72" s="63" t="s">
        <v>19</v>
      </c>
      <c r="L72" s="41"/>
    </row>
    <row r="73" spans="2:12" s="1" customFormat="1" ht="16.5" customHeight="1">
      <c r="B73" s="41"/>
      <c r="E73" s="483" t="str">
        <f>E7</f>
        <v>Rekonstrukce ŠKOLNÍ KUCHYNĚ, Základní škola Praha 9, Vybíralova 964/8, 19800 Praha 9</v>
      </c>
      <c r="F73" s="484"/>
      <c r="G73" s="484"/>
      <c r="H73" s="484"/>
      <c r="L73" s="41"/>
    </row>
    <row r="74" spans="2:12" s="1" customFormat="1" ht="14.4" customHeight="1">
      <c r="B74" s="41"/>
      <c r="C74" s="63" t="s">
        <v>113</v>
      </c>
      <c r="L74" s="41"/>
    </row>
    <row r="75" spans="2:12" s="1" customFormat="1" ht="17.25" customHeight="1">
      <c r="B75" s="41"/>
      <c r="E75" s="451" t="str">
        <f>E9</f>
        <v>D1.4g - ZAŘÍZENÍ PRO ODVOD KOUŘE A TEPLA (SOZ)</v>
      </c>
      <c r="F75" s="485"/>
      <c r="G75" s="485"/>
      <c r="H75" s="485"/>
      <c r="L75" s="41"/>
    </row>
    <row r="76" spans="2:12" s="1" customFormat="1" ht="6.9" customHeight="1">
      <c r="B76" s="41"/>
      <c r="L76" s="41"/>
    </row>
    <row r="77" spans="2:12" s="1" customFormat="1" ht="18" customHeight="1">
      <c r="B77" s="41"/>
      <c r="C77" s="63" t="s">
        <v>23</v>
      </c>
      <c r="F77" s="149" t="str">
        <f>F12</f>
        <v xml:space="preserve"> </v>
      </c>
      <c r="I77" s="150" t="s">
        <v>25</v>
      </c>
      <c r="J77" s="67" t="str">
        <f>IF(J12="","",J12)</f>
        <v>25. 10. 2019</v>
      </c>
      <c r="L77" s="41"/>
    </row>
    <row r="78" spans="2:12" s="1" customFormat="1" ht="6.9" customHeight="1">
      <c r="B78" s="41"/>
      <c r="L78" s="41"/>
    </row>
    <row r="79" spans="2:12" s="1" customFormat="1">
      <c r="B79" s="41"/>
      <c r="C79" s="63" t="s">
        <v>27</v>
      </c>
      <c r="F79" s="149" t="str">
        <f>E15</f>
        <v xml:space="preserve"> </v>
      </c>
      <c r="I79" s="150" t="s">
        <v>32</v>
      </c>
      <c r="J79" s="149" t="str">
        <f>E21</f>
        <v xml:space="preserve"> </v>
      </c>
      <c r="L79" s="41"/>
    </row>
    <row r="80" spans="2:12" s="1" customFormat="1" ht="14.4" customHeight="1">
      <c r="B80" s="41"/>
      <c r="C80" s="63" t="s">
        <v>30</v>
      </c>
      <c r="F80" s="149" t="str">
        <f>IF(E18="","",E18)</f>
        <v/>
      </c>
      <c r="L80" s="41"/>
    </row>
    <row r="81" spans="2:65" s="1" customFormat="1" ht="10.4" customHeight="1">
      <c r="B81" s="41"/>
      <c r="L81" s="41"/>
    </row>
    <row r="82" spans="2:65" s="9" customFormat="1" ht="29.25" customHeight="1">
      <c r="B82" s="151"/>
      <c r="C82" s="152" t="s">
        <v>147</v>
      </c>
      <c r="D82" s="153" t="s">
        <v>54</v>
      </c>
      <c r="E82" s="153" t="s">
        <v>50</v>
      </c>
      <c r="F82" s="153" t="s">
        <v>148</v>
      </c>
      <c r="G82" s="153" t="s">
        <v>149</v>
      </c>
      <c r="H82" s="153" t="s">
        <v>150</v>
      </c>
      <c r="I82" s="154" t="s">
        <v>151</v>
      </c>
      <c r="J82" s="153" t="s">
        <v>117</v>
      </c>
      <c r="K82" s="155" t="s">
        <v>152</v>
      </c>
      <c r="L82" s="151"/>
      <c r="M82" s="73" t="s">
        <v>153</v>
      </c>
      <c r="N82" s="74" t="s">
        <v>39</v>
      </c>
      <c r="O82" s="74" t="s">
        <v>154</v>
      </c>
      <c r="P82" s="74" t="s">
        <v>155</v>
      </c>
      <c r="Q82" s="74" t="s">
        <v>156</v>
      </c>
      <c r="R82" s="74" t="s">
        <v>157</v>
      </c>
      <c r="S82" s="74" t="s">
        <v>158</v>
      </c>
      <c r="T82" s="75" t="s">
        <v>159</v>
      </c>
    </row>
    <row r="83" spans="2:65" s="1" customFormat="1" ht="29.25" customHeight="1">
      <c r="B83" s="41"/>
      <c r="C83" s="77" t="s">
        <v>118</v>
      </c>
      <c r="J83" s="156">
        <f>BK83</f>
        <v>0</v>
      </c>
      <c r="L83" s="41"/>
      <c r="M83" s="76"/>
      <c r="N83" s="68"/>
      <c r="O83" s="68"/>
      <c r="P83" s="157">
        <f>P84</f>
        <v>0</v>
      </c>
      <c r="Q83" s="68"/>
      <c r="R83" s="157">
        <f>R84</f>
        <v>0</v>
      </c>
      <c r="S83" s="68"/>
      <c r="T83" s="158">
        <f>T84</f>
        <v>0</v>
      </c>
      <c r="AT83" s="24" t="s">
        <v>68</v>
      </c>
      <c r="AU83" s="24" t="s">
        <v>119</v>
      </c>
      <c r="BK83" s="159">
        <f>BK84</f>
        <v>0</v>
      </c>
    </row>
    <row r="84" spans="2:65" s="10" customFormat="1" ht="37.4" customHeight="1">
      <c r="B84" s="160"/>
      <c r="D84" s="161" t="s">
        <v>68</v>
      </c>
      <c r="E84" s="162" t="s">
        <v>4005</v>
      </c>
      <c r="F84" s="162" t="s">
        <v>4006</v>
      </c>
      <c r="I84" s="163"/>
      <c r="J84" s="164">
        <f>BK84</f>
        <v>0</v>
      </c>
      <c r="L84" s="160"/>
      <c r="M84" s="165"/>
      <c r="N84" s="166"/>
      <c r="O84" s="166"/>
      <c r="P84" s="167">
        <f>P85+P87+P89+P92+P94+P96</f>
        <v>0</v>
      </c>
      <c r="Q84" s="166"/>
      <c r="R84" s="167">
        <f>R85+R87+R89+R92+R94+R96</f>
        <v>0</v>
      </c>
      <c r="S84" s="166"/>
      <c r="T84" s="168">
        <f>T85+T87+T89+T92+T94+T96</f>
        <v>0</v>
      </c>
      <c r="AR84" s="161" t="s">
        <v>77</v>
      </c>
      <c r="AT84" s="169" t="s">
        <v>68</v>
      </c>
      <c r="AU84" s="169" t="s">
        <v>69</v>
      </c>
      <c r="AY84" s="161" t="s">
        <v>162</v>
      </c>
      <c r="BK84" s="170">
        <f>BK85+BK87+BK89+BK92+BK94+BK96</f>
        <v>0</v>
      </c>
    </row>
    <row r="85" spans="2:65" s="10" customFormat="1" ht="20" customHeight="1">
      <c r="B85" s="160"/>
      <c r="D85" s="171" t="s">
        <v>68</v>
      </c>
      <c r="E85" s="172" t="s">
        <v>4007</v>
      </c>
      <c r="F85" s="172" t="s">
        <v>4008</v>
      </c>
      <c r="I85" s="163"/>
      <c r="J85" s="173">
        <f>BK85</f>
        <v>0</v>
      </c>
      <c r="L85" s="160"/>
      <c r="M85" s="165"/>
      <c r="N85" s="166"/>
      <c r="O85" s="166"/>
      <c r="P85" s="167">
        <f>P86</f>
        <v>0</v>
      </c>
      <c r="Q85" s="166"/>
      <c r="R85" s="167">
        <f>R86</f>
        <v>0</v>
      </c>
      <c r="S85" s="166"/>
      <c r="T85" s="168">
        <f>T86</f>
        <v>0</v>
      </c>
      <c r="AR85" s="161" t="s">
        <v>77</v>
      </c>
      <c r="AT85" s="169" t="s">
        <v>68</v>
      </c>
      <c r="AU85" s="169" t="s">
        <v>77</v>
      </c>
      <c r="AY85" s="161" t="s">
        <v>162</v>
      </c>
      <c r="BK85" s="170">
        <f>BK86</f>
        <v>0</v>
      </c>
    </row>
    <row r="86" spans="2:65" s="1" customFormat="1" ht="38.25" customHeight="1">
      <c r="B86" s="174"/>
      <c r="C86" s="175" t="s">
        <v>77</v>
      </c>
      <c r="D86" s="175" t="s">
        <v>164</v>
      </c>
      <c r="E86" s="176" t="s">
        <v>4009</v>
      </c>
      <c r="F86" s="177" t="s">
        <v>4010</v>
      </c>
      <c r="G86" s="178" t="s">
        <v>3027</v>
      </c>
      <c r="H86" s="179">
        <v>1</v>
      </c>
      <c r="I86" s="180"/>
      <c r="J86" s="181">
        <f>ROUND(I86*H86,2)</f>
        <v>0</v>
      </c>
      <c r="K86" s="177" t="s">
        <v>5</v>
      </c>
      <c r="L86" s="41"/>
      <c r="M86" s="182" t="s">
        <v>5</v>
      </c>
      <c r="N86" s="183" t="s">
        <v>40</v>
      </c>
      <c r="O86" s="42"/>
      <c r="P86" s="184">
        <f>O86*H86</f>
        <v>0</v>
      </c>
      <c r="Q86" s="184">
        <v>0</v>
      </c>
      <c r="R86" s="184">
        <f>Q86*H86</f>
        <v>0</v>
      </c>
      <c r="S86" s="184">
        <v>0</v>
      </c>
      <c r="T86" s="185">
        <f>S86*H86</f>
        <v>0</v>
      </c>
      <c r="AR86" s="24" t="s">
        <v>168</v>
      </c>
      <c r="AT86" s="24" t="s">
        <v>164</v>
      </c>
      <c r="AU86" s="24" t="s">
        <v>79</v>
      </c>
      <c r="AY86" s="24" t="s">
        <v>162</v>
      </c>
      <c r="BE86" s="186">
        <f>IF(N86="základní",J86,0)</f>
        <v>0</v>
      </c>
      <c r="BF86" s="186">
        <f>IF(N86="snížená",J86,0)</f>
        <v>0</v>
      </c>
      <c r="BG86" s="186">
        <f>IF(N86="zákl. přenesená",J86,0)</f>
        <v>0</v>
      </c>
      <c r="BH86" s="186">
        <f>IF(N86="sníž. přenesená",J86,0)</f>
        <v>0</v>
      </c>
      <c r="BI86" s="186">
        <f>IF(N86="nulová",J86,0)</f>
        <v>0</v>
      </c>
      <c r="BJ86" s="24" t="s">
        <v>77</v>
      </c>
      <c r="BK86" s="186">
        <f>ROUND(I86*H86,2)</f>
        <v>0</v>
      </c>
      <c r="BL86" s="24" t="s">
        <v>168</v>
      </c>
      <c r="BM86" s="24" t="s">
        <v>79</v>
      </c>
    </row>
    <row r="87" spans="2:65" s="10" customFormat="1" ht="29.9" customHeight="1">
      <c r="B87" s="160"/>
      <c r="D87" s="171" t="s">
        <v>68</v>
      </c>
      <c r="E87" s="172" t="s">
        <v>4011</v>
      </c>
      <c r="F87" s="172" t="s">
        <v>4012</v>
      </c>
      <c r="I87" s="163"/>
      <c r="J87" s="173">
        <f>BK87</f>
        <v>0</v>
      </c>
      <c r="L87" s="160"/>
      <c r="M87" s="165"/>
      <c r="N87" s="166"/>
      <c r="O87" s="166"/>
      <c r="P87" s="167">
        <f>P88</f>
        <v>0</v>
      </c>
      <c r="Q87" s="166"/>
      <c r="R87" s="167">
        <f>R88</f>
        <v>0</v>
      </c>
      <c r="S87" s="166"/>
      <c r="T87" s="168">
        <f>T88</f>
        <v>0</v>
      </c>
      <c r="AR87" s="161" t="s">
        <v>77</v>
      </c>
      <c r="AT87" s="169" t="s">
        <v>68</v>
      </c>
      <c r="AU87" s="169" t="s">
        <v>77</v>
      </c>
      <c r="AY87" s="161" t="s">
        <v>162</v>
      </c>
      <c r="BK87" s="170">
        <f>BK88</f>
        <v>0</v>
      </c>
    </row>
    <row r="88" spans="2:65" s="1" customFormat="1" ht="16.5" customHeight="1">
      <c r="B88" s="174"/>
      <c r="C88" s="175" t="s">
        <v>79</v>
      </c>
      <c r="D88" s="175" t="s">
        <v>164</v>
      </c>
      <c r="E88" s="176" t="s">
        <v>4013</v>
      </c>
      <c r="F88" s="177" t="s">
        <v>4014</v>
      </c>
      <c r="G88" s="178" t="s">
        <v>3185</v>
      </c>
      <c r="H88" s="179">
        <v>51</v>
      </c>
      <c r="I88" s="180"/>
      <c r="J88" s="181">
        <f>ROUND(I88*H88,2)</f>
        <v>0</v>
      </c>
      <c r="K88" s="177" t="s">
        <v>5</v>
      </c>
      <c r="L88" s="41"/>
      <c r="M88" s="182" t="s">
        <v>5</v>
      </c>
      <c r="N88" s="183" t="s">
        <v>40</v>
      </c>
      <c r="O88" s="42"/>
      <c r="P88" s="184">
        <f>O88*H88</f>
        <v>0</v>
      </c>
      <c r="Q88" s="184">
        <v>0</v>
      </c>
      <c r="R88" s="184">
        <f>Q88*H88</f>
        <v>0</v>
      </c>
      <c r="S88" s="184">
        <v>0</v>
      </c>
      <c r="T88" s="185">
        <f>S88*H88</f>
        <v>0</v>
      </c>
      <c r="AR88" s="24" t="s">
        <v>168</v>
      </c>
      <c r="AT88" s="24" t="s">
        <v>164</v>
      </c>
      <c r="AU88" s="24" t="s">
        <v>79</v>
      </c>
      <c r="AY88" s="24" t="s">
        <v>162</v>
      </c>
      <c r="BE88" s="186">
        <f>IF(N88="základní",J88,0)</f>
        <v>0</v>
      </c>
      <c r="BF88" s="186">
        <f>IF(N88="snížená",J88,0)</f>
        <v>0</v>
      </c>
      <c r="BG88" s="186">
        <f>IF(N88="zákl. přenesená",J88,0)</f>
        <v>0</v>
      </c>
      <c r="BH88" s="186">
        <f>IF(N88="sníž. přenesená",J88,0)</f>
        <v>0</v>
      </c>
      <c r="BI88" s="186">
        <f>IF(N88="nulová",J88,0)</f>
        <v>0</v>
      </c>
      <c r="BJ88" s="24" t="s">
        <v>77</v>
      </c>
      <c r="BK88" s="186">
        <f>ROUND(I88*H88,2)</f>
        <v>0</v>
      </c>
      <c r="BL88" s="24" t="s">
        <v>168</v>
      </c>
      <c r="BM88" s="24" t="s">
        <v>168</v>
      </c>
    </row>
    <row r="89" spans="2:65" s="10" customFormat="1" ht="29.9" customHeight="1">
      <c r="B89" s="160"/>
      <c r="D89" s="171" t="s">
        <v>68</v>
      </c>
      <c r="E89" s="172" t="s">
        <v>4015</v>
      </c>
      <c r="F89" s="172" t="s">
        <v>4016</v>
      </c>
      <c r="I89" s="163"/>
      <c r="J89" s="173">
        <f>BK89</f>
        <v>0</v>
      </c>
      <c r="L89" s="160"/>
      <c r="M89" s="165"/>
      <c r="N89" s="166"/>
      <c r="O89" s="166"/>
      <c r="P89" s="167">
        <f>SUM(P90:P91)</f>
        <v>0</v>
      </c>
      <c r="Q89" s="166"/>
      <c r="R89" s="167">
        <f>SUM(R90:R91)</f>
        <v>0</v>
      </c>
      <c r="S89" s="166"/>
      <c r="T89" s="168">
        <f>SUM(T90:T91)</f>
        <v>0</v>
      </c>
      <c r="AR89" s="161" t="s">
        <v>77</v>
      </c>
      <c r="AT89" s="169" t="s">
        <v>68</v>
      </c>
      <c r="AU89" s="169" t="s">
        <v>77</v>
      </c>
      <c r="AY89" s="161" t="s">
        <v>162</v>
      </c>
      <c r="BK89" s="170">
        <f>SUM(BK90:BK91)</f>
        <v>0</v>
      </c>
    </row>
    <row r="90" spans="2:65" s="1" customFormat="1" ht="25.5" customHeight="1">
      <c r="B90" s="174"/>
      <c r="C90" s="175" t="s">
        <v>178</v>
      </c>
      <c r="D90" s="175" t="s">
        <v>164</v>
      </c>
      <c r="E90" s="176" t="s">
        <v>4017</v>
      </c>
      <c r="F90" s="177" t="s">
        <v>4018</v>
      </c>
      <c r="G90" s="178" t="s">
        <v>3027</v>
      </c>
      <c r="H90" s="179">
        <v>22</v>
      </c>
      <c r="I90" s="180"/>
      <c r="J90" s="181">
        <f>ROUND(I90*H90,2)</f>
        <v>0</v>
      </c>
      <c r="K90" s="177" t="s">
        <v>5</v>
      </c>
      <c r="L90" s="41"/>
      <c r="M90" s="182" t="s">
        <v>5</v>
      </c>
      <c r="N90" s="183" t="s">
        <v>40</v>
      </c>
      <c r="O90" s="42"/>
      <c r="P90" s="184">
        <f>O90*H90</f>
        <v>0</v>
      </c>
      <c r="Q90" s="184">
        <v>0</v>
      </c>
      <c r="R90" s="184">
        <f>Q90*H90</f>
        <v>0</v>
      </c>
      <c r="S90" s="184">
        <v>0</v>
      </c>
      <c r="T90" s="185">
        <f>S90*H90</f>
        <v>0</v>
      </c>
      <c r="AR90" s="24" t="s">
        <v>168</v>
      </c>
      <c r="AT90" s="24" t="s">
        <v>164</v>
      </c>
      <c r="AU90" s="24" t="s">
        <v>79</v>
      </c>
      <c r="AY90" s="24" t="s">
        <v>162</v>
      </c>
      <c r="BE90" s="186">
        <f>IF(N90="základní",J90,0)</f>
        <v>0</v>
      </c>
      <c r="BF90" s="186">
        <f>IF(N90="snížená",J90,0)</f>
        <v>0</v>
      </c>
      <c r="BG90" s="186">
        <f>IF(N90="zákl. přenesená",J90,0)</f>
        <v>0</v>
      </c>
      <c r="BH90" s="186">
        <f>IF(N90="sníž. přenesená",J90,0)</f>
        <v>0</v>
      </c>
      <c r="BI90" s="186">
        <f>IF(N90="nulová",J90,0)</f>
        <v>0</v>
      </c>
      <c r="BJ90" s="24" t="s">
        <v>77</v>
      </c>
      <c r="BK90" s="186">
        <f>ROUND(I90*H90,2)</f>
        <v>0</v>
      </c>
      <c r="BL90" s="24" t="s">
        <v>168</v>
      </c>
      <c r="BM90" s="24" t="s">
        <v>203</v>
      </c>
    </row>
    <row r="91" spans="2:65" s="1" customFormat="1" ht="38.25" customHeight="1">
      <c r="B91" s="174"/>
      <c r="C91" s="175" t="s">
        <v>168</v>
      </c>
      <c r="D91" s="175" t="s">
        <v>164</v>
      </c>
      <c r="E91" s="176" t="s">
        <v>4019</v>
      </c>
      <c r="F91" s="177" t="s">
        <v>4020</v>
      </c>
      <c r="G91" s="178" t="s">
        <v>3027</v>
      </c>
      <c r="H91" s="179">
        <v>1</v>
      </c>
      <c r="I91" s="180"/>
      <c r="J91" s="181">
        <f>ROUND(I91*H91,2)</f>
        <v>0</v>
      </c>
      <c r="K91" s="177" t="s">
        <v>5</v>
      </c>
      <c r="L91" s="41"/>
      <c r="M91" s="182" t="s">
        <v>5</v>
      </c>
      <c r="N91" s="183" t="s">
        <v>40</v>
      </c>
      <c r="O91" s="42"/>
      <c r="P91" s="184">
        <f>O91*H91</f>
        <v>0</v>
      </c>
      <c r="Q91" s="184">
        <v>0</v>
      </c>
      <c r="R91" s="184">
        <f>Q91*H91</f>
        <v>0</v>
      </c>
      <c r="S91" s="184">
        <v>0</v>
      </c>
      <c r="T91" s="185">
        <f>S91*H91</f>
        <v>0</v>
      </c>
      <c r="AR91" s="24" t="s">
        <v>168</v>
      </c>
      <c r="AT91" s="24" t="s">
        <v>164</v>
      </c>
      <c r="AU91" s="24" t="s">
        <v>79</v>
      </c>
      <c r="AY91" s="24" t="s">
        <v>162</v>
      </c>
      <c r="BE91" s="186">
        <f>IF(N91="základní",J91,0)</f>
        <v>0</v>
      </c>
      <c r="BF91" s="186">
        <f>IF(N91="snížená",J91,0)</f>
        <v>0</v>
      </c>
      <c r="BG91" s="186">
        <f>IF(N91="zákl. přenesená",J91,0)</f>
        <v>0</v>
      </c>
      <c r="BH91" s="186">
        <f>IF(N91="sníž. přenesená",J91,0)</f>
        <v>0</v>
      </c>
      <c r="BI91" s="186">
        <f>IF(N91="nulová",J91,0)</f>
        <v>0</v>
      </c>
      <c r="BJ91" s="24" t="s">
        <v>77</v>
      </c>
      <c r="BK91" s="186">
        <f>ROUND(I91*H91,2)</f>
        <v>0</v>
      </c>
      <c r="BL91" s="24" t="s">
        <v>168</v>
      </c>
      <c r="BM91" s="24" t="s">
        <v>213</v>
      </c>
    </row>
    <row r="92" spans="2:65" s="10" customFormat="1" ht="29.9" customHeight="1">
      <c r="B92" s="160"/>
      <c r="D92" s="171" t="s">
        <v>68</v>
      </c>
      <c r="E92" s="172" t="s">
        <v>4021</v>
      </c>
      <c r="F92" s="172" t="s">
        <v>4022</v>
      </c>
      <c r="I92" s="163"/>
      <c r="J92" s="173">
        <f>BK92</f>
        <v>0</v>
      </c>
      <c r="L92" s="160"/>
      <c r="M92" s="165"/>
      <c r="N92" s="166"/>
      <c r="O92" s="166"/>
      <c r="P92" s="167">
        <f>P93</f>
        <v>0</v>
      </c>
      <c r="Q92" s="166"/>
      <c r="R92" s="167">
        <f>R93</f>
        <v>0</v>
      </c>
      <c r="S92" s="166"/>
      <c r="T92" s="168">
        <f>T93</f>
        <v>0</v>
      </c>
      <c r="AR92" s="161" t="s">
        <v>77</v>
      </c>
      <c r="AT92" s="169" t="s">
        <v>68</v>
      </c>
      <c r="AU92" s="169" t="s">
        <v>77</v>
      </c>
      <c r="AY92" s="161" t="s">
        <v>162</v>
      </c>
      <c r="BK92" s="170">
        <f>BK93</f>
        <v>0</v>
      </c>
    </row>
    <row r="93" spans="2:65" s="1" customFormat="1" ht="16.5" customHeight="1">
      <c r="B93" s="174"/>
      <c r="C93" s="175" t="s">
        <v>197</v>
      </c>
      <c r="D93" s="175" t="s">
        <v>164</v>
      </c>
      <c r="E93" s="176" t="s">
        <v>4023</v>
      </c>
      <c r="F93" s="177" t="s">
        <v>4014</v>
      </c>
      <c r="G93" s="178" t="s">
        <v>3027</v>
      </c>
      <c r="H93" s="179">
        <v>1</v>
      </c>
      <c r="I93" s="180"/>
      <c r="J93" s="181">
        <f>ROUND(I93*H93,2)</f>
        <v>0</v>
      </c>
      <c r="K93" s="177" t="s">
        <v>5</v>
      </c>
      <c r="L93" s="41"/>
      <c r="M93" s="182" t="s">
        <v>5</v>
      </c>
      <c r="N93" s="183" t="s">
        <v>40</v>
      </c>
      <c r="O93" s="42"/>
      <c r="P93" s="184">
        <f>O93*H93</f>
        <v>0</v>
      </c>
      <c r="Q93" s="184">
        <v>0</v>
      </c>
      <c r="R93" s="184">
        <f>Q93*H93</f>
        <v>0</v>
      </c>
      <c r="S93" s="184">
        <v>0</v>
      </c>
      <c r="T93" s="185">
        <f>S93*H93</f>
        <v>0</v>
      </c>
      <c r="AR93" s="24" t="s">
        <v>168</v>
      </c>
      <c r="AT93" s="24" t="s">
        <v>164</v>
      </c>
      <c r="AU93" s="24" t="s">
        <v>79</v>
      </c>
      <c r="AY93" s="24" t="s">
        <v>162</v>
      </c>
      <c r="BE93" s="186">
        <f>IF(N93="základní",J93,0)</f>
        <v>0</v>
      </c>
      <c r="BF93" s="186">
        <f>IF(N93="snížená",J93,0)</f>
        <v>0</v>
      </c>
      <c r="BG93" s="186">
        <f>IF(N93="zákl. přenesená",J93,0)</f>
        <v>0</v>
      </c>
      <c r="BH93" s="186">
        <f>IF(N93="sníž. přenesená",J93,0)</f>
        <v>0</v>
      </c>
      <c r="BI93" s="186">
        <f>IF(N93="nulová",J93,0)</f>
        <v>0</v>
      </c>
      <c r="BJ93" s="24" t="s">
        <v>77</v>
      </c>
      <c r="BK93" s="186">
        <f>ROUND(I93*H93,2)</f>
        <v>0</v>
      </c>
      <c r="BL93" s="24" t="s">
        <v>168</v>
      </c>
      <c r="BM93" s="24" t="s">
        <v>232</v>
      </c>
    </row>
    <row r="94" spans="2:65" s="10" customFormat="1" ht="29.9" customHeight="1">
      <c r="B94" s="160"/>
      <c r="D94" s="171" t="s">
        <v>68</v>
      </c>
      <c r="E94" s="172" t="s">
        <v>4024</v>
      </c>
      <c r="F94" s="172" t="s">
        <v>4025</v>
      </c>
      <c r="I94" s="163"/>
      <c r="J94" s="173">
        <f>BK94</f>
        <v>0</v>
      </c>
      <c r="L94" s="160"/>
      <c r="M94" s="165"/>
      <c r="N94" s="166"/>
      <c r="O94" s="166"/>
      <c r="P94" s="167">
        <f>P95</f>
        <v>0</v>
      </c>
      <c r="Q94" s="166"/>
      <c r="R94" s="167">
        <f>R95</f>
        <v>0</v>
      </c>
      <c r="S94" s="166"/>
      <c r="T94" s="168">
        <f>T95</f>
        <v>0</v>
      </c>
      <c r="AR94" s="161" t="s">
        <v>77</v>
      </c>
      <c r="AT94" s="169" t="s">
        <v>68</v>
      </c>
      <c r="AU94" s="169" t="s">
        <v>77</v>
      </c>
      <c r="AY94" s="161" t="s">
        <v>162</v>
      </c>
      <c r="BK94" s="170">
        <f>BK95</f>
        <v>0</v>
      </c>
    </row>
    <row r="95" spans="2:65" s="1" customFormat="1" ht="16.5" customHeight="1">
      <c r="B95" s="174"/>
      <c r="C95" s="175" t="s">
        <v>203</v>
      </c>
      <c r="D95" s="175" t="s">
        <v>164</v>
      </c>
      <c r="E95" s="176" t="s">
        <v>4026</v>
      </c>
      <c r="F95" s="177" t="s">
        <v>4027</v>
      </c>
      <c r="G95" s="178" t="s">
        <v>3185</v>
      </c>
      <c r="H95" s="179">
        <v>4</v>
      </c>
      <c r="I95" s="180"/>
      <c r="J95" s="181">
        <f>ROUND(I95*H95,2)</f>
        <v>0</v>
      </c>
      <c r="K95" s="177" t="s">
        <v>5</v>
      </c>
      <c r="L95" s="41"/>
      <c r="M95" s="182" t="s">
        <v>5</v>
      </c>
      <c r="N95" s="183" t="s">
        <v>40</v>
      </c>
      <c r="O95" s="42"/>
      <c r="P95" s="184">
        <f>O95*H95</f>
        <v>0</v>
      </c>
      <c r="Q95" s="184">
        <v>0</v>
      </c>
      <c r="R95" s="184">
        <f>Q95*H95</f>
        <v>0</v>
      </c>
      <c r="S95" s="184">
        <v>0</v>
      </c>
      <c r="T95" s="185">
        <f>S95*H95</f>
        <v>0</v>
      </c>
      <c r="AR95" s="24" t="s">
        <v>168</v>
      </c>
      <c r="AT95" s="24" t="s">
        <v>164</v>
      </c>
      <c r="AU95" s="24" t="s">
        <v>79</v>
      </c>
      <c r="AY95" s="24" t="s">
        <v>162</v>
      </c>
      <c r="BE95" s="186">
        <f>IF(N95="základní",J95,0)</f>
        <v>0</v>
      </c>
      <c r="BF95" s="186">
        <f>IF(N95="snížená",J95,0)</f>
        <v>0</v>
      </c>
      <c r="BG95" s="186">
        <f>IF(N95="zákl. přenesená",J95,0)</f>
        <v>0</v>
      </c>
      <c r="BH95" s="186">
        <f>IF(N95="sníž. přenesená",J95,0)</f>
        <v>0</v>
      </c>
      <c r="BI95" s="186">
        <f>IF(N95="nulová",J95,0)</f>
        <v>0</v>
      </c>
      <c r="BJ95" s="24" t="s">
        <v>77</v>
      </c>
      <c r="BK95" s="186">
        <f>ROUND(I95*H95,2)</f>
        <v>0</v>
      </c>
      <c r="BL95" s="24" t="s">
        <v>168</v>
      </c>
      <c r="BM95" s="24" t="s">
        <v>240</v>
      </c>
    </row>
    <row r="96" spans="2:65" s="10" customFormat="1" ht="29.9" customHeight="1">
      <c r="B96" s="160"/>
      <c r="D96" s="171" t="s">
        <v>68</v>
      </c>
      <c r="E96" s="172" t="s">
        <v>4028</v>
      </c>
      <c r="F96" s="172" t="s">
        <v>4029</v>
      </c>
      <c r="I96" s="163"/>
      <c r="J96" s="173">
        <f>BK96</f>
        <v>0</v>
      </c>
      <c r="L96" s="160"/>
      <c r="M96" s="165"/>
      <c r="N96" s="166"/>
      <c r="O96" s="166"/>
      <c r="P96" s="167">
        <f>SUM(P97:P99)</f>
        <v>0</v>
      </c>
      <c r="Q96" s="166"/>
      <c r="R96" s="167">
        <f>SUM(R97:R99)</f>
        <v>0</v>
      </c>
      <c r="S96" s="166"/>
      <c r="T96" s="168">
        <f>SUM(T97:T99)</f>
        <v>0</v>
      </c>
      <c r="AR96" s="161" t="s">
        <v>77</v>
      </c>
      <c r="AT96" s="169" t="s">
        <v>68</v>
      </c>
      <c r="AU96" s="169" t="s">
        <v>77</v>
      </c>
      <c r="AY96" s="161" t="s">
        <v>162</v>
      </c>
      <c r="BK96" s="170">
        <f>SUM(BK97:BK99)</f>
        <v>0</v>
      </c>
    </row>
    <row r="97" spans="2:65" s="1" customFormat="1" ht="16.5" customHeight="1">
      <c r="B97" s="174"/>
      <c r="C97" s="175" t="s">
        <v>208</v>
      </c>
      <c r="D97" s="175" t="s">
        <v>164</v>
      </c>
      <c r="E97" s="176" t="s">
        <v>4030</v>
      </c>
      <c r="F97" s="177" t="s">
        <v>4031</v>
      </c>
      <c r="G97" s="178" t="s">
        <v>3027</v>
      </c>
      <c r="H97" s="179">
        <v>1</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249</v>
      </c>
    </row>
    <row r="98" spans="2:65" s="1" customFormat="1" ht="16.5" customHeight="1">
      <c r="B98" s="174"/>
      <c r="C98" s="175" t="s">
        <v>213</v>
      </c>
      <c r="D98" s="175" t="s">
        <v>164</v>
      </c>
      <c r="E98" s="176" t="s">
        <v>4032</v>
      </c>
      <c r="F98" s="177" t="s">
        <v>4033</v>
      </c>
      <c r="G98" s="178" t="s">
        <v>3027</v>
      </c>
      <c r="H98" s="179">
        <v>4</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79</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270</v>
      </c>
    </row>
    <row r="99" spans="2:65" s="1" customFormat="1" ht="16.5" customHeight="1">
      <c r="B99" s="174"/>
      <c r="C99" s="175" t="s">
        <v>227</v>
      </c>
      <c r="D99" s="175" t="s">
        <v>164</v>
      </c>
      <c r="E99" s="176" t="s">
        <v>4034</v>
      </c>
      <c r="F99" s="177" t="s">
        <v>4035</v>
      </c>
      <c r="G99" s="178" t="s">
        <v>3027</v>
      </c>
      <c r="H99" s="179">
        <v>1</v>
      </c>
      <c r="I99" s="180"/>
      <c r="J99" s="181">
        <f>ROUND(I99*H99,2)</f>
        <v>0</v>
      </c>
      <c r="K99" s="177" t="s">
        <v>5</v>
      </c>
      <c r="L99" s="41"/>
      <c r="M99" s="182" t="s">
        <v>5</v>
      </c>
      <c r="N99" s="240" t="s">
        <v>40</v>
      </c>
      <c r="O99" s="241"/>
      <c r="P99" s="242">
        <f>O99*H99</f>
        <v>0</v>
      </c>
      <c r="Q99" s="242">
        <v>0</v>
      </c>
      <c r="R99" s="242">
        <f>Q99*H99</f>
        <v>0</v>
      </c>
      <c r="S99" s="242">
        <v>0</v>
      </c>
      <c r="T99" s="243">
        <f>S99*H99</f>
        <v>0</v>
      </c>
      <c r="AR99" s="24" t="s">
        <v>168</v>
      </c>
      <c r="AT99" s="24" t="s">
        <v>164</v>
      </c>
      <c r="AU99" s="24" t="s">
        <v>79</v>
      </c>
      <c r="AY99" s="24" t="s">
        <v>162</v>
      </c>
      <c r="BE99" s="186">
        <f>IF(N99="základní",J99,0)</f>
        <v>0</v>
      </c>
      <c r="BF99" s="186">
        <f>IF(N99="snížená",J99,0)</f>
        <v>0</v>
      </c>
      <c r="BG99" s="186">
        <f>IF(N99="zákl. přenesená",J99,0)</f>
        <v>0</v>
      </c>
      <c r="BH99" s="186">
        <f>IF(N99="sníž. přenesená",J99,0)</f>
        <v>0</v>
      </c>
      <c r="BI99" s="186">
        <f>IF(N99="nulová",J99,0)</f>
        <v>0</v>
      </c>
      <c r="BJ99" s="24" t="s">
        <v>77</v>
      </c>
      <c r="BK99" s="186">
        <f>ROUND(I99*H99,2)</f>
        <v>0</v>
      </c>
      <c r="BL99" s="24" t="s">
        <v>168</v>
      </c>
      <c r="BM99" s="24" t="s">
        <v>281</v>
      </c>
    </row>
    <row r="100" spans="2:65" s="1" customFormat="1" ht="6.9" customHeight="1">
      <c r="B100" s="56"/>
      <c r="C100" s="57"/>
      <c r="D100" s="57"/>
      <c r="E100" s="57"/>
      <c r="F100" s="57"/>
      <c r="G100" s="57"/>
      <c r="H100" s="57"/>
      <c r="I100" s="127"/>
      <c r="J100" s="57"/>
      <c r="K100" s="57"/>
      <c r="L100" s="41"/>
    </row>
  </sheetData>
  <autoFilter ref="C82:K99" xr:uid="{00000000-0009-0000-0000-000007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82"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83"/>
  <sheetViews>
    <sheetView showGridLines="0" workbookViewId="0">
      <pane ySplit="1" topLeftCell="A173" activePane="bottomLeft" state="frozen"/>
      <selection pane="bottomLeft" activeCell="F169" sqref="F169"/>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6" t="s">
        <v>108</v>
      </c>
      <c r="H1" s="486"/>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49" t="s">
        <v>8</v>
      </c>
      <c r="M2" s="450"/>
      <c r="N2" s="450"/>
      <c r="O2" s="450"/>
      <c r="P2" s="450"/>
      <c r="Q2" s="450"/>
      <c r="R2" s="450"/>
      <c r="S2" s="450"/>
      <c r="T2" s="450"/>
      <c r="U2" s="450"/>
      <c r="V2" s="450"/>
      <c r="AT2" s="24" t="s">
        <v>100</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7" t="str">
        <f>'Rekapitulace stavby'!K6</f>
        <v>Rekonstrukce ŠKOLNÍ KUCHYNĚ, Základní škola Praha 9, Vybíralova 964/8, 19800 Praha 9</v>
      </c>
      <c r="F7" s="488"/>
      <c r="G7" s="488"/>
      <c r="H7" s="488"/>
      <c r="I7" s="105"/>
      <c r="J7" s="29"/>
      <c r="K7" s="31"/>
    </row>
    <row r="8" spans="1:70" s="1" customFormat="1">
      <c r="B8" s="41"/>
      <c r="C8" s="42"/>
      <c r="D8" s="37" t="s">
        <v>113</v>
      </c>
      <c r="E8" s="42"/>
      <c r="F8" s="42"/>
      <c r="G8" s="42"/>
      <c r="H8" s="42"/>
      <c r="I8" s="106"/>
      <c r="J8" s="42"/>
      <c r="K8" s="45"/>
    </row>
    <row r="9" spans="1:70" s="1" customFormat="1" ht="36.9" customHeight="1">
      <c r="B9" s="41"/>
      <c r="C9" s="42"/>
      <c r="D9" s="42"/>
      <c r="E9" s="489" t="s">
        <v>4036</v>
      </c>
      <c r="F9" s="490"/>
      <c r="G9" s="490"/>
      <c r="H9" s="490"/>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1" t="s">
        <v>5</v>
      </c>
      <c r="F24" s="481"/>
      <c r="G24" s="481"/>
      <c r="H24" s="481"/>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ROUND(J94,2)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ROUND(SUM(BE94:BE182), 2)</f>
        <v>0</v>
      </c>
      <c r="G30" s="42"/>
      <c r="H30" s="42"/>
      <c r="I30" s="119">
        <v>0.21</v>
      </c>
      <c r="J30" s="118">
        <f>ROUND(ROUND((SUM(BE94:BE182)), 2)*I30, 2)</f>
        <v>0</v>
      </c>
      <c r="K30" s="45"/>
    </row>
    <row r="31" spans="2:11" s="1" customFormat="1" ht="14.4" customHeight="1">
      <c r="B31" s="41"/>
      <c r="C31" s="42"/>
      <c r="D31" s="42"/>
      <c r="E31" s="49" t="s">
        <v>41</v>
      </c>
      <c r="F31" s="118">
        <f>ROUND(SUM(BF94:BF182), 2)</f>
        <v>0</v>
      </c>
      <c r="G31" s="42"/>
      <c r="H31" s="42"/>
      <c r="I31" s="119">
        <v>0.15</v>
      </c>
      <c r="J31" s="118">
        <f>ROUND(ROUND((SUM(BF94:BF182)), 2)*I31, 2)</f>
        <v>0</v>
      </c>
      <c r="K31" s="45"/>
    </row>
    <row r="32" spans="2:11" s="1" customFormat="1" ht="14.4" hidden="1" customHeight="1">
      <c r="B32" s="41"/>
      <c r="C32" s="42"/>
      <c r="D32" s="42"/>
      <c r="E32" s="49" t="s">
        <v>42</v>
      </c>
      <c r="F32" s="118">
        <f>ROUND(SUM(BG94:BG182), 2)</f>
        <v>0</v>
      </c>
      <c r="G32" s="42"/>
      <c r="H32" s="42"/>
      <c r="I32" s="119">
        <v>0.21</v>
      </c>
      <c r="J32" s="118">
        <v>0</v>
      </c>
      <c r="K32" s="45"/>
    </row>
    <row r="33" spans="2:11" s="1" customFormat="1" ht="14.4" hidden="1" customHeight="1">
      <c r="B33" s="41"/>
      <c r="C33" s="42"/>
      <c r="D33" s="42"/>
      <c r="E33" s="49" t="s">
        <v>43</v>
      </c>
      <c r="F33" s="118">
        <f>ROUND(SUM(BH94:BH182), 2)</f>
        <v>0</v>
      </c>
      <c r="G33" s="42"/>
      <c r="H33" s="42"/>
      <c r="I33" s="119">
        <v>0.15</v>
      </c>
      <c r="J33" s="118">
        <v>0</v>
      </c>
      <c r="K33" s="45"/>
    </row>
    <row r="34" spans="2:11" s="1" customFormat="1" ht="14.4" hidden="1" customHeight="1">
      <c r="B34" s="41"/>
      <c r="C34" s="42"/>
      <c r="D34" s="42"/>
      <c r="E34" s="49" t="s">
        <v>44</v>
      </c>
      <c r="F34" s="118">
        <f>ROUND(SUM(BI94:BI182),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7" t="str">
        <f>E7</f>
        <v>Rekonstrukce ŠKOLNÍ KUCHYNĚ, Základní škola Praha 9, Vybíralova 964/8, 19800 Praha 9</v>
      </c>
      <c r="F45" s="488"/>
      <c r="G45" s="488"/>
      <c r="H45" s="488"/>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89" t="str">
        <f>E9</f>
        <v>D1.4h - MĚŘENÍ A REGULACE</v>
      </c>
      <c r="F47" s="490"/>
      <c r="G47" s="490"/>
      <c r="H47" s="490"/>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1" t="str">
        <f>E21</f>
        <v xml:space="preserve"> </v>
      </c>
      <c r="K51" s="45"/>
    </row>
    <row r="52" spans="2:47" s="1" customFormat="1" ht="14.4" customHeight="1">
      <c r="B52" s="41"/>
      <c r="C52" s="37" t="s">
        <v>30</v>
      </c>
      <c r="D52" s="42"/>
      <c r="E52" s="42"/>
      <c r="F52" s="35" t="str">
        <f>IF(E18="","",E18)</f>
        <v/>
      </c>
      <c r="G52" s="42"/>
      <c r="H52" s="42"/>
      <c r="I52" s="106"/>
      <c r="J52" s="482"/>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J94</f>
        <v>0</v>
      </c>
      <c r="K56" s="45"/>
      <c r="AU56" s="24" t="s">
        <v>119</v>
      </c>
    </row>
    <row r="57" spans="2:47" s="7" customFormat="1" ht="24.9" customHeight="1">
      <c r="B57" s="135"/>
      <c r="C57" s="136"/>
      <c r="D57" s="137" t="s">
        <v>4037</v>
      </c>
      <c r="E57" s="138"/>
      <c r="F57" s="138"/>
      <c r="G57" s="138"/>
      <c r="H57" s="138"/>
      <c r="I57" s="139"/>
      <c r="J57" s="140">
        <f>J95</f>
        <v>0</v>
      </c>
      <c r="K57" s="141"/>
    </row>
    <row r="58" spans="2:47" s="8" customFormat="1" ht="20" customHeight="1">
      <c r="B58" s="142"/>
      <c r="C58" s="143"/>
      <c r="D58" s="144" t="s">
        <v>4038</v>
      </c>
      <c r="E58" s="145"/>
      <c r="F58" s="145"/>
      <c r="G58" s="145"/>
      <c r="H58" s="145"/>
      <c r="I58" s="146"/>
      <c r="J58" s="147">
        <f>J96</f>
        <v>0</v>
      </c>
      <c r="K58" s="148"/>
    </row>
    <row r="59" spans="2:47" s="8" customFormat="1" ht="20" customHeight="1">
      <c r="B59" s="142"/>
      <c r="C59" s="143"/>
      <c r="D59" s="144" t="s">
        <v>4039</v>
      </c>
      <c r="E59" s="145"/>
      <c r="F59" s="145"/>
      <c r="G59" s="145"/>
      <c r="H59" s="145"/>
      <c r="I59" s="146"/>
      <c r="J59" s="147">
        <f>J101</f>
        <v>0</v>
      </c>
      <c r="K59" s="148"/>
    </row>
    <row r="60" spans="2:47" s="8" customFormat="1" ht="20" customHeight="1">
      <c r="B60" s="142"/>
      <c r="C60" s="143"/>
      <c r="D60" s="144" t="s">
        <v>4040</v>
      </c>
      <c r="E60" s="145"/>
      <c r="F60" s="145"/>
      <c r="G60" s="145"/>
      <c r="H60" s="145"/>
      <c r="I60" s="146"/>
      <c r="J60" s="147">
        <f>J107</f>
        <v>0</v>
      </c>
      <c r="K60" s="148"/>
    </row>
    <row r="61" spans="2:47" s="8" customFormat="1" ht="20" customHeight="1">
      <c r="B61" s="142"/>
      <c r="C61" s="143"/>
      <c r="D61" s="144" t="s">
        <v>4041</v>
      </c>
      <c r="E61" s="145"/>
      <c r="F61" s="145"/>
      <c r="G61" s="145"/>
      <c r="H61" s="145"/>
      <c r="I61" s="146"/>
      <c r="J61" s="147">
        <f>J116</f>
        <v>0</v>
      </c>
      <c r="K61" s="148"/>
    </row>
    <row r="62" spans="2:47" s="8" customFormat="1" ht="20" customHeight="1">
      <c r="B62" s="142"/>
      <c r="C62" s="143"/>
      <c r="D62" s="144" t="s">
        <v>4042</v>
      </c>
      <c r="E62" s="145"/>
      <c r="F62" s="145"/>
      <c r="G62" s="145"/>
      <c r="H62" s="145"/>
      <c r="I62" s="146"/>
      <c r="J62" s="147">
        <f>J122</f>
        <v>0</v>
      </c>
      <c r="K62" s="148"/>
    </row>
    <row r="63" spans="2:47" s="8" customFormat="1" ht="20" customHeight="1">
      <c r="B63" s="142"/>
      <c r="C63" s="143"/>
      <c r="D63" s="144" t="s">
        <v>4043</v>
      </c>
      <c r="E63" s="145"/>
      <c r="F63" s="145"/>
      <c r="G63" s="145"/>
      <c r="H63" s="145"/>
      <c r="I63" s="146"/>
      <c r="J63" s="147">
        <f>J128</f>
        <v>0</v>
      </c>
      <c r="K63" s="148"/>
    </row>
    <row r="64" spans="2:47" s="8" customFormat="1" ht="20" customHeight="1">
      <c r="B64" s="142"/>
      <c r="C64" s="143"/>
      <c r="D64" s="144" t="s">
        <v>4044</v>
      </c>
      <c r="E64" s="145"/>
      <c r="F64" s="145"/>
      <c r="G64" s="145"/>
      <c r="H64" s="145"/>
      <c r="I64" s="146"/>
      <c r="J64" s="147">
        <f>J134</f>
        <v>0</v>
      </c>
      <c r="K64" s="148"/>
    </row>
    <row r="65" spans="2:12" s="8" customFormat="1" ht="20" customHeight="1">
      <c r="B65" s="142"/>
      <c r="C65" s="143"/>
      <c r="D65" s="144" t="s">
        <v>4045</v>
      </c>
      <c r="E65" s="145"/>
      <c r="F65" s="145"/>
      <c r="G65" s="145"/>
      <c r="H65" s="145"/>
      <c r="I65" s="146"/>
      <c r="J65" s="147">
        <f>J136</f>
        <v>0</v>
      </c>
      <c r="K65" s="148"/>
    </row>
    <row r="66" spans="2:12" s="8" customFormat="1" ht="20" customHeight="1">
      <c r="B66" s="142"/>
      <c r="C66" s="143"/>
      <c r="D66" s="144" t="s">
        <v>4046</v>
      </c>
      <c r="E66" s="145"/>
      <c r="F66" s="145"/>
      <c r="G66" s="145"/>
      <c r="H66" s="145"/>
      <c r="I66" s="146"/>
      <c r="J66" s="147">
        <f>J140</f>
        <v>0</v>
      </c>
      <c r="K66" s="148"/>
    </row>
    <row r="67" spans="2:12" s="7" customFormat="1" ht="24.9" customHeight="1">
      <c r="B67" s="135"/>
      <c r="C67" s="136"/>
      <c r="D67" s="137" t="s">
        <v>4047</v>
      </c>
      <c r="E67" s="138"/>
      <c r="F67" s="138"/>
      <c r="G67" s="138"/>
      <c r="H67" s="138"/>
      <c r="I67" s="139"/>
      <c r="J67" s="140">
        <f>J144</f>
        <v>0</v>
      </c>
      <c r="K67" s="141"/>
    </row>
    <row r="68" spans="2:12" s="8" customFormat="1" ht="20" customHeight="1">
      <c r="B68" s="142"/>
      <c r="C68" s="143"/>
      <c r="D68" s="144" t="s">
        <v>4048</v>
      </c>
      <c r="E68" s="145"/>
      <c r="F68" s="145"/>
      <c r="G68" s="145"/>
      <c r="H68" s="145"/>
      <c r="I68" s="146"/>
      <c r="J68" s="147">
        <f>J145</f>
        <v>0</v>
      </c>
      <c r="K68" s="148"/>
    </row>
    <row r="69" spans="2:12" s="7" customFormat="1" ht="24.9" customHeight="1">
      <c r="B69" s="135"/>
      <c r="C69" s="136"/>
      <c r="D69" s="137" t="s">
        <v>4049</v>
      </c>
      <c r="E69" s="138"/>
      <c r="F69" s="138"/>
      <c r="G69" s="138"/>
      <c r="H69" s="138"/>
      <c r="I69" s="139"/>
      <c r="J69" s="140">
        <f>J148</f>
        <v>0</v>
      </c>
      <c r="K69" s="141"/>
    </row>
    <row r="70" spans="2:12" s="8" customFormat="1" ht="20" customHeight="1">
      <c r="B70" s="142"/>
      <c r="C70" s="143"/>
      <c r="D70" s="144" t="s">
        <v>4048</v>
      </c>
      <c r="E70" s="145"/>
      <c r="F70" s="145"/>
      <c r="G70" s="145"/>
      <c r="H70" s="145"/>
      <c r="I70" s="146"/>
      <c r="J70" s="147">
        <f>J149</f>
        <v>0</v>
      </c>
      <c r="K70" s="148"/>
    </row>
    <row r="71" spans="2:12" s="8" customFormat="1" ht="20" customHeight="1">
      <c r="B71" s="142"/>
      <c r="C71" s="143"/>
      <c r="D71" s="144" t="s">
        <v>4050</v>
      </c>
      <c r="E71" s="145"/>
      <c r="F71" s="145"/>
      <c r="G71" s="145"/>
      <c r="H71" s="145"/>
      <c r="I71" s="146"/>
      <c r="J71" s="147">
        <f>J156</f>
        <v>0</v>
      </c>
      <c r="K71" s="148"/>
    </row>
    <row r="72" spans="2:12" s="8" customFormat="1" ht="20" customHeight="1">
      <c r="B72" s="142"/>
      <c r="C72" s="143"/>
      <c r="D72" s="144" t="s">
        <v>4051</v>
      </c>
      <c r="E72" s="145"/>
      <c r="F72" s="145"/>
      <c r="G72" s="145"/>
      <c r="H72" s="145"/>
      <c r="I72" s="146"/>
      <c r="J72" s="147">
        <f>J162</f>
        <v>0</v>
      </c>
      <c r="K72" s="148"/>
    </row>
    <row r="73" spans="2:12" s="7" customFormat="1" ht="24.9" customHeight="1">
      <c r="B73" s="135"/>
      <c r="C73" s="136"/>
      <c r="D73" s="137" t="s">
        <v>4052</v>
      </c>
      <c r="E73" s="138"/>
      <c r="F73" s="138"/>
      <c r="G73" s="138"/>
      <c r="H73" s="138"/>
      <c r="I73" s="139"/>
      <c r="J73" s="140">
        <f>J171</f>
        <v>0</v>
      </c>
      <c r="K73" s="141"/>
    </row>
    <row r="74" spans="2:12" s="7" customFormat="1" ht="24.9" customHeight="1">
      <c r="B74" s="135"/>
      <c r="C74" s="136"/>
      <c r="D74" s="137" t="s">
        <v>4053</v>
      </c>
      <c r="E74" s="138"/>
      <c r="F74" s="138"/>
      <c r="G74" s="138"/>
      <c r="H74" s="138"/>
      <c r="I74" s="139"/>
      <c r="J74" s="140">
        <f>J175</f>
        <v>0</v>
      </c>
      <c r="K74" s="141"/>
    </row>
    <row r="75" spans="2:12" s="1" customFormat="1" ht="21.75" customHeight="1">
      <c r="B75" s="41"/>
      <c r="C75" s="42"/>
      <c r="D75" s="42"/>
      <c r="E75" s="42"/>
      <c r="F75" s="42"/>
      <c r="G75" s="42"/>
      <c r="H75" s="42"/>
      <c r="I75" s="106"/>
      <c r="J75" s="42"/>
      <c r="K75" s="45"/>
    </row>
    <row r="76" spans="2:12" s="1" customFormat="1" ht="6.9" customHeight="1">
      <c r="B76" s="56"/>
      <c r="C76" s="57"/>
      <c r="D76" s="57"/>
      <c r="E76" s="57"/>
      <c r="F76" s="57"/>
      <c r="G76" s="57"/>
      <c r="H76" s="57"/>
      <c r="I76" s="127"/>
      <c r="J76" s="57"/>
      <c r="K76" s="58"/>
    </row>
    <row r="80" spans="2:12" s="1" customFormat="1" ht="6.9" customHeight="1">
      <c r="B80" s="59"/>
      <c r="C80" s="60"/>
      <c r="D80" s="60"/>
      <c r="E80" s="60"/>
      <c r="F80" s="60"/>
      <c r="G80" s="60"/>
      <c r="H80" s="60"/>
      <c r="I80" s="128"/>
      <c r="J80" s="60"/>
      <c r="K80" s="60"/>
      <c r="L80" s="41"/>
    </row>
    <row r="81" spans="2:63" s="1" customFormat="1" ht="36.9" customHeight="1">
      <c r="B81" s="41"/>
      <c r="C81" s="61" t="s">
        <v>146</v>
      </c>
      <c r="L81" s="41"/>
    </row>
    <row r="82" spans="2:63" s="1" customFormat="1" ht="6.9" customHeight="1">
      <c r="B82" s="41"/>
      <c r="L82" s="41"/>
    </row>
    <row r="83" spans="2:63" s="1" customFormat="1" ht="14.4" customHeight="1">
      <c r="B83" s="41"/>
      <c r="C83" s="63" t="s">
        <v>19</v>
      </c>
      <c r="L83" s="41"/>
    </row>
    <row r="84" spans="2:63" s="1" customFormat="1" ht="16.5" customHeight="1">
      <c r="B84" s="41"/>
      <c r="E84" s="483" t="str">
        <f>E7</f>
        <v>Rekonstrukce ŠKOLNÍ KUCHYNĚ, Základní škola Praha 9, Vybíralova 964/8, 19800 Praha 9</v>
      </c>
      <c r="F84" s="484"/>
      <c r="G84" s="484"/>
      <c r="H84" s="484"/>
      <c r="L84" s="41"/>
    </row>
    <row r="85" spans="2:63" s="1" customFormat="1" ht="14.4" customHeight="1">
      <c r="B85" s="41"/>
      <c r="C85" s="63" t="s">
        <v>113</v>
      </c>
      <c r="L85" s="41"/>
    </row>
    <row r="86" spans="2:63" s="1" customFormat="1" ht="17.25" customHeight="1">
      <c r="B86" s="41"/>
      <c r="E86" s="451" t="str">
        <f>E9</f>
        <v>D1.4h - MĚŘENÍ A REGULACE</v>
      </c>
      <c r="F86" s="485"/>
      <c r="G86" s="485"/>
      <c r="H86" s="485"/>
      <c r="L86" s="41"/>
    </row>
    <row r="87" spans="2:63" s="1" customFormat="1" ht="6.9" customHeight="1">
      <c r="B87" s="41"/>
      <c r="L87" s="41"/>
    </row>
    <row r="88" spans="2:63" s="1" customFormat="1" ht="18" customHeight="1">
      <c r="B88" s="41"/>
      <c r="C88" s="63" t="s">
        <v>23</v>
      </c>
      <c r="F88" s="149" t="str">
        <f>F12</f>
        <v xml:space="preserve"> </v>
      </c>
      <c r="I88" s="150" t="s">
        <v>25</v>
      </c>
      <c r="J88" s="67" t="str">
        <f>IF(J12="","",J12)</f>
        <v>25. 10. 2019</v>
      </c>
      <c r="L88" s="41"/>
    </row>
    <row r="89" spans="2:63" s="1" customFormat="1" ht="6.9" customHeight="1">
      <c r="B89" s="41"/>
      <c r="L89" s="41"/>
    </row>
    <row r="90" spans="2:63" s="1" customFormat="1">
      <c r="B90" s="41"/>
      <c r="C90" s="63" t="s">
        <v>27</v>
      </c>
      <c r="F90" s="149" t="str">
        <f>E15</f>
        <v xml:space="preserve"> </v>
      </c>
      <c r="I90" s="150" t="s">
        <v>32</v>
      </c>
      <c r="J90" s="149" t="str">
        <f>E21</f>
        <v xml:space="preserve"> </v>
      </c>
      <c r="L90" s="41"/>
    </row>
    <row r="91" spans="2:63" s="1" customFormat="1" ht="14.4" customHeight="1">
      <c r="B91" s="41"/>
      <c r="C91" s="63" t="s">
        <v>30</v>
      </c>
      <c r="F91" s="149" t="str">
        <f>IF(E18="","",E18)</f>
        <v/>
      </c>
      <c r="L91" s="41"/>
    </row>
    <row r="92" spans="2:63" s="1" customFormat="1" ht="10.4" customHeight="1">
      <c r="B92" s="41"/>
      <c r="L92" s="41"/>
    </row>
    <row r="93" spans="2:63" s="9" customFormat="1" ht="29.25" customHeight="1">
      <c r="B93" s="151"/>
      <c r="C93" s="152" t="s">
        <v>147</v>
      </c>
      <c r="D93" s="153" t="s">
        <v>54</v>
      </c>
      <c r="E93" s="153" t="s">
        <v>50</v>
      </c>
      <c r="F93" s="153" t="s">
        <v>148</v>
      </c>
      <c r="G93" s="153" t="s">
        <v>149</v>
      </c>
      <c r="H93" s="153" t="s">
        <v>150</v>
      </c>
      <c r="I93" s="154" t="s">
        <v>151</v>
      </c>
      <c r="J93" s="153" t="s">
        <v>117</v>
      </c>
      <c r="K93" s="155" t="s">
        <v>152</v>
      </c>
      <c r="L93" s="151"/>
      <c r="M93" s="73" t="s">
        <v>153</v>
      </c>
      <c r="N93" s="74" t="s">
        <v>39</v>
      </c>
      <c r="O93" s="74" t="s">
        <v>154</v>
      </c>
      <c r="P93" s="74" t="s">
        <v>155</v>
      </c>
      <c r="Q93" s="74" t="s">
        <v>156</v>
      </c>
      <c r="R93" s="74" t="s">
        <v>157</v>
      </c>
      <c r="S93" s="74" t="s">
        <v>158</v>
      </c>
      <c r="T93" s="75" t="s">
        <v>159</v>
      </c>
    </row>
    <row r="94" spans="2:63" s="1" customFormat="1" ht="29.25" customHeight="1">
      <c r="B94" s="41"/>
      <c r="C94" s="77" t="s">
        <v>118</v>
      </c>
      <c r="J94" s="156">
        <f>BK94</f>
        <v>0</v>
      </c>
      <c r="L94" s="41"/>
      <c r="M94" s="76"/>
      <c r="N94" s="68"/>
      <c r="O94" s="68"/>
      <c r="P94" s="157">
        <f>P95+P144+P148+P171+P175</f>
        <v>0</v>
      </c>
      <c r="Q94" s="68"/>
      <c r="R94" s="157">
        <f>R95+R144+R148+R171+R175</f>
        <v>0</v>
      </c>
      <c r="S94" s="68"/>
      <c r="T94" s="158">
        <f>T95+T144+T148+T171+T175</f>
        <v>0</v>
      </c>
      <c r="AT94" s="24" t="s">
        <v>68</v>
      </c>
      <c r="AU94" s="24" t="s">
        <v>119</v>
      </c>
      <c r="BK94" s="159">
        <f>BK95+BK144+BK148+BK171+BK175</f>
        <v>0</v>
      </c>
    </row>
    <row r="95" spans="2:63" s="10" customFormat="1" ht="37.4" customHeight="1">
      <c r="B95" s="160"/>
      <c r="D95" s="161" t="s">
        <v>68</v>
      </c>
      <c r="E95" s="162" t="s">
        <v>3065</v>
      </c>
      <c r="F95" s="162" t="s">
        <v>4054</v>
      </c>
      <c r="I95" s="163"/>
      <c r="J95" s="164">
        <f>BK95</f>
        <v>0</v>
      </c>
      <c r="L95" s="160"/>
      <c r="M95" s="165"/>
      <c r="N95" s="166"/>
      <c r="O95" s="166"/>
      <c r="P95" s="167">
        <f>P96+P101+P107+P116+P122+P128+P134+P136+P140</f>
        <v>0</v>
      </c>
      <c r="Q95" s="166"/>
      <c r="R95" s="167">
        <f>R96+R101+R107+R116+R122+R128+R134+R136+R140</f>
        <v>0</v>
      </c>
      <c r="S95" s="166"/>
      <c r="T95" s="168">
        <f>T96+T101+T107+T116+T122+T128+T134+T136+T140</f>
        <v>0</v>
      </c>
      <c r="AR95" s="161" t="s">
        <v>77</v>
      </c>
      <c r="AT95" s="169" t="s">
        <v>68</v>
      </c>
      <c r="AU95" s="169" t="s">
        <v>69</v>
      </c>
      <c r="AY95" s="161" t="s">
        <v>162</v>
      </c>
      <c r="BK95" s="170">
        <f>BK96+BK101+BK107+BK116+BK122+BK128+BK134+BK136+BK140</f>
        <v>0</v>
      </c>
    </row>
    <row r="96" spans="2:63" s="10" customFormat="1" ht="20" customHeight="1">
      <c r="B96" s="160"/>
      <c r="D96" s="171" t="s">
        <v>68</v>
      </c>
      <c r="E96" s="172" t="s">
        <v>3081</v>
      </c>
      <c r="F96" s="172" t="s">
        <v>4055</v>
      </c>
      <c r="I96" s="163"/>
      <c r="J96" s="173">
        <f>BK96</f>
        <v>0</v>
      </c>
      <c r="L96" s="160"/>
      <c r="M96" s="165"/>
      <c r="N96" s="166"/>
      <c r="O96" s="166"/>
      <c r="P96" s="167">
        <f>SUM(P97:P100)</f>
        <v>0</v>
      </c>
      <c r="Q96" s="166"/>
      <c r="R96" s="167">
        <f>SUM(R97:R100)</f>
        <v>0</v>
      </c>
      <c r="S96" s="166"/>
      <c r="T96" s="168">
        <f>SUM(T97:T100)</f>
        <v>0</v>
      </c>
      <c r="AR96" s="161" t="s">
        <v>77</v>
      </c>
      <c r="AT96" s="169" t="s">
        <v>68</v>
      </c>
      <c r="AU96" s="169" t="s">
        <v>77</v>
      </c>
      <c r="AY96" s="161" t="s">
        <v>162</v>
      </c>
      <c r="BK96" s="170">
        <f>SUM(BK97:BK100)</f>
        <v>0</v>
      </c>
    </row>
    <row r="97" spans="2:65" s="1" customFormat="1" ht="25.5" customHeight="1">
      <c r="B97" s="174"/>
      <c r="C97" s="175" t="s">
        <v>77</v>
      </c>
      <c r="D97" s="175" t="s">
        <v>164</v>
      </c>
      <c r="E97" s="176" t="s">
        <v>4056</v>
      </c>
      <c r="F97" s="177" t="s">
        <v>4057</v>
      </c>
      <c r="G97" s="178" t="s">
        <v>5</v>
      </c>
      <c r="H97" s="179">
        <v>0</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79</v>
      </c>
    </row>
    <row r="98" spans="2:65" s="1" customFormat="1" ht="16.5" customHeight="1">
      <c r="B98" s="174"/>
      <c r="C98" s="175" t="s">
        <v>79</v>
      </c>
      <c r="D98" s="175" t="s">
        <v>164</v>
      </c>
      <c r="E98" s="176" t="s">
        <v>4058</v>
      </c>
      <c r="F98" s="177" t="s">
        <v>4059</v>
      </c>
      <c r="G98" s="178" t="s">
        <v>5</v>
      </c>
      <c r="H98" s="179">
        <v>0</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79</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168</v>
      </c>
    </row>
    <row r="99" spans="2:65" s="1" customFormat="1" ht="16.5" customHeight="1">
      <c r="B99" s="174"/>
      <c r="C99" s="378" t="s">
        <v>178</v>
      </c>
      <c r="D99" s="378" t="s">
        <v>164</v>
      </c>
      <c r="E99" s="379" t="s">
        <v>4060</v>
      </c>
      <c r="F99" s="380" t="s">
        <v>4061</v>
      </c>
      <c r="G99" s="381" t="s">
        <v>320</v>
      </c>
      <c r="H99" s="382">
        <v>0</v>
      </c>
      <c r="I99" s="180"/>
      <c r="J99" s="181">
        <f>ROUND(I99*H99,2)</f>
        <v>0</v>
      </c>
      <c r="K99" s="177" t="s">
        <v>5</v>
      </c>
      <c r="L99" s="41"/>
      <c r="M99" s="182" t="s">
        <v>5</v>
      </c>
      <c r="N99" s="183" t="s">
        <v>40</v>
      </c>
      <c r="O99" s="42"/>
      <c r="P99" s="184">
        <f>O99*H99</f>
        <v>0</v>
      </c>
      <c r="Q99" s="184">
        <v>0</v>
      </c>
      <c r="R99" s="184">
        <f>Q99*H99</f>
        <v>0</v>
      </c>
      <c r="S99" s="184">
        <v>0</v>
      </c>
      <c r="T99" s="185">
        <f>S99*H99</f>
        <v>0</v>
      </c>
      <c r="AR99" s="24" t="s">
        <v>168</v>
      </c>
      <c r="AT99" s="24" t="s">
        <v>164</v>
      </c>
      <c r="AU99" s="24" t="s">
        <v>79</v>
      </c>
      <c r="AY99" s="24" t="s">
        <v>162</v>
      </c>
      <c r="BE99" s="186">
        <f>IF(N99="základní",J99,0)</f>
        <v>0</v>
      </c>
      <c r="BF99" s="186">
        <f>IF(N99="snížená",J99,0)</f>
        <v>0</v>
      </c>
      <c r="BG99" s="186">
        <f>IF(N99="zákl. přenesená",J99,0)</f>
        <v>0</v>
      </c>
      <c r="BH99" s="186">
        <f>IF(N99="sníž. přenesená",J99,0)</f>
        <v>0</v>
      </c>
      <c r="BI99" s="186">
        <f>IF(N99="nulová",J99,0)</f>
        <v>0</v>
      </c>
      <c r="BJ99" s="24" t="s">
        <v>77</v>
      </c>
      <c r="BK99" s="186">
        <f>ROUND(I99*H99,2)</f>
        <v>0</v>
      </c>
      <c r="BL99" s="24" t="s">
        <v>168</v>
      </c>
      <c r="BM99" s="24" t="s">
        <v>203</v>
      </c>
    </row>
    <row r="100" spans="2:65" s="1" customFormat="1" ht="16.5" customHeight="1">
      <c r="B100" s="174"/>
      <c r="C100" s="378" t="s">
        <v>168</v>
      </c>
      <c r="D100" s="378" t="s">
        <v>164</v>
      </c>
      <c r="E100" s="379" t="s">
        <v>4062</v>
      </c>
      <c r="F100" s="380" t="s">
        <v>4063</v>
      </c>
      <c r="G100" s="381" t="s">
        <v>320</v>
      </c>
      <c r="H100" s="382">
        <v>0</v>
      </c>
      <c r="I100" s="180"/>
      <c r="J100" s="181">
        <f>ROUND(I100*H100,2)</f>
        <v>0</v>
      </c>
      <c r="K100" s="177" t="s">
        <v>5</v>
      </c>
      <c r="L100" s="41"/>
      <c r="M100" s="182" t="s">
        <v>5</v>
      </c>
      <c r="N100" s="183" t="s">
        <v>40</v>
      </c>
      <c r="O100" s="42"/>
      <c r="P100" s="184">
        <f>O100*H100</f>
        <v>0</v>
      </c>
      <c r="Q100" s="184">
        <v>0</v>
      </c>
      <c r="R100" s="184">
        <f>Q100*H100</f>
        <v>0</v>
      </c>
      <c r="S100" s="184">
        <v>0</v>
      </c>
      <c r="T100" s="185">
        <f>S100*H100</f>
        <v>0</v>
      </c>
      <c r="AR100" s="24" t="s">
        <v>168</v>
      </c>
      <c r="AT100" s="24" t="s">
        <v>164</v>
      </c>
      <c r="AU100" s="24" t="s">
        <v>79</v>
      </c>
      <c r="AY100" s="24" t="s">
        <v>162</v>
      </c>
      <c r="BE100" s="186">
        <f>IF(N100="základní",J100,0)</f>
        <v>0</v>
      </c>
      <c r="BF100" s="186">
        <f>IF(N100="snížená",J100,0)</f>
        <v>0</v>
      </c>
      <c r="BG100" s="186">
        <f>IF(N100="zákl. přenesená",J100,0)</f>
        <v>0</v>
      </c>
      <c r="BH100" s="186">
        <f>IF(N100="sníž. přenesená",J100,0)</f>
        <v>0</v>
      </c>
      <c r="BI100" s="186">
        <f>IF(N100="nulová",J100,0)</f>
        <v>0</v>
      </c>
      <c r="BJ100" s="24" t="s">
        <v>77</v>
      </c>
      <c r="BK100" s="186">
        <f>ROUND(I100*H100,2)</f>
        <v>0</v>
      </c>
      <c r="BL100" s="24" t="s">
        <v>168</v>
      </c>
      <c r="BM100" s="24" t="s">
        <v>213</v>
      </c>
    </row>
    <row r="101" spans="2:65" s="10" customFormat="1" ht="29.9" customHeight="1">
      <c r="B101" s="160"/>
      <c r="D101" s="171" t="s">
        <v>68</v>
      </c>
      <c r="E101" s="172" t="s">
        <v>3096</v>
      </c>
      <c r="F101" s="172" t="s">
        <v>4064</v>
      </c>
      <c r="I101" s="163"/>
      <c r="J101" s="173">
        <f>BK101</f>
        <v>0</v>
      </c>
      <c r="L101" s="160"/>
      <c r="M101" s="165"/>
      <c r="N101" s="166"/>
      <c r="O101" s="166"/>
      <c r="P101" s="167">
        <f>SUM(P102:P106)</f>
        <v>0</v>
      </c>
      <c r="Q101" s="166"/>
      <c r="R101" s="167">
        <f>SUM(R102:R106)</f>
        <v>0</v>
      </c>
      <c r="S101" s="166"/>
      <c r="T101" s="168">
        <f>SUM(T102:T106)</f>
        <v>0</v>
      </c>
      <c r="AR101" s="161" t="s">
        <v>77</v>
      </c>
      <c r="AT101" s="169" t="s">
        <v>68</v>
      </c>
      <c r="AU101" s="169" t="s">
        <v>77</v>
      </c>
      <c r="AY101" s="161" t="s">
        <v>162</v>
      </c>
      <c r="BK101" s="170">
        <f>SUM(BK102:BK106)</f>
        <v>0</v>
      </c>
    </row>
    <row r="102" spans="2:65" s="1" customFormat="1" ht="16.5" customHeight="1">
      <c r="B102" s="174"/>
      <c r="C102" s="175" t="s">
        <v>197</v>
      </c>
      <c r="D102" s="175" t="s">
        <v>164</v>
      </c>
      <c r="E102" s="176" t="s">
        <v>4009</v>
      </c>
      <c r="F102" s="177" t="s">
        <v>4065</v>
      </c>
      <c r="G102" s="178" t="s">
        <v>5</v>
      </c>
      <c r="H102" s="179">
        <v>0</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79</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232</v>
      </c>
    </row>
    <row r="103" spans="2:65" s="1" customFormat="1" ht="16.5" customHeight="1">
      <c r="B103" s="174"/>
      <c r="C103" s="175" t="s">
        <v>203</v>
      </c>
      <c r="D103" s="175" t="s">
        <v>164</v>
      </c>
      <c r="E103" s="176" t="s">
        <v>4066</v>
      </c>
      <c r="F103" s="177" t="s">
        <v>4067</v>
      </c>
      <c r="G103" s="178" t="s">
        <v>5</v>
      </c>
      <c r="H103" s="179">
        <v>0</v>
      </c>
      <c r="I103" s="180"/>
      <c r="J103" s="181">
        <f>ROUND(I103*H103,2)</f>
        <v>0</v>
      </c>
      <c r="K103" s="177" t="s">
        <v>5</v>
      </c>
      <c r="L103" s="41"/>
      <c r="M103" s="182" t="s">
        <v>5</v>
      </c>
      <c r="N103" s="183" t="s">
        <v>40</v>
      </c>
      <c r="O103" s="42"/>
      <c r="P103" s="184">
        <f>O103*H103</f>
        <v>0</v>
      </c>
      <c r="Q103" s="184">
        <v>0</v>
      </c>
      <c r="R103" s="184">
        <f>Q103*H103</f>
        <v>0</v>
      </c>
      <c r="S103" s="184">
        <v>0</v>
      </c>
      <c r="T103" s="185">
        <f>S103*H103</f>
        <v>0</v>
      </c>
      <c r="AR103" s="24" t="s">
        <v>168</v>
      </c>
      <c r="AT103" s="24" t="s">
        <v>164</v>
      </c>
      <c r="AU103" s="24" t="s">
        <v>79</v>
      </c>
      <c r="AY103" s="24" t="s">
        <v>162</v>
      </c>
      <c r="BE103" s="186">
        <f>IF(N103="základní",J103,0)</f>
        <v>0</v>
      </c>
      <c r="BF103" s="186">
        <f>IF(N103="snížená",J103,0)</f>
        <v>0</v>
      </c>
      <c r="BG103" s="186">
        <f>IF(N103="zákl. přenesená",J103,0)</f>
        <v>0</v>
      </c>
      <c r="BH103" s="186">
        <f>IF(N103="sníž. přenesená",J103,0)</f>
        <v>0</v>
      </c>
      <c r="BI103" s="186">
        <f>IF(N103="nulová",J103,0)</f>
        <v>0</v>
      </c>
      <c r="BJ103" s="24" t="s">
        <v>77</v>
      </c>
      <c r="BK103" s="186">
        <f>ROUND(I103*H103,2)</f>
        <v>0</v>
      </c>
      <c r="BL103" s="24" t="s">
        <v>168</v>
      </c>
      <c r="BM103" s="24" t="s">
        <v>240</v>
      </c>
    </row>
    <row r="104" spans="2:65" s="1" customFormat="1" ht="25.5" customHeight="1">
      <c r="B104" s="174"/>
      <c r="C104" s="175" t="s">
        <v>208</v>
      </c>
      <c r="D104" s="175" t="s">
        <v>164</v>
      </c>
      <c r="E104" s="176" t="s">
        <v>4068</v>
      </c>
      <c r="F104" s="177" t="s">
        <v>4057</v>
      </c>
      <c r="G104" s="178" t="s">
        <v>5</v>
      </c>
      <c r="H104" s="179">
        <v>0</v>
      </c>
      <c r="I104" s="180"/>
      <c r="J104" s="181">
        <f>ROUND(I104*H104,2)</f>
        <v>0</v>
      </c>
      <c r="K104" s="177" t="s">
        <v>5</v>
      </c>
      <c r="L104" s="41"/>
      <c r="M104" s="182" t="s">
        <v>5</v>
      </c>
      <c r="N104" s="183" t="s">
        <v>40</v>
      </c>
      <c r="O104" s="42"/>
      <c r="P104" s="184">
        <f>O104*H104</f>
        <v>0</v>
      </c>
      <c r="Q104" s="184">
        <v>0</v>
      </c>
      <c r="R104" s="184">
        <f>Q104*H104</f>
        <v>0</v>
      </c>
      <c r="S104" s="184">
        <v>0</v>
      </c>
      <c r="T104" s="185">
        <f>S104*H104</f>
        <v>0</v>
      </c>
      <c r="AR104" s="24" t="s">
        <v>168</v>
      </c>
      <c r="AT104" s="24" t="s">
        <v>164</v>
      </c>
      <c r="AU104" s="24" t="s">
        <v>79</v>
      </c>
      <c r="AY104" s="24" t="s">
        <v>162</v>
      </c>
      <c r="BE104" s="186">
        <f>IF(N104="základní",J104,0)</f>
        <v>0</v>
      </c>
      <c r="BF104" s="186">
        <f>IF(N104="snížená",J104,0)</f>
        <v>0</v>
      </c>
      <c r="BG104" s="186">
        <f>IF(N104="zákl. přenesená",J104,0)</f>
        <v>0</v>
      </c>
      <c r="BH104" s="186">
        <f>IF(N104="sníž. přenesená",J104,0)</f>
        <v>0</v>
      </c>
      <c r="BI104" s="186">
        <f>IF(N104="nulová",J104,0)</f>
        <v>0</v>
      </c>
      <c r="BJ104" s="24" t="s">
        <v>77</v>
      </c>
      <c r="BK104" s="186">
        <f>ROUND(I104*H104,2)</f>
        <v>0</v>
      </c>
      <c r="BL104" s="24" t="s">
        <v>168</v>
      </c>
      <c r="BM104" s="24" t="s">
        <v>249</v>
      </c>
    </row>
    <row r="105" spans="2:65" s="1" customFormat="1" ht="16.5" customHeight="1">
      <c r="B105" s="174"/>
      <c r="C105" s="175" t="s">
        <v>213</v>
      </c>
      <c r="D105" s="175" t="s">
        <v>164</v>
      </c>
      <c r="E105" s="176" t="s">
        <v>4069</v>
      </c>
      <c r="F105" s="177" t="s">
        <v>4070</v>
      </c>
      <c r="G105" s="178" t="s">
        <v>5</v>
      </c>
      <c r="H105" s="179">
        <v>0</v>
      </c>
      <c r="I105" s="180"/>
      <c r="J105" s="181">
        <f>ROUND(I105*H105,2)</f>
        <v>0</v>
      </c>
      <c r="K105" s="177" t="s">
        <v>5</v>
      </c>
      <c r="L105" s="41"/>
      <c r="M105" s="182" t="s">
        <v>5</v>
      </c>
      <c r="N105" s="183" t="s">
        <v>40</v>
      </c>
      <c r="O105" s="42"/>
      <c r="P105" s="184">
        <f>O105*H105</f>
        <v>0</v>
      </c>
      <c r="Q105" s="184">
        <v>0</v>
      </c>
      <c r="R105" s="184">
        <f>Q105*H105</f>
        <v>0</v>
      </c>
      <c r="S105" s="184">
        <v>0</v>
      </c>
      <c r="T105" s="185">
        <f>S105*H105</f>
        <v>0</v>
      </c>
      <c r="AR105" s="24" t="s">
        <v>168</v>
      </c>
      <c r="AT105" s="24" t="s">
        <v>164</v>
      </c>
      <c r="AU105" s="24" t="s">
        <v>79</v>
      </c>
      <c r="AY105" s="24" t="s">
        <v>162</v>
      </c>
      <c r="BE105" s="186">
        <f>IF(N105="základní",J105,0)</f>
        <v>0</v>
      </c>
      <c r="BF105" s="186">
        <f>IF(N105="snížená",J105,0)</f>
        <v>0</v>
      </c>
      <c r="BG105" s="186">
        <f>IF(N105="zákl. přenesená",J105,0)</f>
        <v>0</v>
      </c>
      <c r="BH105" s="186">
        <f>IF(N105="sníž. přenesená",J105,0)</f>
        <v>0</v>
      </c>
      <c r="BI105" s="186">
        <f>IF(N105="nulová",J105,0)</f>
        <v>0</v>
      </c>
      <c r="BJ105" s="24" t="s">
        <v>77</v>
      </c>
      <c r="BK105" s="186">
        <f>ROUND(I105*H105,2)</f>
        <v>0</v>
      </c>
      <c r="BL105" s="24" t="s">
        <v>168</v>
      </c>
      <c r="BM105" s="24" t="s">
        <v>270</v>
      </c>
    </row>
    <row r="106" spans="2:65" s="1" customFormat="1" ht="16.5" customHeight="1">
      <c r="B106" s="174"/>
      <c r="C106" s="175" t="s">
        <v>227</v>
      </c>
      <c r="D106" s="175" t="s">
        <v>164</v>
      </c>
      <c r="E106" s="176" t="s">
        <v>4071</v>
      </c>
      <c r="F106" s="177" t="s">
        <v>4072</v>
      </c>
      <c r="G106" s="178" t="s">
        <v>5</v>
      </c>
      <c r="H106" s="179">
        <v>0</v>
      </c>
      <c r="I106" s="180"/>
      <c r="J106" s="181">
        <f>ROUND(I106*H106,2)</f>
        <v>0</v>
      </c>
      <c r="K106" s="177" t="s">
        <v>5</v>
      </c>
      <c r="L106" s="41"/>
      <c r="M106" s="182" t="s">
        <v>5</v>
      </c>
      <c r="N106" s="183" t="s">
        <v>40</v>
      </c>
      <c r="O106" s="42"/>
      <c r="P106" s="184">
        <f>O106*H106</f>
        <v>0</v>
      </c>
      <c r="Q106" s="184">
        <v>0</v>
      </c>
      <c r="R106" s="184">
        <f>Q106*H106</f>
        <v>0</v>
      </c>
      <c r="S106" s="184">
        <v>0</v>
      </c>
      <c r="T106" s="185">
        <f>S106*H106</f>
        <v>0</v>
      </c>
      <c r="AR106" s="24" t="s">
        <v>168</v>
      </c>
      <c r="AT106" s="24" t="s">
        <v>164</v>
      </c>
      <c r="AU106" s="24" t="s">
        <v>79</v>
      </c>
      <c r="AY106" s="24" t="s">
        <v>162</v>
      </c>
      <c r="BE106" s="186">
        <f>IF(N106="základní",J106,0)</f>
        <v>0</v>
      </c>
      <c r="BF106" s="186">
        <f>IF(N106="snížená",J106,0)</f>
        <v>0</v>
      </c>
      <c r="BG106" s="186">
        <f>IF(N106="zákl. přenesená",J106,0)</f>
        <v>0</v>
      </c>
      <c r="BH106" s="186">
        <f>IF(N106="sníž. přenesená",J106,0)</f>
        <v>0</v>
      </c>
      <c r="BI106" s="186">
        <f>IF(N106="nulová",J106,0)</f>
        <v>0</v>
      </c>
      <c r="BJ106" s="24" t="s">
        <v>77</v>
      </c>
      <c r="BK106" s="186">
        <f>ROUND(I106*H106,2)</f>
        <v>0</v>
      </c>
      <c r="BL106" s="24" t="s">
        <v>168</v>
      </c>
      <c r="BM106" s="24" t="s">
        <v>281</v>
      </c>
    </row>
    <row r="107" spans="2:65" s="10" customFormat="1" ht="29.9" customHeight="1">
      <c r="B107" s="160"/>
      <c r="D107" s="171" t="s">
        <v>68</v>
      </c>
      <c r="E107" s="172" t="s">
        <v>3111</v>
      </c>
      <c r="F107" s="172" t="s">
        <v>4073</v>
      </c>
      <c r="I107" s="163"/>
      <c r="J107" s="173">
        <f>BK107</f>
        <v>0</v>
      </c>
      <c r="L107" s="160"/>
      <c r="M107" s="165"/>
      <c r="N107" s="166"/>
      <c r="O107" s="166"/>
      <c r="P107" s="167">
        <f>SUM(P108:P115)</f>
        <v>0</v>
      </c>
      <c r="Q107" s="166"/>
      <c r="R107" s="167">
        <f>SUM(R108:R115)</f>
        <v>0</v>
      </c>
      <c r="S107" s="166"/>
      <c r="T107" s="168">
        <f>SUM(T108:T115)</f>
        <v>0</v>
      </c>
      <c r="AR107" s="161" t="s">
        <v>77</v>
      </c>
      <c r="AT107" s="169" t="s">
        <v>68</v>
      </c>
      <c r="AU107" s="169" t="s">
        <v>77</v>
      </c>
      <c r="AY107" s="161" t="s">
        <v>162</v>
      </c>
      <c r="BK107" s="170">
        <f>SUM(BK108:BK115)</f>
        <v>0</v>
      </c>
    </row>
    <row r="108" spans="2:65" s="1" customFormat="1" ht="16.5" customHeight="1">
      <c r="B108" s="174"/>
      <c r="C108" s="175" t="s">
        <v>232</v>
      </c>
      <c r="D108" s="175" t="s">
        <v>164</v>
      </c>
      <c r="E108" s="176" t="s">
        <v>4013</v>
      </c>
      <c r="F108" s="177" t="s">
        <v>4065</v>
      </c>
      <c r="G108" s="178" t="s">
        <v>5</v>
      </c>
      <c r="H108" s="179">
        <v>0</v>
      </c>
      <c r="I108" s="180"/>
      <c r="J108" s="181">
        <f t="shared" ref="J108:J115" si="0">ROUND(I108*H108,2)</f>
        <v>0</v>
      </c>
      <c r="K108" s="177" t="s">
        <v>5</v>
      </c>
      <c r="L108" s="41"/>
      <c r="M108" s="182" t="s">
        <v>5</v>
      </c>
      <c r="N108" s="183" t="s">
        <v>40</v>
      </c>
      <c r="O108" s="42"/>
      <c r="P108" s="184">
        <f t="shared" ref="P108:P115" si="1">O108*H108</f>
        <v>0</v>
      </c>
      <c r="Q108" s="184">
        <v>0</v>
      </c>
      <c r="R108" s="184">
        <f t="shared" ref="R108:R115" si="2">Q108*H108</f>
        <v>0</v>
      </c>
      <c r="S108" s="184">
        <v>0</v>
      </c>
      <c r="T108" s="185">
        <f t="shared" ref="T108:T115" si="3">S108*H108</f>
        <v>0</v>
      </c>
      <c r="AR108" s="24" t="s">
        <v>168</v>
      </c>
      <c r="AT108" s="24" t="s">
        <v>164</v>
      </c>
      <c r="AU108" s="24" t="s">
        <v>79</v>
      </c>
      <c r="AY108" s="24" t="s">
        <v>162</v>
      </c>
      <c r="BE108" s="186">
        <f t="shared" ref="BE108:BE115" si="4">IF(N108="základní",J108,0)</f>
        <v>0</v>
      </c>
      <c r="BF108" s="186">
        <f t="shared" ref="BF108:BF115" si="5">IF(N108="snížená",J108,0)</f>
        <v>0</v>
      </c>
      <c r="BG108" s="186">
        <f t="shared" ref="BG108:BG115" si="6">IF(N108="zákl. přenesená",J108,0)</f>
        <v>0</v>
      </c>
      <c r="BH108" s="186">
        <f t="shared" ref="BH108:BH115" si="7">IF(N108="sníž. přenesená",J108,0)</f>
        <v>0</v>
      </c>
      <c r="BI108" s="186">
        <f t="shared" ref="BI108:BI115" si="8">IF(N108="nulová",J108,0)</f>
        <v>0</v>
      </c>
      <c r="BJ108" s="24" t="s">
        <v>77</v>
      </c>
      <c r="BK108" s="186">
        <f t="shared" ref="BK108:BK115" si="9">ROUND(I108*H108,2)</f>
        <v>0</v>
      </c>
      <c r="BL108" s="24" t="s">
        <v>168</v>
      </c>
      <c r="BM108" s="24" t="s">
        <v>296</v>
      </c>
    </row>
    <row r="109" spans="2:65" s="1" customFormat="1" ht="16.5" customHeight="1">
      <c r="B109" s="174"/>
      <c r="C109" s="175" t="s">
        <v>236</v>
      </c>
      <c r="D109" s="175" t="s">
        <v>164</v>
      </c>
      <c r="E109" s="176" t="s">
        <v>4074</v>
      </c>
      <c r="F109" s="177" t="s">
        <v>4067</v>
      </c>
      <c r="G109" s="178" t="s">
        <v>5</v>
      </c>
      <c r="H109" s="179">
        <v>0</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79</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305</v>
      </c>
    </row>
    <row r="110" spans="2:65" s="1" customFormat="1" ht="25.5" customHeight="1">
      <c r="B110" s="174"/>
      <c r="C110" s="175" t="s">
        <v>240</v>
      </c>
      <c r="D110" s="175" t="s">
        <v>164</v>
      </c>
      <c r="E110" s="176" t="s">
        <v>4075</v>
      </c>
      <c r="F110" s="177" t="s">
        <v>4057</v>
      </c>
      <c r="G110" s="178" t="s">
        <v>5</v>
      </c>
      <c r="H110" s="179">
        <v>0</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79</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324</v>
      </c>
    </row>
    <row r="111" spans="2:65" s="1" customFormat="1" ht="16.5" customHeight="1">
      <c r="B111" s="174"/>
      <c r="C111" s="175" t="s">
        <v>245</v>
      </c>
      <c r="D111" s="175" t="s">
        <v>164</v>
      </c>
      <c r="E111" s="176" t="s">
        <v>4076</v>
      </c>
      <c r="F111" s="177" t="s">
        <v>4070</v>
      </c>
      <c r="G111" s="178" t="s">
        <v>5</v>
      </c>
      <c r="H111" s="179">
        <v>0</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R111" s="24" t="s">
        <v>168</v>
      </c>
      <c r="AT111" s="24" t="s">
        <v>164</v>
      </c>
      <c r="AU111" s="24" t="s">
        <v>79</v>
      </c>
      <c r="AY111" s="24" t="s">
        <v>162</v>
      </c>
      <c r="BE111" s="186">
        <f t="shared" si="4"/>
        <v>0</v>
      </c>
      <c r="BF111" s="186">
        <f t="shared" si="5"/>
        <v>0</v>
      </c>
      <c r="BG111" s="186">
        <f t="shared" si="6"/>
        <v>0</v>
      </c>
      <c r="BH111" s="186">
        <f t="shared" si="7"/>
        <v>0</v>
      </c>
      <c r="BI111" s="186">
        <f t="shared" si="8"/>
        <v>0</v>
      </c>
      <c r="BJ111" s="24" t="s">
        <v>77</v>
      </c>
      <c r="BK111" s="186">
        <f t="shared" si="9"/>
        <v>0</v>
      </c>
      <c r="BL111" s="24" t="s">
        <v>168</v>
      </c>
      <c r="BM111" s="24" t="s">
        <v>334</v>
      </c>
    </row>
    <row r="112" spans="2:65" s="1" customFormat="1" ht="16.5" customHeight="1">
      <c r="B112" s="174"/>
      <c r="C112" s="175" t="s">
        <v>249</v>
      </c>
      <c r="D112" s="175" t="s">
        <v>164</v>
      </c>
      <c r="E112" s="176" t="s">
        <v>4077</v>
      </c>
      <c r="F112" s="177" t="s">
        <v>4078</v>
      </c>
      <c r="G112" s="178" t="s">
        <v>5</v>
      </c>
      <c r="H112" s="179">
        <v>0</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R112" s="24" t="s">
        <v>168</v>
      </c>
      <c r="AT112" s="24" t="s">
        <v>164</v>
      </c>
      <c r="AU112" s="24" t="s">
        <v>79</v>
      </c>
      <c r="AY112" s="24" t="s">
        <v>162</v>
      </c>
      <c r="BE112" s="186">
        <f t="shared" si="4"/>
        <v>0</v>
      </c>
      <c r="BF112" s="186">
        <f t="shared" si="5"/>
        <v>0</v>
      </c>
      <c r="BG112" s="186">
        <f t="shared" si="6"/>
        <v>0</v>
      </c>
      <c r="BH112" s="186">
        <f t="shared" si="7"/>
        <v>0</v>
      </c>
      <c r="BI112" s="186">
        <f t="shared" si="8"/>
        <v>0</v>
      </c>
      <c r="BJ112" s="24" t="s">
        <v>77</v>
      </c>
      <c r="BK112" s="186">
        <f t="shared" si="9"/>
        <v>0</v>
      </c>
      <c r="BL112" s="24" t="s">
        <v>168</v>
      </c>
      <c r="BM112" s="24" t="s">
        <v>346</v>
      </c>
    </row>
    <row r="113" spans="2:65" s="1" customFormat="1" ht="16.5" customHeight="1">
      <c r="B113" s="174"/>
      <c r="C113" s="175" t="s">
        <v>11</v>
      </c>
      <c r="D113" s="175" t="s">
        <v>164</v>
      </c>
      <c r="E113" s="176" t="s">
        <v>4079</v>
      </c>
      <c r="F113" s="177" t="s">
        <v>4080</v>
      </c>
      <c r="G113" s="178" t="s">
        <v>5</v>
      </c>
      <c r="H113" s="179">
        <v>0</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R113" s="24" t="s">
        <v>168</v>
      </c>
      <c r="AT113" s="24" t="s">
        <v>164</v>
      </c>
      <c r="AU113" s="24" t="s">
        <v>79</v>
      </c>
      <c r="AY113" s="24" t="s">
        <v>162</v>
      </c>
      <c r="BE113" s="186">
        <f t="shared" si="4"/>
        <v>0</v>
      </c>
      <c r="BF113" s="186">
        <f t="shared" si="5"/>
        <v>0</v>
      </c>
      <c r="BG113" s="186">
        <f t="shared" si="6"/>
        <v>0</v>
      </c>
      <c r="BH113" s="186">
        <f t="shared" si="7"/>
        <v>0</v>
      </c>
      <c r="BI113" s="186">
        <f t="shared" si="8"/>
        <v>0</v>
      </c>
      <c r="BJ113" s="24" t="s">
        <v>77</v>
      </c>
      <c r="BK113" s="186">
        <f t="shared" si="9"/>
        <v>0</v>
      </c>
      <c r="BL113" s="24" t="s">
        <v>168</v>
      </c>
      <c r="BM113" s="24" t="s">
        <v>356</v>
      </c>
    </row>
    <row r="114" spans="2:65" s="1" customFormat="1" ht="16.5" customHeight="1">
      <c r="B114" s="174"/>
      <c r="C114" s="175" t="s">
        <v>270</v>
      </c>
      <c r="D114" s="175" t="s">
        <v>164</v>
      </c>
      <c r="E114" s="176" t="s">
        <v>4081</v>
      </c>
      <c r="F114" s="177" t="s">
        <v>4082</v>
      </c>
      <c r="G114" s="178" t="s">
        <v>5</v>
      </c>
      <c r="H114" s="179">
        <v>0</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R114" s="24" t="s">
        <v>168</v>
      </c>
      <c r="AT114" s="24" t="s">
        <v>164</v>
      </c>
      <c r="AU114" s="24" t="s">
        <v>79</v>
      </c>
      <c r="AY114" s="24" t="s">
        <v>162</v>
      </c>
      <c r="BE114" s="186">
        <f t="shared" si="4"/>
        <v>0</v>
      </c>
      <c r="BF114" s="186">
        <f t="shared" si="5"/>
        <v>0</v>
      </c>
      <c r="BG114" s="186">
        <f t="shared" si="6"/>
        <v>0</v>
      </c>
      <c r="BH114" s="186">
        <f t="shared" si="7"/>
        <v>0</v>
      </c>
      <c r="BI114" s="186">
        <f t="shared" si="8"/>
        <v>0</v>
      </c>
      <c r="BJ114" s="24" t="s">
        <v>77</v>
      </c>
      <c r="BK114" s="186">
        <f t="shared" si="9"/>
        <v>0</v>
      </c>
      <c r="BL114" s="24" t="s">
        <v>168</v>
      </c>
      <c r="BM114" s="24" t="s">
        <v>365</v>
      </c>
    </row>
    <row r="115" spans="2:65" s="1" customFormat="1" ht="16.5" customHeight="1">
      <c r="B115" s="174"/>
      <c r="C115" s="175" t="s">
        <v>275</v>
      </c>
      <c r="D115" s="175" t="s">
        <v>164</v>
      </c>
      <c r="E115" s="176" t="s">
        <v>4083</v>
      </c>
      <c r="F115" s="177" t="s">
        <v>4072</v>
      </c>
      <c r="G115" s="178" t="s">
        <v>5</v>
      </c>
      <c r="H115" s="179">
        <v>0</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R115" s="24" t="s">
        <v>168</v>
      </c>
      <c r="AT115" s="24" t="s">
        <v>164</v>
      </c>
      <c r="AU115" s="24" t="s">
        <v>79</v>
      </c>
      <c r="AY115" s="24" t="s">
        <v>162</v>
      </c>
      <c r="BE115" s="186">
        <f t="shared" si="4"/>
        <v>0</v>
      </c>
      <c r="BF115" s="186">
        <f t="shared" si="5"/>
        <v>0</v>
      </c>
      <c r="BG115" s="186">
        <f t="shared" si="6"/>
        <v>0</v>
      </c>
      <c r="BH115" s="186">
        <f t="shared" si="7"/>
        <v>0</v>
      </c>
      <c r="BI115" s="186">
        <f t="shared" si="8"/>
        <v>0</v>
      </c>
      <c r="BJ115" s="24" t="s">
        <v>77</v>
      </c>
      <c r="BK115" s="186">
        <f t="shared" si="9"/>
        <v>0</v>
      </c>
      <c r="BL115" s="24" t="s">
        <v>168</v>
      </c>
      <c r="BM115" s="24" t="s">
        <v>374</v>
      </c>
    </row>
    <row r="116" spans="2:65" s="10" customFormat="1" ht="29.9" customHeight="1">
      <c r="B116" s="160"/>
      <c r="D116" s="171" t="s">
        <v>68</v>
      </c>
      <c r="E116" s="172" t="s">
        <v>3121</v>
      </c>
      <c r="F116" s="172" t="s">
        <v>4084</v>
      </c>
      <c r="I116" s="163"/>
      <c r="J116" s="173">
        <f>BK116</f>
        <v>0</v>
      </c>
      <c r="L116" s="160"/>
      <c r="M116" s="165"/>
      <c r="N116" s="166"/>
      <c r="O116" s="166"/>
      <c r="P116" s="167">
        <f>SUM(P117:P121)</f>
        <v>0</v>
      </c>
      <c r="Q116" s="166"/>
      <c r="R116" s="167">
        <f>SUM(R117:R121)</f>
        <v>0</v>
      </c>
      <c r="S116" s="166"/>
      <c r="T116" s="168">
        <f>SUM(T117:T121)</f>
        <v>0</v>
      </c>
      <c r="AR116" s="161" t="s">
        <v>77</v>
      </c>
      <c r="AT116" s="169" t="s">
        <v>68</v>
      </c>
      <c r="AU116" s="169" t="s">
        <v>77</v>
      </c>
      <c r="AY116" s="161" t="s">
        <v>162</v>
      </c>
      <c r="BK116" s="170">
        <f>SUM(BK117:BK121)</f>
        <v>0</v>
      </c>
    </row>
    <row r="117" spans="2:65" s="1" customFormat="1" ht="16.5" customHeight="1">
      <c r="B117" s="174"/>
      <c r="C117" s="175" t="s">
        <v>281</v>
      </c>
      <c r="D117" s="175" t="s">
        <v>164</v>
      </c>
      <c r="E117" s="176" t="s">
        <v>4085</v>
      </c>
      <c r="F117" s="177" t="s">
        <v>4065</v>
      </c>
      <c r="G117" s="178" t="s">
        <v>5</v>
      </c>
      <c r="H117" s="179">
        <v>0</v>
      </c>
      <c r="I117" s="180"/>
      <c r="J117" s="181">
        <f>ROUND(I117*H117,2)</f>
        <v>0</v>
      </c>
      <c r="K117" s="177" t="s">
        <v>5</v>
      </c>
      <c r="L117" s="41"/>
      <c r="M117" s="182" t="s">
        <v>5</v>
      </c>
      <c r="N117" s="183" t="s">
        <v>40</v>
      </c>
      <c r="O117" s="42"/>
      <c r="P117" s="184">
        <f>O117*H117</f>
        <v>0</v>
      </c>
      <c r="Q117" s="184">
        <v>0</v>
      </c>
      <c r="R117" s="184">
        <f>Q117*H117</f>
        <v>0</v>
      </c>
      <c r="S117" s="184">
        <v>0</v>
      </c>
      <c r="T117" s="185">
        <f>S117*H117</f>
        <v>0</v>
      </c>
      <c r="AR117" s="24" t="s">
        <v>168</v>
      </c>
      <c r="AT117" s="24" t="s">
        <v>164</v>
      </c>
      <c r="AU117" s="24" t="s">
        <v>79</v>
      </c>
      <c r="AY117" s="24" t="s">
        <v>162</v>
      </c>
      <c r="BE117" s="186">
        <f>IF(N117="základní",J117,0)</f>
        <v>0</v>
      </c>
      <c r="BF117" s="186">
        <f>IF(N117="snížená",J117,0)</f>
        <v>0</v>
      </c>
      <c r="BG117" s="186">
        <f>IF(N117="zákl. přenesená",J117,0)</f>
        <v>0</v>
      </c>
      <c r="BH117" s="186">
        <f>IF(N117="sníž. přenesená",J117,0)</f>
        <v>0</v>
      </c>
      <c r="BI117" s="186">
        <f>IF(N117="nulová",J117,0)</f>
        <v>0</v>
      </c>
      <c r="BJ117" s="24" t="s">
        <v>77</v>
      </c>
      <c r="BK117" s="186">
        <f>ROUND(I117*H117,2)</f>
        <v>0</v>
      </c>
      <c r="BL117" s="24" t="s">
        <v>168</v>
      </c>
      <c r="BM117" s="24" t="s">
        <v>382</v>
      </c>
    </row>
    <row r="118" spans="2:65" s="1" customFormat="1" ht="16.5" customHeight="1">
      <c r="B118" s="174"/>
      <c r="C118" s="175" t="s">
        <v>289</v>
      </c>
      <c r="D118" s="175" t="s">
        <v>164</v>
      </c>
      <c r="E118" s="176" t="s">
        <v>4086</v>
      </c>
      <c r="F118" s="177" t="s">
        <v>4067</v>
      </c>
      <c r="G118" s="178" t="s">
        <v>5</v>
      </c>
      <c r="H118" s="179">
        <v>0</v>
      </c>
      <c r="I118" s="180"/>
      <c r="J118" s="181">
        <f>ROUND(I118*H118,2)</f>
        <v>0</v>
      </c>
      <c r="K118" s="177" t="s">
        <v>5</v>
      </c>
      <c r="L118" s="41"/>
      <c r="M118" s="182" t="s">
        <v>5</v>
      </c>
      <c r="N118" s="183" t="s">
        <v>40</v>
      </c>
      <c r="O118" s="42"/>
      <c r="P118" s="184">
        <f>O118*H118</f>
        <v>0</v>
      </c>
      <c r="Q118" s="184">
        <v>0</v>
      </c>
      <c r="R118" s="184">
        <f>Q118*H118</f>
        <v>0</v>
      </c>
      <c r="S118" s="184">
        <v>0</v>
      </c>
      <c r="T118" s="185">
        <f>S118*H118</f>
        <v>0</v>
      </c>
      <c r="AR118" s="24" t="s">
        <v>168</v>
      </c>
      <c r="AT118" s="24" t="s">
        <v>164</v>
      </c>
      <c r="AU118" s="24" t="s">
        <v>79</v>
      </c>
      <c r="AY118" s="24" t="s">
        <v>162</v>
      </c>
      <c r="BE118" s="186">
        <f>IF(N118="základní",J118,0)</f>
        <v>0</v>
      </c>
      <c r="BF118" s="186">
        <f>IF(N118="snížená",J118,0)</f>
        <v>0</v>
      </c>
      <c r="BG118" s="186">
        <f>IF(N118="zákl. přenesená",J118,0)</f>
        <v>0</v>
      </c>
      <c r="BH118" s="186">
        <f>IF(N118="sníž. přenesená",J118,0)</f>
        <v>0</v>
      </c>
      <c r="BI118" s="186">
        <f>IF(N118="nulová",J118,0)</f>
        <v>0</v>
      </c>
      <c r="BJ118" s="24" t="s">
        <v>77</v>
      </c>
      <c r="BK118" s="186">
        <f>ROUND(I118*H118,2)</f>
        <v>0</v>
      </c>
      <c r="BL118" s="24" t="s">
        <v>168</v>
      </c>
      <c r="BM118" s="24" t="s">
        <v>390</v>
      </c>
    </row>
    <row r="119" spans="2:65" s="1" customFormat="1" ht="25.5" customHeight="1">
      <c r="B119" s="174"/>
      <c r="C119" s="175" t="s">
        <v>296</v>
      </c>
      <c r="D119" s="175" t="s">
        <v>164</v>
      </c>
      <c r="E119" s="176" t="s">
        <v>4087</v>
      </c>
      <c r="F119" s="177" t="s">
        <v>4057</v>
      </c>
      <c r="G119" s="178" t="s">
        <v>5</v>
      </c>
      <c r="H119" s="179">
        <v>0</v>
      </c>
      <c r="I119" s="180"/>
      <c r="J119" s="181">
        <f>ROUND(I119*H119,2)</f>
        <v>0</v>
      </c>
      <c r="K119" s="177" t="s">
        <v>5</v>
      </c>
      <c r="L119" s="41"/>
      <c r="M119" s="182" t="s">
        <v>5</v>
      </c>
      <c r="N119" s="183" t="s">
        <v>40</v>
      </c>
      <c r="O119" s="42"/>
      <c r="P119" s="184">
        <f>O119*H119</f>
        <v>0</v>
      </c>
      <c r="Q119" s="184">
        <v>0</v>
      </c>
      <c r="R119" s="184">
        <f>Q119*H119</f>
        <v>0</v>
      </c>
      <c r="S119" s="184">
        <v>0</v>
      </c>
      <c r="T119" s="185">
        <f>S119*H119</f>
        <v>0</v>
      </c>
      <c r="AR119" s="24" t="s">
        <v>168</v>
      </c>
      <c r="AT119" s="24" t="s">
        <v>164</v>
      </c>
      <c r="AU119" s="24" t="s">
        <v>79</v>
      </c>
      <c r="AY119" s="24" t="s">
        <v>162</v>
      </c>
      <c r="BE119" s="186">
        <f>IF(N119="základní",J119,0)</f>
        <v>0</v>
      </c>
      <c r="BF119" s="186">
        <f>IF(N119="snížená",J119,0)</f>
        <v>0</v>
      </c>
      <c r="BG119" s="186">
        <f>IF(N119="zákl. přenesená",J119,0)</f>
        <v>0</v>
      </c>
      <c r="BH119" s="186">
        <f>IF(N119="sníž. přenesená",J119,0)</f>
        <v>0</v>
      </c>
      <c r="BI119" s="186">
        <f>IF(N119="nulová",J119,0)</f>
        <v>0</v>
      </c>
      <c r="BJ119" s="24" t="s">
        <v>77</v>
      </c>
      <c r="BK119" s="186">
        <f>ROUND(I119*H119,2)</f>
        <v>0</v>
      </c>
      <c r="BL119" s="24" t="s">
        <v>168</v>
      </c>
      <c r="BM119" s="24" t="s">
        <v>398</v>
      </c>
    </row>
    <row r="120" spans="2:65" s="1" customFormat="1" ht="16.5" customHeight="1">
      <c r="B120" s="174"/>
      <c r="C120" s="175" t="s">
        <v>10</v>
      </c>
      <c r="D120" s="175" t="s">
        <v>164</v>
      </c>
      <c r="E120" s="176" t="s">
        <v>4088</v>
      </c>
      <c r="F120" s="177" t="s">
        <v>4070</v>
      </c>
      <c r="G120" s="178" t="s">
        <v>5</v>
      </c>
      <c r="H120" s="179">
        <v>0</v>
      </c>
      <c r="I120" s="180"/>
      <c r="J120" s="181">
        <f>ROUND(I120*H120,2)</f>
        <v>0</v>
      </c>
      <c r="K120" s="177" t="s">
        <v>5</v>
      </c>
      <c r="L120" s="41"/>
      <c r="M120" s="182" t="s">
        <v>5</v>
      </c>
      <c r="N120" s="183" t="s">
        <v>40</v>
      </c>
      <c r="O120" s="42"/>
      <c r="P120" s="184">
        <f>O120*H120</f>
        <v>0</v>
      </c>
      <c r="Q120" s="184">
        <v>0</v>
      </c>
      <c r="R120" s="184">
        <f>Q120*H120</f>
        <v>0</v>
      </c>
      <c r="S120" s="184">
        <v>0</v>
      </c>
      <c r="T120" s="185">
        <f>S120*H120</f>
        <v>0</v>
      </c>
      <c r="AR120" s="24" t="s">
        <v>168</v>
      </c>
      <c r="AT120" s="24" t="s">
        <v>164</v>
      </c>
      <c r="AU120" s="24" t="s">
        <v>79</v>
      </c>
      <c r="AY120" s="24" t="s">
        <v>162</v>
      </c>
      <c r="BE120" s="186">
        <f>IF(N120="základní",J120,0)</f>
        <v>0</v>
      </c>
      <c r="BF120" s="186">
        <f>IF(N120="snížená",J120,0)</f>
        <v>0</v>
      </c>
      <c r="BG120" s="186">
        <f>IF(N120="zákl. přenesená",J120,0)</f>
        <v>0</v>
      </c>
      <c r="BH120" s="186">
        <f>IF(N120="sníž. přenesená",J120,0)</f>
        <v>0</v>
      </c>
      <c r="BI120" s="186">
        <f>IF(N120="nulová",J120,0)</f>
        <v>0</v>
      </c>
      <c r="BJ120" s="24" t="s">
        <v>77</v>
      </c>
      <c r="BK120" s="186">
        <f>ROUND(I120*H120,2)</f>
        <v>0</v>
      </c>
      <c r="BL120" s="24" t="s">
        <v>168</v>
      </c>
      <c r="BM120" s="24" t="s">
        <v>406</v>
      </c>
    </row>
    <row r="121" spans="2:65" s="1" customFormat="1" ht="16.5" customHeight="1">
      <c r="B121" s="174"/>
      <c r="C121" s="175" t="s">
        <v>305</v>
      </c>
      <c r="D121" s="175" t="s">
        <v>164</v>
      </c>
      <c r="E121" s="176" t="s">
        <v>4089</v>
      </c>
      <c r="F121" s="177" t="s">
        <v>4072</v>
      </c>
      <c r="G121" s="178" t="s">
        <v>5</v>
      </c>
      <c r="H121" s="179">
        <v>0</v>
      </c>
      <c r="I121" s="180"/>
      <c r="J121" s="181">
        <f>ROUND(I121*H121,2)</f>
        <v>0</v>
      </c>
      <c r="K121" s="177" t="s">
        <v>5</v>
      </c>
      <c r="L121" s="41"/>
      <c r="M121" s="182" t="s">
        <v>5</v>
      </c>
      <c r="N121" s="183" t="s">
        <v>40</v>
      </c>
      <c r="O121" s="42"/>
      <c r="P121" s="184">
        <f>O121*H121</f>
        <v>0</v>
      </c>
      <c r="Q121" s="184">
        <v>0</v>
      </c>
      <c r="R121" s="184">
        <f>Q121*H121</f>
        <v>0</v>
      </c>
      <c r="S121" s="184">
        <v>0</v>
      </c>
      <c r="T121" s="185">
        <f>S121*H121</f>
        <v>0</v>
      </c>
      <c r="AR121" s="24" t="s">
        <v>168</v>
      </c>
      <c r="AT121" s="24" t="s">
        <v>164</v>
      </c>
      <c r="AU121" s="24" t="s">
        <v>79</v>
      </c>
      <c r="AY121" s="24" t="s">
        <v>162</v>
      </c>
      <c r="BE121" s="186">
        <f>IF(N121="základní",J121,0)</f>
        <v>0</v>
      </c>
      <c r="BF121" s="186">
        <f>IF(N121="snížená",J121,0)</f>
        <v>0</v>
      </c>
      <c r="BG121" s="186">
        <f>IF(N121="zákl. přenesená",J121,0)</f>
        <v>0</v>
      </c>
      <c r="BH121" s="186">
        <f>IF(N121="sníž. přenesená",J121,0)</f>
        <v>0</v>
      </c>
      <c r="BI121" s="186">
        <f>IF(N121="nulová",J121,0)</f>
        <v>0</v>
      </c>
      <c r="BJ121" s="24" t="s">
        <v>77</v>
      </c>
      <c r="BK121" s="186">
        <f>ROUND(I121*H121,2)</f>
        <v>0</v>
      </c>
      <c r="BL121" s="24" t="s">
        <v>168</v>
      </c>
      <c r="BM121" s="24" t="s">
        <v>413</v>
      </c>
    </row>
    <row r="122" spans="2:65" s="10" customFormat="1" ht="29.9" customHeight="1">
      <c r="B122" s="160"/>
      <c r="D122" s="171" t="s">
        <v>68</v>
      </c>
      <c r="E122" s="172" t="s">
        <v>3135</v>
      </c>
      <c r="F122" s="172" t="s">
        <v>4090</v>
      </c>
      <c r="I122" s="163"/>
      <c r="J122" s="173">
        <f>BK122</f>
        <v>0</v>
      </c>
      <c r="L122" s="160"/>
      <c r="M122" s="165"/>
      <c r="N122" s="166"/>
      <c r="O122" s="166"/>
      <c r="P122" s="167">
        <f>SUM(P123:P127)</f>
        <v>0</v>
      </c>
      <c r="Q122" s="166"/>
      <c r="R122" s="167">
        <f>SUM(R123:R127)</f>
        <v>0</v>
      </c>
      <c r="S122" s="166"/>
      <c r="T122" s="168">
        <f>SUM(T123:T127)</f>
        <v>0</v>
      </c>
      <c r="AR122" s="161" t="s">
        <v>77</v>
      </c>
      <c r="AT122" s="169" t="s">
        <v>68</v>
      </c>
      <c r="AU122" s="169" t="s">
        <v>77</v>
      </c>
      <c r="AY122" s="161" t="s">
        <v>162</v>
      </c>
      <c r="BK122" s="170">
        <f>SUM(BK123:BK127)</f>
        <v>0</v>
      </c>
    </row>
    <row r="123" spans="2:65" s="1" customFormat="1" ht="16.5" customHeight="1">
      <c r="B123" s="174"/>
      <c r="C123" s="175" t="s">
        <v>317</v>
      </c>
      <c r="D123" s="175" t="s">
        <v>164</v>
      </c>
      <c r="E123" s="176" t="s">
        <v>4091</v>
      </c>
      <c r="F123" s="177" t="s">
        <v>4065</v>
      </c>
      <c r="G123" s="178" t="s">
        <v>5</v>
      </c>
      <c r="H123" s="179">
        <v>0</v>
      </c>
      <c r="I123" s="180"/>
      <c r="J123" s="181">
        <f>ROUND(I123*H123,2)</f>
        <v>0</v>
      </c>
      <c r="K123" s="177" t="s">
        <v>5</v>
      </c>
      <c r="L123" s="41"/>
      <c r="M123" s="182" t="s">
        <v>5</v>
      </c>
      <c r="N123" s="183" t="s">
        <v>40</v>
      </c>
      <c r="O123" s="42"/>
      <c r="P123" s="184">
        <f>O123*H123</f>
        <v>0</v>
      </c>
      <c r="Q123" s="184">
        <v>0</v>
      </c>
      <c r="R123" s="184">
        <f>Q123*H123</f>
        <v>0</v>
      </c>
      <c r="S123" s="184">
        <v>0</v>
      </c>
      <c r="T123" s="185">
        <f>S123*H123</f>
        <v>0</v>
      </c>
      <c r="AR123" s="24" t="s">
        <v>168</v>
      </c>
      <c r="AT123" s="24" t="s">
        <v>164</v>
      </c>
      <c r="AU123" s="24" t="s">
        <v>79</v>
      </c>
      <c r="AY123" s="24" t="s">
        <v>162</v>
      </c>
      <c r="BE123" s="186">
        <f>IF(N123="základní",J123,0)</f>
        <v>0</v>
      </c>
      <c r="BF123" s="186">
        <f>IF(N123="snížená",J123,0)</f>
        <v>0</v>
      </c>
      <c r="BG123" s="186">
        <f>IF(N123="zákl. přenesená",J123,0)</f>
        <v>0</v>
      </c>
      <c r="BH123" s="186">
        <f>IF(N123="sníž. přenesená",J123,0)</f>
        <v>0</v>
      </c>
      <c r="BI123" s="186">
        <f>IF(N123="nulová",J123,0)</f>
        <v>0</v>
      </c>
      <c r="BJ123" s="24" t="s">
        <v>77</v>
      </c>
      <c r="BK123" s="186">
        <f>ROUND(I123*H123,2)</f>
        <v>0</v>
      </c>
      <c r="BL123" s="24" t="s">
        <v>168</v>
      </c>
      <c r="BM123" s="24" t="s">
        <v>421</v>
      </c>
    </row>
    <row r="124" spans="2:65" s="1" customFormat="1" ht="16.5" customHeight="1">
      <c r="B124" s="174"/>
      <c r="C124" s="175" t="s">
        <v>324</v>
      </c>
      <c r="D124" s="175" t="s">
        <v>164</v>
      </c>
      <c r="E124" s="176" t="s">
        <v>4092</v>
      </c>
      <c r="F124" s="177" t="s">
        <v>4067</v>
      </c>
      <c r="G124" s="178" t="s">
        <v>5</v>
      </c>
      <c r="H124" s="179">
        <v>0</v>
      </c>
      <c r="I124" s="180"/>
      <c r="J124" s="181">
        <f>ROUND(I124*H124,2)</f>
        <v>0</v>
      </c>
      <c r="K124" s="177" t="s">
        <v>5</v>
      </c>
      <c r="L124" s="41"/>
      <c r="M124" s="182" t="s">
        <v>5</v>
      </c>
      <c r="N124" s="183" t="s">
        <v>40</v>
      </c>
      <c r="O124" s="42"/>
      <c r="P124" s="184">
        <f>O124*H124</f>
        <v>0</v>
      </c>
      <c r="Q124" s="184">
        <v>0</v>
      </c>
      <c r="R124" s="184">
        <f>Q124*H124</f>
        <v>0</v>
      </c>
      <c r="S124" s="184">
        <v>0</v>
      </c>
      <c r="T124" s="185">
        <f>S124*H124</f>
        <v>0</v>
      </c>
      <c r="AR124" s="24" t="s">
        <v>168</v>
      </c>
      <c r="AT124" s="24" t="s">
        <v>164</v>
      </c>
      <c r="AU124" s="24" t="s">
        <v>79</v>
      </c>
      <c r="AY124" s="24" t="s">
        <v>162</v>
      </c>
      <c r="BE124" s="186">
        <f>IF(N124="základní",J124,0)</f>
        <v>0</v>
      </c>
      <c r="BF124" s="186">
        <f>IF(N124="snížená",J124,0)</f>
        <v>0</v>
      </c>
      <c r="BG124" s="186">
        <f>IF(N124="zákl. přenesená",J124,0)</f>
        <v>0</v>
      </c>
      <c r="BH124" s="186">
        <f>IF(N124="sníž. přenesená",J124,0)</f>
        <v>0</v>
      </c>
      <c r="BI124" s="186">
        <f>IF(N124="nulová",J124,0)</f>
        <v>0</v>
      </c>
      <c r="BJ124" s="24" t="s">
        <v>77</v>
      </c>
      <c r="BK124" s="186">
        <f>ROUND(I124*H124,2)</f>
        <v>0</v>
      </c>
      <c r="BL124" s="24" t="s">
        <v>168</v>
      </c>
      <c r="BM124" s="24" t="s">
        <v>434</v>
      </c>
    </row>
    <row r="125" spans="2:65" s="1" customFormat="1" ht="25.5" customHeight="1">
      <c r="B125" s="174"/>
      <c r="C125" s="175" t="s">
        <v>330</v>
      </c>
      <c r="D125" s="175" t="s">
        <v>164</v>
      </c>
      <c r="E125" s="176" t="s">
        <v>4093</v>
      </c>
      <c r="F125" s="177" t="s">
        <v>4057</v>
      </c>
      <c r="G125" s="178" t="s">
        <v>5</v>
      </c>
      <c r="H125" s="179">
        <v>0</v>
      </c>
      <c r="I125" s="180"/>
      <c r="J125" s="181">
        <f>ROUND(I125*H125,2)</f>
        <v>0</v>
      </c>
      <c r="K125" s="177" t="s">
        <v>5</v>
      </c>
      <c r="L125" s="41"/>
      <c r="M125" s="182" t="s">
        <v>5</v>
      </c>
      <c r="N125" s="183" t="s">
        <v>40</v>
      </c>
      <c r="O125" s="42"/>
      <c r="P125" s="184">
        <f>O125*H125</f>
        <v>0</v>
      </c>
      <c r="Q125" s="184">
        <v>0</v>
      </c>
      <c r="R125" s="184">
        <f>Q125*H125</f>
        <v>0</v>
      </c>
      <c r="S125" s="184">
        <v>0</v>
      </c>
      <c r="T125" s="185">
        <f>S125*H125</f>
        <v>0</v>
      </c>
      <c r="AR125" s="24" t="s">
        <v>168</v>
      </c>
      <c r="AT125" s="24" t="s">
        <v>164</v>
      </c>
      <c r="AU125" s="24" t="s">
        <v>79</v>
      </c>
      <c r="AY125" s="24" t="s">
        <v>162</v>
      </c>
      <c r="BE125" s="186">
        <f>IF(N125="základní",J125,0)</f>
        <v>0</v>
      </c>
      <c r="BF125" s="186">
        <f>IF(N125="snížená",J125,0)</f>
        <v>0</v>
      </c>
      <c r="BG125" s="186">
        <f>IF(N125="zákl. přenesená",J125,0)</f>
        <v>0</v>
      </c>
      <c r="BH125" s="186">
        <f>IF(N125="sníž. přenesená",J125,0)</f>
        <v>0</v>
      </c>
      <c r="BI125" s="186">
        <f>IF(N125="nulová",J125,0)</f>
        <v>0</v>
      </c>
      <c r="BJ125" s="24" t="s">
        <v>77</v>
      </c>
      <c r="BK125" s="186">
        <f>ROUND(I125*H125,2)</f>
        <v>0</v>
      </c>
      <c r="BL125" s="24" t="s">
        <v>168</v>
      </c>
      <c r="BM125" s="24" t="s">
        <v>448</v>
      </c>
    </row>
    <row r="126" spans="2:65" s="1" customFormat="1" ht="16.5" customHeight="1">
      <c r="B126" s="174"/>
      <c r="C126" s="175" t="s">
        <v>334</v>
      </c>
      <c r="D126" s="175" t="s">
        <v>164</v>
      </c>
      <c r="E126" s="176" t="s">
        <v>4094</v>
      </c>
      <c r="F126" s="177" t="s">
        <v>4070</v>
      </c>
      <c r="G126" s="178" t="s">
        <v>5</v>
      </c>
      <c r="H126" s="179">
        <v>0</v>
      </c>
      <c r="I126" s="180"/>
      <c r="J126" s="181">
        <f>ROUND(I126*H126,2)</f>
        <v>0</v>
      </c>
      <c r="K126" s="177" t="s">
        <v>5</v>
      </c>
      <c r="L126" s="41"/>
      <c r="M126" s="182" t="s">
        <v>5</v>
      </c>
      <c r="N126" s="183" t="s">
        <v>40</v>
      </c>
      <c r="O126" s="42"/>
      <c r="P126" s="184">
        <f>O126*H126</f>
        <v>0</v>
      </c>
      <c r="Q126" s="184">
        <v>0</v>
      </c>
      <c r="R126" s="184">
        <f>Q126*H126</f>
        <v>0</v>
      </c>
      <c r="S126" s="184">
        <v>0</v>
      </c>
      <c r="T126" s="185">
        <f>S126*H126</f>
        <v>0</v>
      </c>
      <c r="AR126" s="24" t="s">
        <v>168</v>
      </c>
      <c r="AT126" s="24" t="s">
        <v>164</v>
      </c>
      <c r="AU126" s="24" t="s">
        <v>79</v>
      </c>
      <c r="AY126" s="24" t="s">
        <v>162</v>
      </c>
      <c r="BE126" s="186">
        <f>IF(N126="základní",J126,0)</f>
        <v>0</v>
      </c>
      <c r="BF126" s="186">
        <f>IF(N126="snížená",J126,0)</f>
        <v>0</v>
      </c>
      <c r="BG126" s="186">
        <f>IF(N126="zákl. přenesená",J126,0)</f>
        <v>0</v>
      </c>
      <c r="BH126" s="186">
        <f>IF(N126="sníž. přenesená",J126,0)</f>
        <v>0</v>
      </c>
      <c r="BI126" s="186">
        <f>IF(N126="nulová",J126,0)</f>
        <v>0</v>
      </c>
      <c r="BJ126" s="24" t="s">
        <v>77</v>
      </c>
      <c r="BK126" s="186">
        <f>ROUND(I126*H126,2)</f>
        <v>0</v>
      </c>
      <c r="BL126" s="24" t="s">
        <v>168</v>
      </c>
      <c r="BM126" s="24" t="s">
        <v>458</v>
      </c>
    </row>
    <row r="127" spans="2:65" s="1" customFormat="1" ht="16.5" customHeight="1">
      <c r="B127" s="174"/>
      <c r="C127" s="175" t="s">
        <v>342</v>
      </c>
      <c r="D127" s="175" t="s">
        <v>164</v>
      </c>
      <c r="E127" s="176" t="s">
        <v>4095</v>
      </c>
      <c r="F127" s="177" t="s">
        <v>4072</v>
      </c>
      <c r="G127" s="178" t="s">
        <v>5</v>
      </c>
      <c r="H127" s="179">
        <v>0</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79</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470</v>
      </c>
    </row>
    <row r="128" spans="2:65" s="10" customFormat="1" ht="29.9" customHeight="1">
      <c r="B128" s="160"/>
      <c r="D128" s="171" t="s">
        <v>68</v>
      </c>
      <c r="E128" s="172" t="s">
        <v>3214</v>
      </c>
      <c r="F128" s="172" t="s">
        <v>4096</v>
      </c>
      <c r="I128" s="163"/>
      <c r="J128" s="173">
        <f>BK128</f>
        <v>0</v>
      </c>
      <c r="L128" s="160"/>
      <c r="M128" s="165"/>
      <c r="N128" s="166"/>
      <c r="O128" s="166"/>
      <c r="P128" s="167">
        <f>SUM(P129:P133)</f>
        <v>0</v>
      </c>
      <c r="Q128" s="166"/>
      <c r="R128" s="167">
        <f>SUM(R129:R133)</f>
        <v>0</v>
      </c>
      <c r="S128" s="166"/>
      <c r="T128" s="168">
        <f>SUM(T129:T133)</f>
        <v>0</v>
      </c>
      <c r="AR128" s="161" t="s">
        <v>77</v>
      </c>
      <c r="AT128" s="169" t="s">
        <v>68</v>
      </c>
      <c r="AU128" s="169" t="s">
        <v>77</v>
      </c>
      <c r="AY128" s="161" t="s">
        <v>162</v>
      </c>
      <c r="BK128" s="170">
        <f>SUM(BK129:BK133)</f>
        <v>0</v>
      </c>
    </row>
    <row r="129" spans="2:65" s="1" customFormat="1" ht="16.5" customHeight="1">
      <c r="B129" s="174"/>
      <c r="C129" s="175" t="s">
        <v>346</v>
      </c>
      <c r="D129" s="175" t="s">
        <v>164</v>
      </c>
      <c r="E129" s="176" t="s">
        <v>4023</v>
      </c>
      <c r="F129" s="177" t="s">
        <v>4065</v>
      </c>
      <c r="G129" s="178" t="s">
        <v>5</v>
      </c>
      <c r="H129" s="179">
        <v>0</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79</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486</v>
      </c>
    </row>
    <row r="130" spans="2:65" s="1" customFormat="1" ht="16.5" customHeight="1">
      <c r="B130" s="174"/>
      <c r="C130" s="175" t="s">
        <v>350</v>
      </c>
      <c r="D130" s="175" t="s">
        <v>164</v>
      </c>
      <c r="E130" s="176" t="s">
        <v>4097</v>
      </c>
      <c r="F130" s="177" t="s">
        <v>4067</v>
      </c>
      <c r="G130" s="178" t="s">
        <v>5</v>
      </c>
      <c r="H130" s="179">
        <v>0</v>
      </c>
      <c r="I130" s="180"/>
      <c r="J130" s="181">
        <f>ROUND(I130*H130,2)</f>
        <v>0</v>
      </c>
      <c r="K130" s="177" t="s">
        <v>5</v>
      </c>
      <c r="L130" s="41"/>
      <c r="M130" s="182" t="s">
        <v>5</v>
      </c>
      <c r="N130" s="183" t="s">
        <v>40</v>
      </c>
      <c r="O130" s="42"/>
      <c r="P130" s="184">
        <f>O130*H130</f>
        <v>0</v>
      </c>
      <c r="Q130" s="184">
        <v>0</v>
      </c>
      <c r="R130" s="184">
        <f>Q130*H130</f>
        <v>0</v>
      </c>
      <c r="S130" s="184">
        <v>0</v>
      </c>
      <c r="T130" s="185">
        <f>S130*H130</f>
        <v>0</v>
      </c>
      <c r="AR130" s="24" t="s">
        <v>168</v>
      </c>
      <c r="AT130" s="24" t="s">
        <v>164</v>
      </c>
      <c r="AU130" s="24" t="s">
        <v>79</v>
      </c>
      <c r="AY130" s="24" t="s">
        <v>162</v>
      </c>
      <c r="BE130" s="186">
        <f>IF(N130="základní",J130,0)</f>
        <v>0</v>
      </c>
      <c r="BF130" s="186">
        <f>IF(N130="snížená",J130,0)</f>
        <v>0</v>
      </c>
      <c r="BG130" s="186">
        <f>IF(N130="zákl. přenesená",J130,0)</f>
        <v>0</v>
      </c>
      <c r="BH130" s="186">
        <f>IF(N130="sníž. přenesená",J130,0)</f>
        <v>0</v>
      </c>
      <c r="BI130" s="186">
        <f>IF(N130="nulová",J130,0)</f>
        <v>0</v>
      </c>
      <c r="BJ130" s="24" t="s">
        <v>77</v>
      </c>
      <c r="BK130" s="186">
        <f>ROUND(I130*H130,2)</f>
        <v>0</v>
      </c>
      <c r="BL130" s="24" t="s">
        <v>168</v>
      </c>
      <c r="BM130" s="24" t="s">
        <v>498</v>
      </c>
    </row>
    <row r="131" spans="2:65" s="1" customFormat="1" ht="25.5" customHeight="1">
      <c r="B131" s="174"/>
      <c r="C131" s="175" t="s">
        <v>356</v>
      </c>
      <c r="D131" s="175" t="s">
        <v>164</v>
      </c>
      <c r="E131" s="176" t="s">
        <v>4098</v>
      </c>
      <c r="F131" s="177" t="s">
        <v>4057</v>
      </c>
      <c r="G131" s="178" t="s">
        <v>5</v>
      </c>
      <c r="H131" s="179">
        <v>0</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79</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507</v>
      </c>
    </row>
    <row r="132" spans="2:65" s="1" customFormat="1" ht="16.5" customHeight="1">
      <c r="B132" s="174"/>
      <c r="C132" s="175" t="s">
        <v>361</v>
      </c>
      <c r="D132" s="175" t="s">
        <v>164</v>
      </c>
      <c r="E132" s="176" t="s">
        <v>4099</v>
      </c>
      <c r="F132" s="177" t="s">
        <v>4070</v>
      </c>
      <c r="G132" s="178" t="s">
        <v>5</v>
      </c>
      <c r="H132" s="179">
        <v>0</v>
      </c>
      <c r="I132" s="180"/>
      <c r="J132" s="181">
        <f>ROUND(I132*H132,2)</f>
        <v>0</v>
      </c>
      <c r="K132" s="177" t="s">
        <v>5</v>
      </c>
      <c r="L132" s="41"/>
      <c r="M132" s="182" t="s">
        <v>5</v>
      </c>
      <c r="N132" s="183" t="s">
        <v>40</v>
      </c>
      <c r="O132" s="42"/>
      <c r="P132" s="184">
        <f>O132*H132</f>
        <v>0</v>
      </c>
      <c r="Q132" s="184">
        <v>0</v>
      </c>
      <c r="R132" s="184">
        <f>Q132*H132</f>
        <v>0</v>
      </c>
      <c r="S132" s="184">
        <v>0</v>
      </c>
      <c r="T132" s="185">
        <f>S132*H132</f>
        <v>0</v>
      </c>
      <c r="AR132" s="24" t="s">
        <v>168</v>
      </c>
      <c r="AT132" s="24" t="s">
        <v>164</v>
      </c>
      <c r="AU132" s="24" t="s">
        <v>79</v>
      </c>
      <c r="AY132" s="24" t="s">
        <v>162</v>
      </c>
      <c r="BE132" s="186">
        <f>IF(N132="základní",J132,0)</f>
        <v>0</v>
      </c>
      <c r="BF132" s="186">
        <f>IF(N132="snížená",J132,0)</f>
        <v>0</v>
      </c>
      <c r="BG132" s="186">
        <f>IF(N132="zákl. přenesená",J132,0)</f>
        <v>0</v>
      </c>
      <c r="BH132" s="186">
        <f>IF(N132="sníž. přenesená",J132,0)</f>
        <v>0</v>
      </c>
      <c r="BI132" s="186">
        <f>IF(N132="nulová",J132,0)</f>
        <v>0</v>
      </c>
      <c r="BJ132" s="24" t="s">
        <v>77</v>
      </c>
      <c r="BK132" s="186">
        <f>ROUND(I132*H132,2)</f>
        <v>0</v>
      </c>
      <c r="BL132" s="24" t="s">
        <v>168</v>
      </c>
      <c r="BM132" s="24" t="s">
        <v>515</v>
      </c>
    </row>
    <row r="133" spans="2:65" s="1" customFormat="1" ht="16.5" customHeight="1">
      <c r="B133" s="174"/>
      <c r="C133" s="175" t="s">
        <v>365</v>
      </c>
      <c r="D133" s="175" t="s">
        <v>164</v>
      </c>
      <c r="E133" s="176" t="s">
        <v>4100</v>
      </c>
      <c r="F133" s="177" t="s">
        <v>4072</v>
      </c>
      <c r="G133" s="178" t="s">
        <v>5</v>
      </c>
      <c r="H133" s="179">
        <v>0</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79</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525</v>
      </c>
    </row>
    <row r="134" spans="2:65" s="10" customFormat="1" ht="29.9" customHeight="1">
      <c r="B134" s="160"/>
      <c r="D134" s="171" t="s">
        <v>68</v>
      </c>
      <c r="E134" s="172" t="s">
        <v>3244</v>
      </c>
      <c r="F134" s="172" t="s">
        <v>4101</v>
      </c>
      <c r="I134" s="163"/>
      <c r="J134" s="173">
        <f>BK134</f>
        <v>0</v>
      </c>
      <c r="L134" s="160"/>
      <c r="M134" s="165"/>
      <c r="N134" s="166"/>
      <c r="O134" s="166"/>
      <c r="P134" s="167">
        <f>P135</f>
        <v>0</v>
      </c>
      <c r="Q134" s="166"/>
      <c r="R134" s="167">
        <f>R135</f>
        <v>0</v>
      </c>
      <c r="S134" s="166"/>
      <c r="T134" s="168">
        <f>T135</f>
        <v>0</v>
      </c>
      <c r="AR134" s="161" t="s">
        <v>77</v>
      </c>
      <c r="AT134" s="169" t="s">
        <v>68</v>
      </c>
      <c r="AU134" s="169" t="s">
        <v>77</v>
      </c>
      <c r="AY134" s="161" t="s">
        <v>162</v>
      </c>
      <c r="BK134" s="170">
        <f>BK135</f>
        <v>0</v>
      </c>
    </row>
    <row r="135" spans="2:65" s="1" customFormat="1" ht="16.5" customHeight="1">
      <c r="B135" s="174"/>
      <c r="C135" s="175" t="s">
        <v>370</v>
      </c>
      <c r="D135" s="175" t="s">
        <v>164</v>
      </c>
      <c r="E135" s="176" t="s">
        <v>4026</v>
      </c>
      <c r="F135" s="177" t="s">
        <v>4102</v>
      </c>
      <c r="G135" s="178" t="s">
        <v>5</v>
      </c>
      <c r="H135" s="179">
        <v>0</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535</v>
      </c>
    </row>
    <row r="136" spans="2:65" s="10" customFormat="1" ht="29.9" customHeight="1">
      <c r="B136" s="160"/>
      <c r="D136" s="171" t="s">
        <v>68</v>
      </c>
      <c r="E136" s="172" t="s">
        <v>3383</v>
      </c>
      <c r="F136" s="172" t="s">
        <v>4103</v>
      </c>
      <c r="I136" s="163"/>
      <c r="J136" s="173">
        <f>BK136</f>
        <v>0</v>
      </c>
      <c r="L136" s="160"/>
      <c r="M136" s="165"/>
      <c r="N136" s="166"/>
      <c r="O136" s="166"/>
      <c r="P136" s="167">
        <f>SUM(P137:P139)</f>
        <v>0</v>
      </c>
      <c r="Q136" s="166"/>
      <c r="R136" s="167">
        <f>SUM(R137:R139)</f>
        <v>0</v>
      </c>
      <c r="S136" s="166"/>
      <c r="T136" s="168">
        <f>SUM(T137:T139)</f>
        <v>0</v>
      </c>
      <c r="AR136" s="161" t="s">
        <v>77</v>
      </c>
      <c r="AT136" s="169" t="s">
        <v>68</v>
      </c>
      <c r="AU136" s="169" t="s">
        <v>77</v>
      </c>
      <c r="AY136" s="161" t="s">
        <v>162</v>
      </c>
      <c r="BK136" s="170">
        <f>SUM(BK137:BK139)</f>
        <v>0</v>
      </c>
    </row>
    <row r="137" spans="2:65" s="1" customFormat="1" ht="16.5" customHeight="1">
      <c r="B137" s="174"/>
      <c r="C137" s="175" t="s">
        <v>374</v>
      </c>
      <c r="D137" s="175" t="s">
        <v>164</v>
      </c>
      <c r="E137" s="176" t="s">
        <v>4104</v>
      </c>
      <c r="F137" s="177" t="s">
        <v>4105</v>
      </c>
      <c r="G137" s="178" t="s">
        <v>5</v>
      </c>
      <c r="H137" s="179">
        <v>0</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543</v>
      </c>
    </row>
    <row r="138" spans="2:65" s="1" customFormat="1" ht="25.5" customHeight="1">
      <c r="B138" s="174"/>
      <c r="C138" s="175" t="s">
        <v>378</v>
      </c>
      <c r="D138" s="175" t="s">
        <v>164</v>
      </c>
      <c r="E138" s="176" t="s">
        <v>4106</v>
      </c>
      <c r="F138" s="177" t="s">
        <v>4107</v>
      </c>
      <c r="G138" s="178" t="s">
        <v>320</v>
      </c>
      <c r="H138" s="179">
        <v>1</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567</v>
      </c>
    </row>
    <row r="139" spans="2:65" s="1" customFormat="1" ht="16.5" customHeight="1">
      <c r="B139" s="174"/>
      <c r="C139" s="175" t="s">
        <v>382</v>
      </c>
      <c r="D139" s="175" t="s">
        <v>164</v>
      </c>
      <c r="E139" s="176" t="s">
        <v>4108</v>
      </c>
      <c r="F139" s="177" t="s">
        <v>4109</v>
      </c>
      <c r="G139" s="178" t="s">
        <v>320</v>
      </c>
      <c r="H139" s="179">
        <v>1</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579</v>
      </c>
    </row>
    <row r="140" spans="2:65" s="10" customFormat="1" ht="29.9" customHeight="1">
      <c r="B140" s="160"/>
      <c r="D140" s="171" t="s">
        <v>68</v>
      </c>
      <c r="E140" s="172" t="s">
        <v>3392</v>
      </c>
      <c r="F140" s="172" t="s">
        <v>4110</v>
      </c>
      <c r="I140" s="163"/>
      <c r="J140" s="173">
        <f>BK140</f>
        <v>0</v>
      </c>
      <c r="L140" s="160"/>
      <c r="M140" s="165"/>
      <c r="N140" s="166"/>
      <c r="O140" s="166"/>
      <c r="P140" s="167">
        <f>SUM(P141:P143)</f>
        <v>0</v>
      </c>
      <c r="Q140" s="166"/>
      <c r="R140" s="167">
        <f>SUM(R141:R143)</f>
        <v>0</v>
      </c>
      <c r="S140" s="166"/>
      <c r="T140" s="168">
        <f>SUM(T141:T143)</f>
        <v>0</v>
      </c>
      <c r="AR140" s="161" t="s">
        <v>77</v>
      </c>
      <c r="AT140" s="169" t="s">
        <v>68</v>
      </c>
      <c r="AU140" s="169" t="s">
        <v>77</v>
      </c>
      <c r="AY140" s="161" t="s">
        <v>162</v>
      </c>
      <c r="BK140" s="170">
        <f>SUM(BK141:BK143)</f>
        <v>0</v>
      </c>
    </row>
    <row r="141" spans="2:65" s="1" customFormat="1" ht="16.5" customHeight="1">
      <c r="B141" s="174"/>
      <c r="C141" s="175" t="s">
        <v>386</v>
      </c>
      <c r="D141" s="175" t="s">
        <v>164</v>
      </c>
      <c r="E141" s="176" t="s">
        <v>4111</v>
      </c>
      <c r="F141" s="177" t="s">
        <v>4112</v>
      </c>
      <c r="G141" s="178" t="s">
        <v>5</v>
      </c>
      <c r="H141" s="179">
        <v>0</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589</v>
      </c>
    </row>
    <row r="142" spans="2:65" s="1" customFormat="1" ht="25.5" customHeight="1">
      <c r="B142" s="174"/>
      <c r="C142" s="175" t="s">
        <v>390</v>
      </c>
      <c r="D142" s="175" t="s">
        <v>164</v>
      </c>
      <c r="E142" s="176" t="s">
        <v>4113</v>
      </c>
      <c r="F142" s="177" t="s">
        <v>4107</v>
      </c>
      <c r="G142" s="178" t="s">
        <v>320</v>
      </c>
      <c r="H142" s="179">
        <v>1</v>
      </c>
      <c r="I142" s="180"/>
      <c r="J142" s="181">
        <f>ROUND(I142*H142,2)</f>
        <v>0</v>
      </c>
      <c r="K142" s="177" t="s">
        <v>5</v>
      </c>
      <c r="L142" s="41"/>
      <c r="M142" s="182" t="s">
        <v>5</v>
      </c>
      <c r="N142" s="183" t="s">
        <v>40</v>
      </c>
      <c r="O142" s="42"/>
      <c r="P142" s="184">
        <f>O142*H142</f>
        <v>0</v>
      </c>
      <c r="Q142" s="184">
        <v>0</v>
      </c>
      <c r="R142" s="184">
        <f>Q142*H142</f>
        <v>0</v>
      </c>
      <c r="S142" s="184">
        <v>0</v>
      </c>
      <c r="T142" s="185">
        <f>S142*H142</f>
        <v>0</v>
      </c>
      <c r="AR142" s="24" t="s">
        <v>168</v>
      </c>
      <c r="AT142" s="24" t="s">
        <v>164</v>
      </c>
      <c r="AU142" s="24" t="s">
        <v>79</v>
      </c>
      <c r="AY142" s="24" t="s">
        <v>162</v>
      </c>
      <c r="BE142" s="186">
        <f>IF(N142="základní",J142,0)</f>
        <v>0</v>
      </c>
      <c r="BF142" s="186">
        <f>IF(N142="snížená",J142,0)</f>
        <v>0</v>
      </c>
      <c r="BG142" s="186">
        <f>IF(N142="zákl. přenesená",J142,0)</f>
        <v>0</v>
      </c>
      <c r="BH142" s="186">
        <f>IF(N142="sníž. přenesená",J142,0)</f>
        <v>0</v>
      </c>
      <c r="BI142" s="186">
        <f>IF(N142="nulová",J142,0)</f>
        <v>0</v>
      </c>
      <c r="BJ142" s="24" t="s">
        <v>77</v>
      </c>
      <c r="BK142" s="186">
        <f>ROUND(I142*H142,2)</f>
        <v>0</v>
      </c>
      <c r="BL142" s="24" t="s">
        <v>168</v>
      </c>
      <c r="BM142" s="24" t="s">
        <v>600</v>
      </c>
    </row>
    <row r="143" spans="2:65" s="1" customFormat="1" ht="16.5" customHeight="1">
      <c r="B143" s="174"/>
      <c r="C143" s="175" t="s">
        <v>394</v>
      </c>
      <c r="D143" s="175" t="s">
        <v>164</v>
      </c>
      <c r="E143" s="176" t="s">
        <v>4114</v>
      </c>
      <c r="F143" s="177" t="s">
        <v>4109</v>
      </c>
      <c r="G143" s="178" t="s">
        <v>320</v>
      </c>
      <c r="H143" s="179">
        <v>1</v>
      </c>
      <c r="I143" s="180"/>
      <c r="J143" s="181">
        <f>ROUND(I143*H143,2)</f>
        <v>0</v>
      </c>
      <c r="K143" s="177" t="s">
        <v>5</v>
      </c>
      <c r="L143" s="41"/>
      <c r="M143" s="182" t="s">
        <v>5</v>
      </c>
      <c r="N143" s="183" t="s">
        <v>40</v>
      </c>
      <c r="O143" s="42"/>
      <c r="P143" s="184">
        <f>O143*H143</f>
        <v>0</v>
      </c>
      <c r="Q143" s="184">
        <v>0</v>
      </c>
      <c r="R143" s="184">
        <f>Q143*H143</f>
        <v>0</v>
      </c>
      <c r="S143" s="184">
        <v>0</v>
      </c>
      <c r="T143" s="185">
        <f>S143*H143</f>
        <v>0</v>
      </c>
      <c r="AR143" s="24" t="s">
        <v>168</v>
      </c>
      <c r="AT143" s="24" t="s">
        <v>164</v>
      </c>
      <c r="AU143" s="24" t="s">
        <v>79</v>
      </c>
      <c r="AY143" s="24" t="s">
        <v>162</v>
      </c>
      <c r="BE143" s="186">
        <f>IF(N143="základní",J143,0)</f>
        <v>0</v>
      </c>
      <c r="BF143" s="186">
        <f>IF(N143="snížená",J143,0)</f>
        <v>0</v>
      </c>
      <c r="BG143" s="186">
        <f>IF(N143="zákl. přenesená",J143,0)</f>
        <v>0</v>
      </c>
      <c r="BH143" s="186">
        <f>IF(N143="sníž. přenesená",J143,0)</f>
        <v>0</v>
      </c>
      <c r="BI143" s="186">
        <f>IF(N143="nulová",J143,0)</f>
        <v>0</v>
      </c>
      <c r="BJ143" s="24" t="s">
        <v>77</v>
      </c>
      <c r="BK143" s="186">
        <f>ROUND(I143*H143,2)</f>
        <v>0</v>
      </c>
      <c r="BL143" s="24" t="s">
        <v>168</v>
      </c>
      <c r="BM143" s="24" t="s">
        <v>614</v>
      </c>
    </row>
    <row r="144" spans="2:65" s="10" customFormat="1" ht="37.4" customHeight="1">
      <c r="B144" s="160"/>
      <c r="D144" s="161" t="s">
        <v>68</v>
      </c>
      <c r="E144" s="162" t="s">
        <v>3444</v>
      </c>
      <c r="F144" s="162" t="s">
        <v>4115</v>
      </c>
      <c r="I144" s="163"/>
      <c r="J144" s="164">
        <f>BK144</f>
        <v>0</v>
      </c>
      <c r="L144" s="160"/>
      <c r="M144" s="165"/>
      <c r="N144" s="166"/>
      <c r="O144" s="166"/>
      <c r="P144" s="167">
        <f>P145</f>
        <v>0</v>
      </c>
      <c r="Q144" s="166"/>
      <c r="R144" s="167">
        <f>R145</f>
        <v>0</v>
      </c>
      <c r="S144" s="166"/>
      <c r="T144" s="168">
        <f>T145</f>
        <v>0</v>
      </c>
      <c r="AR144" s="161" t="s">
        <v>77</v>
      </c>
      <c r="AT144" s="169" t="s">
        <v>68</v>
      </c>
      <c r="AU144" s="169" t="s">
        <v>69</v>
      </c>
      <c r="AY144" s="161" t="s">
        <v>162</v>
      </c>
      <c r="BK144" s="170">
        <f>BK145</f>
        <v>0</v>
      </c>
    </row>
    <row r="145" spans="2:65" s="10" customFormat="1" ht="20" customHeight="1">
      <c r="B145" s="160"/>
      <c r="D145" s="171" t="s">
        <v>68</v>
      </c>
      <c r="E145" s="172" t="s">
        <v>3474</v>
      </c>
      <c r="F145" s="172" t="s">
        <v>4116</v>
      </c>
      <c r="I145" s="163"/>
      <c r="J145" s="173">
        <f>BK145</f>
        <v>0</v>
      </c>
      <c r="L145" s="160"/>
      <c r="M145" s="165"/>
      <c r="N145" s="166"/>
      <c r="O145" s="166"/>
      <c r="P145" s="167">
        <f>SUM(P146:P147)</f>
        <v>0</v>
      </c>
      <c r="Q145" s="166"/>
      <c r="R145" s="167">
        <f>SUM(R146:R147)</f>
        <v>0</v>
      </c>
      <c r="S145" s="166"/>
      <c r="T145" s="168">
        <f>SUM(T146:T147)</f>
        <v>0</v>
      </c>
      <c r="AR145" s="161" t="s">
        <v>77</v>
      </c>
      <c r="AT145" s="169" t="s">
        <v>68</v>
      </c>
      <c r="AU145" s="169" t="s">
        <v>77</v>
      </c>
      <c r="AY145" s="161" t="s">
        <v>162</v>
      </c>
      <c r="BK145" s="170">
        <f>SUM(BK146:BK147)</f>
        <v>0</v>
      </c>
    </row>
    <row r="146" spans="2:65" s="1" customFormat="1" ht="25.5" customHeight="1">
      <c r="B146" s="174"/>
      <c r="C146" s="175" t="s">
        <v>398</v>
      </c>
      <c r="D146" s="175" t="s">
        <v>164</v>
      </c>
      <c r="E146" s="176" t="s">
        <v>4117</v>
      </c>
      <c r="F146" s="177" t="s">
        <v>4118</v>
      </c>
      <c r="G146" s="178" t="s">
        <v>320</v>
      </c>
      <c r="H146" s="179">
        <v>1</v>
      </c>
      <c r="I146" s="180"/>
      <c r="J146" s="181">
        <f>ROUND(I146*H146,2)</f>
        <v>0</v>
      </c>
      <c r="K146" s="177" t="s">
        <v>5</v>
      </c>
      <c r="L146" s="41"/>
      <c r="M146" s="182" t="s">
        <v>5</v>
      </c>
      <c r="N146" s="183" t="s">
        <v>40</v>
      </c>
      <c r="O146" s="42"/>
      <c r="P146" s="184">
        <f>O146*H146</f>
        <v>0</v>
      </c>
      <c r="Q146" s="184">
        <v>0</v>
      </c>
      <c r="R146" s="184">
        <f>Q146*H146</f>
        <v>0</v>
      </c>
      <c r="S146" s="184">
        <v>0</v>
      </c>
      <c r="T146" s="185">
        <f>S146*H146</f>
        <v>0</v>
      </c>
      <c r="AR146" s="24" t="s">
        <v>168</v>
      </c>
      <c r="AT146" s="24" t="s">
        <v>164</v>
      </c>
      <c r="AU146" s="24" t="s">
        <v>79</v>
      </c>
      <c r="AY146" s="24" t="s">
        <v>162</v>
      </c>
      <c r="BE146" s="186">
        <f>IF(N146="základní",J146,0)</f>
        <v>0</v>
      </c>
      <c r="BF146" s="186">
        <f>IF(N146="snížená",J146,0)</f>
        <v>0</v>
      </c>
      <c r="BG146" s="186">
        <f>IF(N146="zákl. přenesená",J146,0)</f>
        <v>0</v>
      </c>
      <c r="BH146" s="186">
        <f>IF(N146="sníž. přenesená",J146,0)</f>
        <v>0</v>
      </c>
      <c r="BI146" s="186">
        <f>IF(N146="nulová",J146,0)</f>
        <v>0</v>
      </c>
      <c r="BJ146" s="24" t="s">
        <v>77</v>
      </c>
      <c r="BK146" s="186">
        <f>ROUND(I146*H146,2)</f>
        <v>0</v>
      </c>
      <c r="BL146" s="24" t="s">
        <v>168</v>
      </c>
      <c r="BM146" s="24" t="s">
        <v>662</v>
      </c>
    </row>
    <row r="147" spans="2:65" s="1" customFormat="1" ht="38.25" customHeight="1">
      <c r="B147" s="174"/>
      <c r="C147" s="175" t="s">
        <v>402</v>
      </c>
      <c r="D147" s="175" t="s">
        <v>164</v>
      </c>
      <c r="E147" s="176" t="s">
        <v>4119</v>
      </c>
      <c r="F147" s="177" t="s">
        <v>4120</v>
      </c>
      <c r="G147" s="178" t="s">
        <v>320</v>
      </c>
      <c r="H147" s="179">
        <v>1</v>
      </c>
      <c r="I147" s="180"/>
      <c r="J147" s="181">
        <f>ROUND(I147*H147,2)</f>
        <v>0</v>
      </c>
      <c r="K147" s="177" t="s">
        <v>5</v>
      </c>
      <c r="L147" s="41"/>
      <c r="M147" s="182" t="s">
        <v>5</v>
      </c>
      <c r="N147" s="183" t="s">
        <v>40</v>
      </c>
      <c r="O147" s="42"/>
      <c r="P147" s="184">
        <f>O147*H147</f>
        <v>0</v>
      </c>
      <c r="Q147" s="184">
        <v>0</v>
      </c>
      <c r="R147" s="184">
        <f>Q147*H147</f>
        <v>0</v>
      </c>
      <c r="S147" s="184">
        <v>0</v>
      </c>
      <c r="T147" s="185">
        <f>S147*H147</f>
        <v>0</v>
      </c>
      <c r="AR147" s="24" t="s">
        <v>168</v>
      </c>
      <c r="AT147" s="24" t="s">
        <v>164</v>
      </c>
      <c r="AU147" s="24" t="s">
        <v>79</v>
      </c>
      <c r="AY147" s="24" t="s">
        <v>162</v>
      </c>
      <c r="BE147" s="186">
        <f>IF(N147="základní",J147,0)</f>
        <v>0</v>
      </c>
      <c r="BF147" s="186">
        <f>IF(N147="snížená",J147,0)</f>
        <v>0</v>
      </c>
      <c r="BG147" s="186">
        <f>IF(N147="zákl. přenesená",J147,0)</f>
        <v>0</v>
      </c>
      <c r="BH147" s="186">
        <f>IF(N147="sníž. přenesená",J147,0)</f>
        <v>0</v>
      </c>
      <c r="BI147" s="186">
        <f>IF(N147="nulová",J147,0)</f>
        <v>0</v>
      </c>
      <c r="BJ147" s="24" t="s">
        <v>77</v>
      </c>
      <c r="BK147" s="186">
        <f>ROUND(I147*H147,2)</f>
        <v>0</v>
      </c>
      <c r="BL147" s="24" t="s">
        <v>168</v>
      </c>
      <c r="BM147" s="24" t="s">
        <v>670</v>
      </c>
    </row>
    <row r="148" spans="2:65" s="10" customFormat="1" ht="37.4" customHeight="1">
      <c r="B148" s="160"/>
      <c r="D148" s="161" t="s">
        <v>68</v>
      </c>
      <c r="E148" s="162" t="s">
        <v>3509</v>
      </c>
      <c r="F148" s="162" t="s">
        <v>4121</v>
      </c>
      <c r="I148" s="163"/>
      <c r="J148" s="164">
        <f>BK148</f>
        <v>0</v>
      </c>
      <c r="L148" s="160"/>
      <c r="M148" s="165"/>
      <c r="N148" s="166"/>
      <c r="O148" s="166"/>
      <c r="P148" s="167">
        <f>P149+P156+P162</f>
        <v>0</v>
      </c>
      <c r="Q148" s="166"/>
      <c r="R148" s="167">
        <f>R149+R156+R162</f>
        <v>0</v>
      </c>
      <c r="S148" s="166"/>
      <c r="T148" s="168">
        <f>T149+T156+T162</f>
        <v>0</v>
      </c>
      <c r="AR148" s="161" t="s">
        <v>77</v>
      </c>
      <c r="AT148" s="169" t="s">
        <v>68</v>
      </c>
      <c r="AU148" s="169" t="s">
        <v>69</v>
      </c>
      <c r="AY148" s="161" t="s">
        <v>162</v>
      </c>
      <c r="BK148" s="170">
        <f>BK149+BK156+BK162</f>
        <v>0</v>
      </c>
    </row>
    <row r="149" spans="2:65" s="10" customFormat="1" ht="20" customHeight="1">
      <c r="B149" s="160"/>
      <c r="D149" s="171" t="s">
        <v>68</v>
      </c>
      <c r="E149" s="172" t="s">
        <v>3474</v>
      </c>
      <c r="F149" s="172" t="s">
        <v>4116</v>
      </c>
      <c r="I149" s="163"/>
      <c r="J149" s="173">
        <f>BK149</f>
        <v>0</v>
      </c>
      <c r="L149" s="160"/>
      <c r="M149" s="165"/>
      <c r="N149" s="166"/>
      <c r="O149" s="166"/>
      <c r="P149" s="167">
        <f>SUM(P150:P155)</f>
        <v>0</v>
      </c>
      <c r="Q149" s="166"/>
      <c r="R149" s="167">
        <f>SUM(R150:R155)</f>
        <v>0</v>
      </c>
      <c r="S149" s="166"/>
      <c r="T149" s="168">
        <f>SUM(T150:T155)</f>
        <v>0</v>
      </c>
      <c r="AR149" s="161" t="s">
        <v>77</v>
      </c>
      <c r="AT149" s="169" t="s">
        <v>68</v>
      </c>
      <c r="AU149" s="169" t="s">
        <v>77</v>
      </c>
      <c r="AY149" s="161" t="s">
        <v>162</v>
      </c>
      <c r="BK149" s="170">
        <f>SUM(BK150:BK155)</f>
        <v>0</v>
      </c>
    </row>
    <row r="150" spans="2:65" s="1" customFormat="1" ht="25.5" customHeight="1">
      <c r="B150" s="174"/>
      <c r="C150" s="378" t="s">
        <v>406</v>
      </c>
      <c r="D150" s="378" t="s">
        <v>164</v>
      </c>
      <c r="E150" s="379" t="s">
        <v>4122</v>
      </c>
      <c r="F150" s="380" t="s">
        <v>4123</v>
      </c>
      <c r="G150" s="381" t="s">
        <v>746</v>
      </c>
      <c r="H150" s="382">
        <v>0</v>
      </c>
      <c r="I150" s="180"/>
      <c r="J150" s="181">
        <f t="shared" ref="J150:J155" si="10">ROUND(I150*H150,2)</f>
        <v>0</v>
      </c>
      <c r="K150" s="177" t="s">
        <v>5</v>
      </c>
      <c r="L150" s="41"/>
      <c r="M150" s="182" t="s">
        <v>5</v>
      </c>
      <c r="N150" s="183" t="s">
        <v>40</v>
      </c>
      <c r="O150" s="42"/>
      <c r="P150" s="184">
        <f t="shared" ref="P150:P155" si="11">O150*H150</f>
        <v>0</v>
      </c>
      <c r="Q150" s="184">
        <v>0</v>
      </c>
      <c r="R150" s="184">
        <f t="shared" ref="R150:R155" si="12">Q150*H150</f>
        <v>0</v>
      </c>
      <c r="S150" s="184">
        <v>0</v>
      </c>
      <c r="T150" s="185">
        <f t="shared" ref="T150:T155" si="13">S150*H150</f>
        <v>0</v>
      </c>
      <c r="AR150" s="24" t="s">
        <v>168</v>
      </c>
      <c r="AT150" s="24" t="s">
        <v>164</v>
      </c>
      <c r="AU150" s="24" t="s">
        <v>79</v>
      </c>
      <c r="AY150" s="24" t="s">
        <v>162</v>
      </c>
      <c r="BE150" s="186">
        <f t="shared" ref="BE150:BE155" si="14">IF(N150="základní",J150,0)</f>
        <v>0</v>
      </c>
      <c r="BF150" s="186">
        <f t="shared" ref="BF150:BF155" si="15">IF(N150="snížená",J150,0)</f>
        <v>0</v>
      </c>
      <c r="BG150" s="186">
        <f t="shared" ref="BG150:BG155" si="16">IF(N150="zákl. přenesená",J150,0)</f>
        <v>0</v>
      </c>
      <c r="BH150" s="186">
        <f t="shared" ref="BH150:BH155" si="17">IF(N150="sníž. přenesená",J150,0)</f>
        <v>0</v>
      </c>
      <c r="BI150" s="186">
        <f t="shared" ref="BI150:BI155" si="18">IF(N150="nulová",J150,0)</f>
        <v>0</v>
      </c>
      <c r="BJ150" s="24" t="s">
        <v>77</v>
      </c>
      <c r="BK150" s="186">
        <f t="shared" ref="BK150:BK155" si="19">ROUND(I150*H150,2)</f>
        <v>0</v>
      </c>
      <c r="BL150" s="24" t="s">
        <v>168</v>
      </c>
      <c r="BM150" s="24" t="s">
        <v>679</v>
      </c>
    </row>
    <row r="151" spans="2:65" s="1" customFormat="1" ht="25.5" customHeight="1">
      <c r="B151" s="174"/>
      <c r="C151" s="378" t="s">
        <v>410</v>
      </c>
      <c r="D151" s="378" t="s">
        <v>164</v>
      </c>
      <c r="E151" s="379" t="s">
        <v>4124</v>
      </c>
      <c r="F151" s="380" t="s">
        <v>4123</v>
      </c>
      <c r="G151" s="381" t="s">
        <v>746</v>
      </c>
      <c r="H151" s="382">
        <v>0</v>
      </c>
      <c r="I151" s="180"/>
      <c r="J151" s="181">
        <f t="shared" si="10"/>
        <v>0</v>
      </c>
      <c r="K151" s="177" t="s">
        <v>5</v>
      </c>
      <c r="L151" s="41"/>
      <c r="M151" s="182" t="s">
        <v>5</v>
      </c>
      <c r="N151" s="183" t="s">
        <v>40</v>
      </c>
      <c r="O151" s="42"/>
      <c r="P151" s="184">
        <f t="shared" si="11"/>
        <v>0</v>
      </c>
      <c r="Q151" s="184">
        <v>0</v>
      </c>
      <c r="R151" s="184">
        <f t="shared" si="12"/>
        <v>0</v>
      </c>
      <c r="S151" s="184">
        <v>0</v>
      </c>
      <c r="T151" s="185">
        <f t="shared" si="13"/>
        <v>0</v>
      </c>
      <c r="AR151" s="24" t="s">
        <v>168</v>
      </c>
      <c r="AT151" s="24" t="s">
        <v>164</v>
      </c>
      <c r="AU151" s="24" t="s">
        <v>79</v>
      </c>
      <c r="AY151" s="24" t="s">
        <v>162</v>
      </c>
      <c r="BE151" s="186">
        <f t="shared" si="14"/>
        <v>0</v>
      </c>
      <c r="BF151" s="186">
        <f t="shared" si="15"/>
        <v>0</v>
      </c>
      <c r="BG151" s="186">
        <f t="shared" si="16"/>
        <v>0</v>
      </c>
      <c r="BH151" s="186">
        <f t="shared" si="17"/>
        <v>0</v>
      </c>
      <c r="BI151" s="186">
        <f t="shared" si="18"/>
        <v>0</v>
      </c>
      <c r="BJ151" s="24" t="s">
        <v>77</v>
      </c>
      <c r="BK151" s="186">
        <f t="shared" si="19"/>
        <v>0</v>
      </c>
      <c r="BL151" s="24" t="s">
        <v>168</v>
      </c>
      <c r="BM151" s="24" t="s">
        <v>698</v>
      </c>
    </row>
    <row r="152" spans="2:65" s="1" customFormat="1" ht="16.5" customHeight="1">
      <c r="B152" s="174"/>
      <c r="C152" s="378" t="s">
        <v>413</v>
      </c>
      <c r="D152" s="378" t="s">
        <v>164</v>
      </c>
      <c r="E152" s="379" t="s">
        <v>4125</v>
      </c>
      <c r="F152" s="380" t="s">
        <v>4126</v>
      </c>
      <c r="G152" s="381" t="s">
        <v>746</v>
      </c>
      <c r="H152" s="382">
        <v>0</v>
      </c>
      <c r="I152" s="180"/>
      <c r="J152" s="181">
        <f t="shared" si="10"/>
        <v>0</v>
      </c>
      <c r="K152" s="177" t="s">
        <v>5</v>
      </c>
      <c r="L152" s="41"/>
      <c r="M152" s="182" t="s">
        <v>5</v>
      </c>
      <c r="N152" s="183" t="s">
        <v>40</v>
      </c>
      <c r="O152" s="42"/>
      <c r="P152" s="184">
        <f t="shared" si="11"/>
        <v>0</v>
      </c>
      <c r="Q152" s="184">
        <v>0</v>
      </c>
      <c r="R152" s="184">
        <f t="shared" si="12"/>
        <v>0</v>
      </c>
      <c r="S152" s="184">
        <v>0</v>
      </c>
      <c r="T152" s="185">
        <f t="shared" si="13"/>
        <v>0</v>
      </c>
      <c r="AR152" s="24" t="s">
        <v>168</v>
      </c>
      <c r="AT152" s="24" t="s">
        <v>164</v>
      </c>
      <c r="AU152" s="24" t="s">
        <v>79</v>
      </c>
      <c r="AY152" s="24" t="s">
        <v>162</v>
      </c>
      <c r="BE152" s="186">
        <f t="shared" si="14"/>
        <v>0</v>
      </c>
      <c r="BF152" s="186">
        <f t="shared" si="15"/>
        <v>0</v>
      </c>
      <c r="BG152" s="186">
        <f t="shared" si="16"/>
        <v>0</v>
      </c>
      <c r="BH152" s="186">
        <f t="shared" si="17"/>
        <v>0</v>
      </c>
      <c r="BI152" s="186">
        <f t="shared" si="18"/>
        <v>0</v>
      </c>
      <c r="BJ152" s="24" t="s">
        <v>77</v>
      </c>
      <c r="BK152" s="186">
        <f t="shared" si="19"/>
        <v>0</v>
      </c>
      <c r="BL152" s="24" t="s">
        <v>168</v>
      </c>
      <c r="BM152" s="24" t="s">
        <v>724</v>
      </c>
    </row>
    <row r="153" spans="2:65" s="1" customFormat="1" ht="38.25" customHeight="1">
      <c r="B153" s="174"/>
      <c r="C153" s="378" t="s">
        <v>417</v>
      </c>
      <c r="D153" s="378" t="s">
        <v>164</v>
      </c>
      <c r="E153" s="379" t="s">
        <v>4127</v>
      </c>
      <c r="F153" s="380" t="s">
        <v>4881</v>
      </c>
      <c r="G153" s="381" t="s">
        <v>746</v>
      </c>
      <c r="H153" s="382">
        <v>0</v>
      </c>
      <c r="I153" s="180"/>
      <c r="J153" s="181">
        <f t="shared" si="10"/>
        <v>0</v>
      </c>
      <c r="K153" s="177" t="s">
        <v>5</v>
      </c>
      <c r="L153" s="41"/>
      <c r="M153" s="182" t="s">
        <v>5</v>
      </c>
      <c r="N153" s="183" t="s">
        <v>40</v>
      </c>
      <c r="O153" s="42"/>
      <c r="P153" s="184">
        <f t="shared" si="11"/>
        <v>0</v>
      </c>
      <c r="Q153" s="184">
        <v>0</v>
      </c>
      <c r="R153" s="184">
        <f t="shared" si="12"/>
        <v>0</v>
      </c>
      <c r="S153" s="184">
        <v>0</v>
      </c>
      <c r="T153" s="185">
        <f t="shared" si="13"/>
        <v>0</v>
      </c>
      <c r="AR153" s="24" t="s">
        <v>168</v>
      </c>
      <c r="AT153" s="24" t="s">
        <v>164</v>
      </c>
      <c r="AU153" s="24" t="s">
        <v>79</v>
      </c>
      <c r="AY153" s="24" t="s">
        <v>162</v>
      </c>
      <c r="BE153" s="186">
        <f t="shared" si="14"/>
        <v>0</v>
      </c>
      <c r="BF153" s="186">
        <f t="shared" si="15"/>
        <v>0</v>
      </c>
      <c r="BG153" s="186">
        <f t="shared" si="16"/>
        <v>0</v>
      </c>
      <c r="BH153" s="186">
        <f t="shared" si="17"/>
        <v>0</v>
      </c>
      <c r="BI153" s="186">
        <f t="shared" si="18"/>
        <v>0</v>
      </c>
      <c r="BJ153" s="24" t="s">
        <v>77</v>
      </c>
      <c r="BK153" s="186">
        <f t="shared" si="19"/>
        <v>0</v>
      </c>
      <c r="BL153" s="24" t="s">
        <v>168</v>
      </c>
      <c r="BM153" s="24" t="s">
        <v>734</v>
      </c>
    </row>
    <row r="154" spans="2:65" s="1" customFormat="1" ht="38.25" customHeight="1">
      <c r="B154" s="174"/>
      <c r="C154" s="378" t="s">
        <v>421</v>
      </c>
      <c r="D154" s="378" t="s">
        <v>164</v>
      </c>
      <c r="E154" s="379" t="s">
        <v>4128</v>
      </c>
      <c r="F154" s="380" t="s">
        <v>4881</v>
      </c>
      <c r="G154" s="381" t="s">
        <v>746</v>
      </c>
      <c r="H154" s="382">
        <v>0</v>
      </c>
      <c r="I154" s="180"/>
      <c r="J154" s="181">
        <f t="shared" si="10"/>
        <v>0</v>
      </c>
      <c r="K154" s="177" t="s">
        <v>5</v>
      </c>
      <c r="L154" s="41"/>
      <c r="M154" s="182" t="s">
        <v>5</v>
      </c>
      <c r="N154" s="183" t="s">
        <v>40</v>
      </c>
      <c r="O154" s="42"/>
      <c r="P154" s="184">
        <f t="shared" si="11"/>
        <v>0</v>
      </c>
      <c r="Q154" s="184">
        <v>0</v>
      </c>
      <c r="R154" s="184">
        <f t="shared" si="12"/>
        <v>0</v>
      </c>
      <c r="S154" s="184">
        <v>0</v>
      </c>
      <c r="T154" s="185">
        <f t="shared" si="13"/>
        <v>0</v>
      </c>
      <c r="AR154" s="24" t="s">
        <v>168</v>
      </c>
      <c r="AT154" s="24" t="s">
        <v>164</v>
      </c>
      <c r="AU154" s="24" t="s">
        <v>79</v>
      </c>
      <c r="AY154" s="24" t="s">
        <v>162</v>
      </c>
      <c r="BE154" s="186">
        <f t="shared" si="14"/>
        <v>0</v>
      </c>
      <c r="BF154" s="186">
        <f t="shared" si="15"/>
        <v>0</v>
      </c>
      <c r="BG154" s="186">
        <f t="shared" si="16"/>
        <v>0</v>
      </c>
      <c r="BH154" s="186">
        <f t="shared" si="17"/>
        <v>0</v>
      </c>
      <c r="BI154" s="186">
        <f t="shared" si="18"/>
        <v>0</v>
      </c>
      <c r="BJ154" s="24" t="s">
        <v>77</v>
      </c>
      <c r="BK154" s="186">
        <f t="shared" si="19"/>
        <v>0</v>
      </c>
      <c r="BL154" s="24" t="s">
        <v>168</v>
      </c>
      <c r="BM154" s="24" t="s">
        <v>743</v>
      </c>
    </row>
    <row r="155" spans="2:65" s="1" customFormat="1" ht="16.5" customHeight="1">
      <c r="B155" s="174"/>
      <c r="C155" s="378" t="s">
        <v>425</v>
      </c>
      <c r="D155" s="378" t="s">
        <v>164</v>
      </c>
      <c r="E155" s="379" t="s">
        <v>4129</v>
      </c>
      <c r="F155" s="380" t="s">
        <v>4130</v>
      </c>
      <c r="G155" s="381" t="s">
        <v>489</v>
      </c>
      <c r="H155" s="382">
        <v>0</v>
      </c>
      <c r="I155" s="180"/>
      <c r="J155" s="181">
        <f t="shared" si="10"/>
        <v>0</v>
      </c>
      <c r="K155" s="177" t="s">
        <v>5</v>
      </c>
      <c r="L155" s="41"/>
      <c r="M155" s="182" t="s">
        <v>5</v>
      </c>
      <c r="N155" s="183" t="s">
        <v>40</v>
      </c>
      <c r="O155" s="42"/>
      <c r="P155" s="184">
        <f t="shared" si="11"/>
        <v>0</v>
      </c>
      <c r="Q155" s="184">
        <v>0</v>
      </c>
      <c r="R155" s="184">
        <f t="shared" si="12"/>
        <v>0</v>
      </c>
      <c r="S155" s="184">
        <v>0</v>
      </c>
      <c r="T155" s="185">
        <f t="shared" si="13"/>
        <v>0</v>
      </c>
      <c r="AR155" s="24" t="s">
        <v>168</v>
      </c>
      <c r="AT155" s="24" t="s">
        <v>164</v>
      </c>
      <c r="AU155" s="24" t="s">
        <v>79</v>
      </c>
      <c r="AY155" s="24" t="s">
        <v>162</v>
      </c>
      <c r="BE155" s="186">
        <f t="shared" si="14"/>
        <v>0</v>
      </c>
      <c r="BF155" s="186">
        <f t="shared" si="15"/>
        <v>0</v>
      </c>
      <c r="BG155" s="186">
        <f t="shared" si="16"/>
        <v>0</v>
      </c>
      <c r="BH155" s="186">
        <f t="shared" si="17"/>
        <v>0</v>
      </c>
      <c r="BI155" s="186">
        <f t="shared" si="18"/>
        <v>0</v>
      </c>
      <c r="BJ155" s="24" t="s">
        <v>77</v>
      </c>
      <c r="BK155" s="186">
        <f t="shared" si="19"/>
        <v>0</v>
      </c>
      <c r="BL155" s="24" t="s">
        <v>168</v>
      </c>
      <c r="BM155" s="24" t="s">
        <v>766</v>
      </c>
    </row>
    <row r="156" spans="2:65" s="10" customFormat="1" ht="29.9" customHeight="1">
      <c r="B156" s="160"/>
      <c r="D156" s="171" t="s">
        <v>68</v>
      </c>
      <c r="E156" s="172" t="s">
        <v>3517</v>
      </c>
      <c r="F156" s="172" t="s">
        <v>4131</v>
      </c>
      <c r="I156" s="163"/>
      <c r="J156" s="173">
        <f>BK156</f>
        <v>0</v>
      </c>
      <c r="L156" s="160"/>
      <c r="M156" s="165"/>
      <c r="N156" s="166"/>
      <c r="O156" s="166"/>
      <c r="P156" s="167">
        <f>SUM(P157:P161)</f>
        <v>0</v>
      </c>
      <c r="Q156" s="166"/>
      <c r="R156" s="167">
        <f>SUM(R157:R161)</f>
        <v>0</v>
      </c>
      <c r="S156" s="166"/>
      <c r="T156" s="168">
        <f>SUM(T157:T161)</f>
        <v>0</v>
      </c>
      <c r="AR156" s="161" t="s">
        <v>77</v>
      </c>
      <c r="AT156" s="169" t="s">
        <v>68</v>
      </c>
      <c r="AU156" s="169" t="s">
        <v>77</v>
      </c>
      <c r="AY156" s="161" t="s">
        <v>162</v>
      </c>
      <c r="BK156" s="170">
        <f>SUM(BK157:BK161)</f>
        <v>0</v>
      </c>
    </row>
    <row r="157" spans="2:65" s="1" customFormat="1" ht="25.5" customHeight="1">
      <c r="B157" s="174"/>
      <c r="C157" s="175" t="s">
        <v>434</v>
      </c>
      <c r="D157" s="175" t="s">
        <v>164</v>
      </c>
      <c r="E157" s="176" t="s">
        <v>4124</v>
      </c>
      <c r="F157" s="177" t="s">
        <v>4123</v>
      </c>
      <c r="G157" s="178" t="s">
        <v>746</v>
      </c>
      <c r="H157" s="179">
        <v>10</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79</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783</v>
      </c>
    </row>
    <row r="158" spans="2:65" s="1" customFormat="1" ht="16.5" customHeight="1">
      <c r="B158" s="174"/>
      <c r="C158" s="175" t="s">
        <v>440</v>
      </c>
      <c r="D158" s="175" t="s">
        <v>164</v>
      </c>
      <c r="E158" s="176" t="s">
        <v>4125</v>
      </c>
      <c r="F158" s="177" t="s">
        <v>4126</v>
      </c>
      <c r="G158" s="178" t="s">
        <v>746</v>
      </c>
      <c r="H158" s="179">
        <v>60</v>
      </c>
      <c r="I158" s="180"/>
      <c r="J158" s="181">
        <f>ROUND(I158*H158,2)</f>
        <v>0</v>
      </c>
      <c r="K158" s="177" t="s">
        <v>5</v>
      </c>
      <c r="L158" s="41"/>
      <c r="M158" s="182" t="s">
        <v>5</v>
      </c>
      <c r="N158" s="183" t="s">
        <v>40</v>
      </c>
      <c r="O158" s="42"/>
      <c r="P158" s="184">
        <f>O158*H158</f>
        <v>0</v>
      </c>
      <c r="Q158" s="184">
        <v>0</v>
      </c>
      <c r="R158" s="184">
        <f>Q158*H158</f>
        <v>0</v>
      </c>
      <c r="S158" s="184">
        <v>0</v>
      </c>
      <c r="T158" s="185">
        <f>S158*H158</f>
        <v>0</v>
      </c>
      <c r="AR158" s="24" t="s">
        <v>168</v>
      </c>
      <c r="AT158" s="24" t="s">
        <v>164</v>
      </c>
      <c r="AU158" s="24" t="s">
        <v>79</v>
      </c>
      <c r="AY158" s="24" t="s">
        <v>162</v>
      </c>
      <c r="BE158" s="186">
        <f>IF(N158="základní",J158,0)</f>
        <v>0</v>
      </c>
      <c r="BF158" s="186">
        <f>IF(N158="snížená",J158,0)</f>
        <v>0</v>
      </c>
      <c r="BG158" s="186">
        <f>IF(N158="zákl. přenesená",J158,0)</f>
        <v>0</v>
      </c>
      <c r="BH158" s="186">
        <f>IF(N158="sníž. přenesená",J158,0)</f>
        <v>0</v>
      </c>
      <c r="BI158" s="186">
        <f>IF(N158="nulová",J158,0)</f>
        <v>0</v>
      </c>
      <c r="BJ158" s="24" t="s">
        <v>77</v>
      </c>
      <c r="BK158" s="186">
        <f>ROUND(I158*H158,2)</f>
        <v>0</v>
      </c>
      <c r="BL158" s="24" t="s">
        <v>168</v>
      </c>
      <c r="BM158" s="24" t="s">
        <v>807</v>
      </c>
    </row>
    <row r="159" spans="2:65" s="1" customFormat="1" ht="38.25" customHeight="1">
      <c r="B159" s="174"/>
      <c r="C159" s="175" t="s">
        <v>448</v>
      </c>
      <c r="D159" s="175" t="s">
        <v>164</v>
      </c>
      <c r="E159" s="176" t="s">
        <v>4127</v>
      </c>
      <c r="F159" s="177" t="s">
        <v>4881</v>
      </c>
      <c r="G159" s="178" t="s">
        <v>746</v>
      </c>
      <c r="H159" s="179">
        <v>70</v>
      </c>
      <c r="I159" s="180"/>
      <c r="J159" s="181">
        <f>ROUND(I159*H159,2)</f>
        <v>0</v>
      </c>
      <c r="K159" s="177" t="s">
        <v>5</v>
      </c>
      <c r="L159" s="41"/>
      <c r="M159" s="182" t="s">
        <v>5</v>
      </c>
      <c r="N159" s="183" t="s">
        <v>40</v>
      </c>
      <c r="O159" s="42"/>
      <c r="P159" s="184">
        <f>O159*H159</f>
        <v>0</v>
      </c>
      <c r="Q159" s="184">
        <v>0</v>
      </c>
      <c r="R159" s="184">
        <f>Q159*H159</f>
        <v>0</v>
      </c>
      <c r="S159" s="184">
        <v>0</v>
      </c>
      <c r="T159" s="185">
        <f>S159*H159</f>
        <v>0</v>
      </c>
      <c r="AR159" s="24" t="s">
        <v>168</v>
      </c>
      <c r="AT159" s="24" t="s">
        <v>164</v>
      </c>
      <c r="AU159" s="24" t="s">
        <v>79</v>
      </c>
      <c r="AY159" s="24" t="s">
        <v>162</v>
      </c>
      <c r="BE159" s="186">
        <f>IF(N159="základní",J159,0)</f>
        <v>0</v>
      </c>
      <c r="BF159" s="186">
        <f>IF(N159="snížená",J159,0)</f>
        <v>0</v>
      </c>
      <c r="BG159" s="186">
        <f>IF(N159="zákl. přenesená",J159,0)</f>
        <v>0</v>
      </c>
      <c r="BH159" s="186">
        <f>IF(N159="sníž. přenesená",J159,0)</f>
        <v>0</v>
      </c>
      <c r="BI159" s="186">
        <f>IF(N159="nulová",J159,0)</f>
        <v>0</v>
      </c>
      <c r="BJ159" s="24" t="s">
        <v>77</v>
      </c>
      <c r="BK159" s="186">
        <f>ROUND(I159*H159,2)</f>
        <v>0</v>
      </c>
      <c r="BL159" s="24" t="s">
        <v>168</v>
      </c>
      <c r="BM159" s="24" t="s">
        <v>828</v>
      </c>
    </row>
    <row r="160" spans="2:65" s="1" customFormat="1" ht="38.25" customHeight="1">
      <c r="B160" s="174"/>
      <c r="C160" s="175" t="s">
        <v>454</v>
      </c>
      <c r="D160" s="175" t="s">
        <v>164</v>
      </c>
      <c r="E160" s="176" t="s">
        <v>4132</v>
      </c>
      <c r="F160" s="177" t="s">
        <v>4881</v>
      </c>
      <c r="G160" s="178" t="s">
        <v>746</v>
      </c>
      <c r="H160" s="179">
        <v>10</v>
      </c>
      <c r="I160" s="180"/>
      <c r="J160" s="181">
        <f>ROUND(I160*H160,2)</f>
        <v>0</v>
      </c>
      <c r="K160" s="177" t="s">
        <v>5</v>
      </c>
      <c r="L160" s="41"/>
      <c r="M160" s="182" t="s">
        <v>5</v>
      </c>
      <c r="N160" s="183" t="s">
        <v>40</v>
      </c>
      <c r="O160" s="42"/>
      <c r="P160" s="184">
        <f>O160*H160</f>
        <v>0</v>
      </c>
      <c r="Q160" s="184">
        <v>0</v>
      </c>
      <c r="R160" s="184">
        <f>Q160*H160</f>
        <v>0</v>
      </c>
      <c r="S160" s="184">
        <v>0</v>
      </c>
      <c r="T160" s="185">
        <f>S160*H160</f>
        <v>0</v>
      </c>
      <c r="AR160" s="24" t="s">
        <v>168</v>
      </c>
      <c r="AT160" s="24" t="s">
        <v>164</v>
      </c>
      <c r="AU160" s="24" t="s">
        <v>79</v>
      </c>
      <c r="AY160" s="24" t="s">
        <v>162</v>
      </c>
      <c r="BE160" s="186">
        <f>IF(N160="základní",J160,0)</f>
        <v>0</v>
      </c>
      <c r="BF160" s="186">
        <f>IF(N160="snížená",J160,0)</f>
        <v>0</v>
      </c>
      <c r="BG160" s="186">
        <f>IF(N160="zákl. přenesená",J160,0)</f>
        <v>0</v>
      </c>
      <c r="BH160" s="186">
        <f>IF(N160="sníž. přenesená",J160,0)</f>
        <v>0</v>
      </c>
      <c r="BI160" s="186">
        <f>IF(N160="nulová",J160,0)</f>
        <v>0</v>
      </c>
      <c r="BJ160" s="24" t="s">
        <v>77</v>
      </c>
      <c r="BK160" s="186">
        <f>ROUND(I160*H160,2)</f>
        <v>0</v>
      </c>
      <c r="BL160" s="24" t="s">
        <v>168</v>
      </c>
      <c r="BM160" s="24" t="s">
        <v>842</v>
      </c>
    </row>
    <row r="161" spans="2:65" s="1" customFormat="1" ht="16.5" customHeight="1">
      <c r="B161" s="174"/>
      <c r="C161" s="175" t="s">
        <v>458</v>
      </c>
      <c r="D161" s="175" t="s">
        <v>164</v>
      </c>
      <c r="E161" s="176" t="s">
        <v>4133</v>
      </c>
      <c r="F161" s="177" t="s">
        <v>4130</v>
      </c>
      <c r="G161" s="178" t="s">
        <v>489</v>
      </c>
      <c r="H161" s="179">
        <v>1</v>
      </c>
      <c r="I161" s="180"/>
      <c r="J161" s="181">
        <f>ROUND(I161*H161,2)</f>
        <v>0</v>
      </c>
      <c r="K161" s="177" t="s">
        <v>5</v>
      </c>
      <c r="L161" s="41"/>
      <c r="M161" s="182" t="s">
        <v>5</v>
      </c>
      <c r="N161" s="183" t="s">
        <v>40</v>
      </c>
      <c r="O161" s="42"/>
      <c r="P161" s="184">
        <f>O161*H161</f>
        <v>0</v>
      </c>
      <c r="Q161" s="184">
        <v>0</v>
      </c>
      <c r="R161" s="184">
        <f>Q161*H161</f>
        <v>0</v>
      </c>
      <c r="S161" s="184">
        <v>0</v>
      </c>
      <c r="T161" s="185">
        <f>S161*H161</f>
        <v>0</v>
      </c>
      <c r="AR161" s="24" t="s">
        <v>168</v>
      </c>
      <c r="AT161" s="24" t="s">
        <v>164</v>
      </c>
      <c r="AU161" s="24" t="s">
        <v>79</v>
      </c>
      <c r="AY161" s="24" t="s">
        <v>162</v>
      </c>
      <c r="BE161" s="186">
        <f>IF(N161="základní",J161,0)</f>
        <v>0</v>
      </c>
      <c r="BF161" s="186">
        <f>IF(N161="snížená",J161,0)</f>
        <v>0</v>
      </c>
      <c r="BG161" s="186">
        <f>IF(N161="zákl. přenesená",J161,0)</f>
        <v>0</v>
      </c>
      <c r="BH161" s="186">
        <f>IF(N161="sníž. přenesená",J161,0)</f>
        <v>0</v>
      </c>
      <c r="BI161" s="186">
        <f>IF(N161="nulová",J161,0)</f>
        <v>0</v>
      </c>
      <c r="BJ161" s="24" t="s">
        <v>77</v>
      </c>
      <c r="BK161" s="186">
        <f>ROUND(I161*H161,2)</f>
        <v>0</v>
      </c>
      <c r="BL161" s="24" t="s">
        <v>168</v>
      </c>
      <c r="BM161" s="24" t="s">
        <v>850</v>
      </c>
    </row>
    <row r="162" spans="2:65" s="10" customFormat="1" ht="29.9" customHeight="1">
      <c r="B162" s="160"/>
      <c r="D162" s="171" t="s">
        <v>68</v>
      </c>
      <c r="E162" s="172" t="s">
        <v>3523</v>
      </c>
      <c r="F162" s="172" t="s">
        <v>4134</v>
      </c>
      <c r="I162" s="163"/>
      <c r="J162" s="173">
        <f>BK162</f>
        <v>0</v>
      </c>
      <c r="L162" s="160"/>
      <c r="M162" s="165"/>
      <c r="N162" s="166"/>
      <c r="O162" s="166"/>
      <c r="P162" s="167">
        <f>SUM(P163:P170)</f>
        <v>0</v>
      </c>
      <c r="Q162" s="166"/>
      <c r="R162" s="167">
        <f>SUM(R163:R170)</f>
        <v>0</v>
      </c>
      <c r="S162" s="166"/>
      <c r="T162" s="168">
        <f>SUM(T163:T170)</f>
        <v>0</v>
      </c>
      <c r="AR162" s="161" t="s">
        <v>77</v>
      </c>
      <c r="AT162" s="169" t="s">
        <v>68</v>
      </c>
      <c r="AU162" s="169" t="s">
        <v>77</v>
      </c>
      <c r="AY162" s="161" t="s">
        <v>162</v>
      </c>
      <c r="BK162" s="170">
        <f>SUM(BK163:BK170)</f>
        <v>0</v>
      </c>
    </row>
    <row r="163" spans="2:65" s="1" customFormat="1" ht="25.5" customHeight="1">
      <c r="B163" s="174"/>
      <c r="C163" s="378" t="s">
        <v>461</v>
      </c>
      <c r="D163" s="378" t="s">
        <v>164</v>
      </c>
      <c r="E163" s="379" t="s">
        <v>4124</v>
      </c>
      <c r="F163" s="380" t="s">
        <v>4123</v>
      </c>
      <c r="G163" s="381" t="s">
        <v>746</v>
      </c>
      <c r="H163" s="382">
        <v>0</v>
      </c>
      <c r="I163" s="180"/>
      <c r="J163" s="181">
        <f t="shared" ref="J163:J170" si="20">ROUND(I163*H163,2)</f>
        <v>0</v>
      </c>
      <c r="K163" s="177" t="s">
        <v>5</v>
      </c>
      <c r="L163" s="41"/>
      <c r="M163" s="182" t="s">
        <v>5</v>
      </c>
      <c r="N163" s="183" t="s">
        <v>40</v>
      </c>
      <c r="O163" s="42"/>
      <c r="P163" s="184">
        <f t="shared" ref="P163:P170" si="21">O163*H163</f>
        <v>0</v>
      </c>
      <c r="Q163" s="184">
        <v>0</v>
      </c>
      <c r="R163" s="184">
        <f t="shared" ref="R163:R170" si="22">Q163*H163</f>
        <v>0</v>
      </c>
      <c r="S163" s="184">
        <v>0</v>
      </c>
      <c r="T163" s="185">
        <f t="shared" ref="T163:T170" si="23">S163*H163</f>
        <v>0</v>
      </c>
      <c r="AR163" s="24" t="s">
        <v>168</v>
      </c>
      <c r="AT163" s="24" t="s">
        <v>164</v>
      </c>
      <c r="AU163" s="24" t="s">
        <v>79</v>
      </c>
      <c r="AY163" s="24" t="s">
        <v>162</v>
      </c>
      <c r="BE163" s="186">
        <f t="shared" ref="BE163:BE170" si="24">IF(N163="základní",J163,0)</f>
        <v>0</v>
      </c>
      <c r="BF163" s="186">
        <f t="shared" ref="BF163:BF170" si="25">IF(N163="snížená",J163,0)</f>
        <v>0</v>
      </c>
      <c r="BG163" s="186">
        <f t="shared" ref="BG163:BG170" si="26">IF(N163="zákl. přenesená",J163,0)</f>
        <v>0</v>
      </c>
      <c r="BH163" s="186">
        <f t="shared" ref="BH163:BH170" si="27">IF(N163="sníž. přenesená",J163,0)</f>
        <v>0</v>
      </c>
      <c r="BI163" s="186">
        <f t="shared" ref="BI163:BI170" si="28">IF(N163="nulová",J163,0)</f>
        <v>0</v>
      </c>
      <c r="BJ163" s="24" t="s">
        <v>77</v>
      </c>
      <c r="BK163" s="186">
        <f t="shared" ref="BK163:BK170" si="29">ROUND(I163*H163,2)</f>
        <v>0</v>
      </c>
      <c r="BL163" s="24" t="s">
        <v>168</v>
      </c>
      <c r="BM163" s="24" t="s">
        <v>858</v>
      </c>
    </row>
    <row r="164" spans="2:65" s="1" customFormat="1" ht="16.5" customHeight="1">
      <c r="B164" s="174"/>
      <c r="C164" s="378" t="s">
        <v>470</v>
      </c>
      <c r="D164" s="378" t="s">
        <v>164</v>
      </c>
      <c r="E164" s="379" t="s">
        <v>4125</v>
      </c>
      <c r="F164" s="380" t="s">
        <v>4126</v>
      </c>
      <c r="G164" s="381" t="s">
        <v>746</v>
      </c>
      <c r="H164" s="382">
        <v>0</v>
      </c>
      <c r="I164" s="180"/>
      <c r="J164" s="181">
        <f t="shared" si="20"/>
        <v>0</v>
      </c>
      <c r="K164" s="177" t="s">
        <v>5</v>
      </c>
      <c r="L164" s="41"/>
      <c r="M164" s="182" t="s">
        <v>5</v>
      </c>
      <c r="N164" s="183" t="s">
        <v>40</v>
      </c>
      <c r="O164" s="42"/>
      <c r="P164" s="184">
        <f t="shared" si="21"/>
        <v>0</v>
      </c>
      <c r="Q164" s="184">
        <v>0</v>
      </c>
      <c r="R164" s="184">
        <f t="shared" si="22"/>
        <v>0</v>
      </c>
      <c r="S164" s="184">
        <v>0</v>
      </c>
      <c r="T164" s="185">
        <f t="shared" si="23"/>
        <v>0</v>
      </c>
      <c r="AR164" s="24" t="s">
        <v>168</v>
      </c>
      <c r="AT164" s="24" t="s">
        <v>164</v>
      </c>
      <c r="AU164" s="24" t="s">
        <v>79</v>
      </c>
      <c r="AY164" s="24" t="s">
        <v>162</v>
      </c>
      <c r="BE164" s="186">
        <f t="shared" si="24"/>
        <v>0</v>
      </c>
      <c r="BF164" s="186">
        <f t="shared" si="25"/>
        <v>0</v>
      </c>
      <c r="BG164" s="186">
        <f t="shared" si="26"/>
        <v>0</v>
      </c>
      <c r="BH164" s="186">
        <f t="shared" si="27"/>
        <v>0</v>
      </c>
      <c r="BI164" s="186">
        <f t="shared" si="28"/>
        <v>0</v>
      </c>
      <c r="BJ164" s="24" t="s">
        <v>77</v>
      </c>
      <c r="BK164" s="186">
        <f t="shared" si="29"/>
        <v>0</v>
      </c>
      <c r="BL164" s="24" t="s">
        <v>168</v>
      </c>
      <c r="BM164" s="24" t="s">
        <v>866</v>
      </c>
    </row>
    <row r="165" spans="2:65" s="1" customFormat="1" ht="16.5" customHeight="1">
      <c r="B165" s="174"/>
      <c r="C165" s="378" t="s">
        <v>479</v>
      </c>
      <c r="D165" s="378" t="s">
        <v>164</v>
      </c>
      <c r="E165" s="379" t="s">
        <v>4135</v>
      </c>
      <c r="F165" s="380" t="s">
        <v>4136</v>
      </c>
      <c r="G165" s="381" t="s">
        <v>746</v>
      </c>
      <c r="H165" s="382">
        <v>0</v>
      </c>
      <c r="I165" s="180"/>
      <c r="J165" s="181">
        <f t="shared" si="20"/>
        <v>0</v>
      </c>
      <c r="K165" s="177" t="s">
        <v>5</v>
      </c>
      <c r="L165" s="41"/>
      <c r="M165" s="182" t="s">
        <v>5</v>
      </c>
      <c r="N165" s="183" t="s">
        <v>40</v>
      </c>
      <c r="O165" s="42"/>
      <c r="P165" s="184">
        <f t="shared" si="21"/>
        <v>0</v>
      </c>
      <c r="Q165" s="184">
        <v>0</v>
      </c>
      <c r="R165" s="184">
        <f t="shared" si="22"/>
        <v>0</v>
      </c>
      <c r="S165" s="184">
        <v>0</v>
      </c>
      <c r="T165" s="185">
        <f t="shared" si="23"/>
        <v>0</v>
      </c>
      <c r="AR165" s="24" t="s">
        <v>168</v>
      </c>
      <c r="AT165" s="24" t="s">
        <v>164</v>
      </c>
      <c r="AU165" s="24" t="s">
        <v>79</v>
      </c>
      <c r="AY165" s="24" t="s">
        <v>162</v>
      </c>
      <c r="BE165" s="186">
        <f t="shared" si="24"/>
        <v>0</v>
      </c>
      <c r="BF165" s="186">
        <f t="shared" si="25"/>
        <v>0</v>
      </c>
      <c r="BG165" s="186">
        <f t="shared" si="26"/>
        <v>0</v>
      </c>
      <c r="BH165" s="186">
        <f t="shared" si="27"/>
        <v>0</v>
      </c>
      <c r="BI165" s="186">
        <f t="shared" si="28"/>
        <v>0</v>
      </c>
      <c r="BJ165" s="24" t="s">
        <v>77</v>
      </c>
      <c r="BK165" s="186">
        <f t="shared" si="29"/>
        <v>0</v>
      </c>
      <c r="BL165" s="24" t="s">
        <v>168</v>
      </c>
      <c r="BM165" s="24" t="s">
        <v>887</v>
      </c>
    </row>
    <row r="166" spans="2:65" s="1" customFormat="1" ht="38.25" customHeight="1">
      <c r="B166" s="174"/>
      <c r="C166" s="378" t="s">
        <v>486</v>
      </c>
      <c r="D166" s="378" t="s">
        <v>164</v>
      </c>
      <c r="E166" s="379" t="s">
        <v>4127</v>
      </c>
      <c r="F166" s="380" t="s">
        <v>4881</v>
      </c>
      <c r="G166" s="381" t="s">
        <v>746</v>
      </c>
      <c r="H166" s="382">
        <v>0</v>
      </c>
      <c r="I166" s="180"/>
      <c r="J166" s="181">
        <f t="shared" si="20"/>
        <v>0</v>
      </c>
      <c r="K166" s="177" t="s">
        <v>5</v>
      </c>
      <c r="L166" s="41"/>
      <c r="M166" s="182" t="s">
        <v>5</v>
      </c>
      <c r="N166" s="183" t="s">
        <v>40</v>
      </c>
      <c r="O166" s="42"/>
      <c r="P166" s="184">
        <f t="shared" si="21"/>
        <v>0</v>
      </c>
      <c r="Q166" s="184">
        <v>0</v>
      </c>
      <c r="R166" s="184">
        <f t="shared" si="22"/>
        <v>0</v>
      </c>
      <c r="S166" s="184">
        <v>0</v>
      </c>
      <c r="T166" s="185">
        <f t="shared" si="23"/>
        <v>0</v>
      </c>
      <c r="AR166" s="24" t="s">
        <v>168</v>
      </c>
      <c r="AT166" s="24" t="s">
        <v>164</v>
      </c>
      <c r="AU166" s="24" t="s">
        <v>79</v>
      </c>
      <c r="AY166" s="24" t="s">
        <v>162</v>
      </c>
      <c r="BE166" s="186">
        <f t="shared" si="24"/>
        <v>0</v>
      </c>
      <c r="BF166" s="186">
        <f t="shared" si="25"/>
        <v>0</v>
      </c>
      <c r="BG166" s="186">
        <f t="shared" si="26"/>
        <v>0</v>
      </c>
      <c r="BH166" s="186">
        <f t="shared" si="27"/>
        <v>0</v>
      </c>
      <c r="BI166" s="186">
        <f t="shared" si="28"/>
        <v>0</v>
      </c>
      <c r="BJ166" s="24" t="s">
        <v>77</v>
      </c>
      <c r="BK166" s="186">
        <f t="shared" si="29"/>
        <v>0</v>
      </c>
      <c r="BL166" s="24" t="s">
        <v>168</v>
      </c>
      <c r="BM166" s="24" t="s">
        <v>905</v>
      </c>
    </row>
    <row r="167" spans="2:65" s="1" customFormat="1" ht="38.25" customHeight="1">
      <c r="B167" s="174"/>
      <c r="C167" s="378" t="s">
        <v>493</v>
      </c>
      <c r="D167" s="378" t="s">
        <v>164</v>
      </c>
      <c r="E167" s="379" t="s">
        <v>4127</v>
      </c>
      <c r="F167" s="380" t="s">
        <v>4881</v>
      </c>
      <c r="G167" s="381" t="s">
        <v>746</v>
      </c>
      <c r="H167" s="382">
        <v>0</v>
      </c>
      <c r="I167" s="180"/>
      <c r="J167" s="181">
        <f t="shared" si="20"/>
        <v>0</v>
      </c>
      <c r="K167" s="177" t="s">
        <v>5</v>
      </c>
      <c r="L167" s="41"/>
      <c r="M167" s="182" t="s">
        <v>5</v>
      </c>
      <c r="N167" s="183" t="s">
        <v>40</v>
      </c>
      <c r="O167" s="42"/>
      <c r="P167" s="184">
        <f t="shared" si="21"/>
        <v>0</v>
      </c>
      <c r="Q167" s="184">
        <v>0</v>
      </c>
      <c r="R167" s="184">
        <f t="shared" si="22"/>
        <v>0</v>
      </c>
      <c r="S167" s="184">
        <v>0</v>
      </c>
      <c r="T167" s="185">
        <f t="shared" si="23"/>
        <v>0</v>
      </c>
      <c r="AR167" s="24" t="s">
        <v>168</v>
      </c>
      <c r="AT167" s="24" t="s">
        <v>164</v>
      </c>
      <c r="AU167" s="24" t="s">
        <v>79</v>
      </c>
      <c r="AY167" s="24" t="s">
        <v>162</v>
      </c>
      <c r="BE167" s="186">
        <f t="shared" si="24"/>
        <v>0</v>
      </c>
      <c r="BF167" s="186">
        <f t="shared" si="25"/>
        <v>0</v>
      </c>
      <c r="BG167" s="186">
        <f t="shared" si="26"/>
        <v>0</v>
      </c>
      <c r="BH167" s="186">
        <f t="shared" si="27"/>
        <v>0</v>
      </c>
      <c r="BI167" s="186">
        <f t="shared" si="28"/>
        <v>0</v>
      </c>
      <c r="BJ167" s="24" t="s">
        <v>77</v>
      </c>
      <c r="BK167" s="186">
        <f t="shared" si="29"/>
        <v>0</v>
      </c>
      <c r="BL167" s="24" t="s">
        <v>168</v>
      </c>
      <c r="BM167" s="24" t="s">
        <v>918</v>
      </c>
    </row>
    <row r="168" spans="2:65" s="1" customFormat="1" ht="38.25" customHeight="1">
      <c r="B168" s="174"/>
      <c r="C168" s="378" t="s">
        <v>498</v>
      </c>
      <c r="D168" s="378" t="s">
        <v>164</v>
      </c>
      <c r="E168" s="379" t="s">
        <v>4132</v>
      </c>
      <c r="F168" s="380" t="s">
        <v>4881</v>
      </c>
      <c r="G168" s="381" t="s">
        <v>746</v>
      </c>
      <c r="H168" s="382">
        <v>0</v>
      </c>
      <c r="I168" s="180"/>
      <c r="J168" s="181">
        <f t="shared" si="20"/>
        <v>0</v>
      </c>
      <c r="K168" s="177" t="s">
        <v>5</v>
      </c>
      <c r="L168" s="41"/>
      <c r="M168" s="182" t="s">
        <v>5</v>
      </c>
      <c r="N168" s="183" t="s">
        <v>40</v>
      </c>
      <c r="O168" s="42"/>
      <c r="P168" s="184">
        <f t="shared" si="21"/>
        <v>0</v>
      </c>
      <c r="Q168" s="184">
        <v>0</v>
      </c>
      <c r="R168" s="184">
        <f t="shared" si="22"/>
        <v>0</v>
      </c>
      <c r="S168" s="184">
        <v>0</v>
      </c>
      <c r="T168" s="185">
        <f t="shared" si="23"/>
        <v>0</v>
      </c>
      <c r="AR168" s="24" t="s">
        <v>168</v>
      </c>
      <c r="AT168" s="24" t="s">
        <v>164</v>
      </c>
      <c r="AU168" s="24" t="s">
        <v>79</v>
      </c>
      <c r="AY168" s="24" t="s">
        <v>162</v>
      </c>
      <c r="BE168" s="186">
        <f t="shared" si="24"/>
        <v>0</v>
      </c>
      <c r="BF168" s="186">
        <f t="shared" si="25"/>
        <v>0</v>
      </c>
      <c r="BG168" s="186">
        <f t="shared" si="26"/>
        <v>0</v>
      </c>
      <c r="BH168" s="186">
        <f t="shared" si="27"/>
        <v>0</v>
      </c>
      <c r="BI168" s="186">
        <f t="shared" si="28"/>
        <v>0</v>
      </c>
      <c r="BJ168" s="24" t="s">
        <v>77</v>
      </c>
      <c r="BK168" s="186">
        <f t="shared" si="29"/>
        <v>0</v>
      </c>
      <c r="BL168" s="24" t="s">
        <v>168</v>
      </c>
      <c r="BM168" s="24" t="s">
        <v>930</v>
      </c>
    </row>
    <row r="169" spans="2:65" s="1" customFormat="1" ht="38.25" customHeight="1">
      <c r="B169" s="174"/>
      <c r="C169" s="378" t="s">
        <v>502</v>
      </c>
      <c r="D169" s="378" t="s">
        <v>164</v>
      </c>
      <c r="E169" s="379" t="s">
        <v>4137</v>
      </c>
      <c r="F169" s="380" t="s">
        <v>4881</v>
      </c>
      <c r="G169" s="381" t="s">
        <v>746</v>
      </c>
      <c r="H169" s="382">
        <v>0</v>
      </c>
      <c r="I169" s="180"/>
      <c r="J169" s="181">
        <f t="shared" si="20"/>
        <v>0</v>
      </c>
      <c r="K169" s="177" t="s">
        <v>5</v>
      </c>
      <c r="L169" s="41"/>
      <c r="M169" s="182" t="s">
        <v>5</v>
      </c>
      <c r="N169" s="183" t="s">
        <v>40</v>
      </c>
      <c r="O169" s="42"/>
      <c r="P169" s="184">
        <f t="shared" si="21"/>
        <v>0</v>
      </c>
      <c r="Q169" s="184">
        <v>0</v>
      </c>
      <c r="R169" s="184">
        <f t="shared" si="22"/>
        <v>0</v>
      </c>
      <c r="S169" s="184">
        <v>0</v>
      </c>
      <c r="T169" s="185">
        <f t="shared" si="23"/>
        <v>0</v>
      </c>
      <c r="AR169" s="24" t="s">
        <v>168</v>
      </c>
      <c r="AT169" s="24" t="s">
        <v>164</v>
      </c>
      <c r="AU169" s="24" t="s">
        <v>79</v>
      </c>
      <c r="AY169" s="24" t="s">
        <v>162</v>
      </c>
      <c r="BE169" s="186">
        <f t="shared" si="24"/>
        <v>0</v>
      </c>
      <c r="BF169" s="186">
        <f t="shared" si="25"/>
        <v>0</v>
      </c>
      <c r="BG169" s="186">
        <f t="shared" si="26"/>
        <v>0</v>
      </c>
      <c r="BH169" s="186">
        <f t="shared" si="27"/>
        <v>0</v>
      </c>
      <c r="BI169" s="186">
        <f t="shared" si="28"/>
        <v>0</v>
      </c>
      <c r="BJ169" s="24" t="s">
        <v>77</v>
      </c>
      <c r="BK169" s="186">
        <f t="shared" si="29"/>
        <v>0</v>
      </c>
      <c r="BL169" s="24" t="s">
        <v>168</v>
      </c>
      <c r="BM169" s="24" t="s">
        <v>943</v>
      </c>
    </row>
    <row r="170" spans="2:65" s="1" customFormat="1" ht="16.5" customHeight="1">
      <c r="B170" s="174"/>
      <c r="C170" s="378" t="s">
        <v>507</v>
      </c>
      <c r="D170" s="378" t="s">
        <v>164</v>
      </c>
      <c r="E170" s="379" t="s">
        <v>4138</v>
      </c>
      <c r="F170" s="380" t="s">
        <v>4130</v>
      </c>
      <c r="G170" s="381" t="s">
        <v>489</v>
      </c>
      <c r="H170" s="382">
        <v>0</v>
      </c>
      <c r="I170" s="180"/>
      <c r="J170" s="181">
        <f t="shared" si="20"/>
        <v>0</v>
      </c>
      <c r="K170" s="177" t="s">
        <v>5</v>
      </c>
      <c r="L170" s="41"/>
      <c r="M170" s="182" t="s">
        <v>5</v>
      </c>
      <c r="N170" s="183" t="s">
        <v>40</v>
      </c>
      <c r="O170" s="42"/>
      <c r="P170" s="184">
        <f t="shared" si="21"/>
        <v>0</v>
      </c>
      <c r="Q170" s="184">
        <v>0</v>
      </c>
      <c r="R170" s="184">
        <f t="shared" si="22"/>
        <v>0</v>
      </c>
      <c r="S170" s="184">
        <v>0</v>
      </c>
      <c r="T170" s="185">
        <f t="shared" si="23"/>
        <v>0</v>
      </c>
      <c r="AR170" s="24" t="s">
        <v>168</v>
      </c>
      <c r="AT170" s="24" t="s">
        <v>164</v>
      </c>
      <c r="AU170" s="24" t="s">
        <v>79</v>
      </c>
      <c r="AY170" s="24" t="s">
        <v>162</v>
      </c>
      <c r="BE170" s="186">
        <f t="shared" si="24"/>
        <v>0</v>
      </c>
      <c r="BF170" s="186">
        <f t="shared" si="25"/>
        <v>0</v>
      </c>
      <c r="BG170" s="186">
        <f t="shared" si="26"/>
        <v>0</v>
      </c>
      <c r="BH170" s="186">
        <f t="shared" si="27"/>
        <v>0</v>
      </c>
      <c r="BI170" s="186">
        <f t="shared" si="28"/>
        <v>0</v>
      </c>
      <c r="BJ170" s="24" t="s">
        <v>77</v>
      </c>
      <c r="BK170" s="186">
        <f t="shared" si="29"/>
        <v>0</v>
      </c>
      <c r="BL170" s="24" t="s">
        <v>168</v>
      </c>
      <c r="BM170" s="24" t="s">
        <v>960</v>
      </c>
    </row>
    <row r="171" spans="2:65" s="10" customFormat="1" ht="37.4" customHeight="1">
      <c r="B171" s="160"/>
      <c r="D171" s="171" t="s">
        <v>68</v>
      </c>
      <c r="E171" s="238" t="s">
        <v>3533</v>
      </c>
      <c r="F171" s="238" t="s">
        <v>4139</v>
      </c>
      <c r="I171" s="163"/>
      <c r="J171" s="239">
        <f>BK171</f>
        <v>0</v>
      </c>
      <c r="L171" s="160"/>
      <c r="M171" s="165"/>
      <c r="N171" s="166"/>
      <c r="O171" s="166"/>
      <c r="P171" s="167">
        <f>SUM(P172:P174)</f>
        <v>0</v>
      </c>
      <c r="Q171" s="166"/>
      <c r="R171" s="167">
        <f>SUM(R172:R174)</f>
        <v>0</v>
      </c>
      <c r="S171" s="166"/>
      <c r="T171" s="168">
        <f>SUM(T172:T174)</f>
        <v>0</v>
      </c>
      <c r="AR171" s="161" t="s">
        <v>77</v>
      </c>
      <c r="AT171" s="169" t="s">
        <v>68</v>
      </c>
      <c r="AU171" s="169" t="s">
        <v>69</v>
      </c>
      <c r="AY171" s="161" t="s">
        <v>162</v>
      </c>
      <c r="BK171" s="170">
        <f>SUM(BK172:BK174)</f>
        <v>0</v>
      </c>
    </row>
    <row r="172" spans="2:65" s="1" customFormat="1" ht="140.25" customHeight="1">
      <c r="B172" s="174"/>
      <c r="C172" s="175" t="s">
        <v>511</v>
      </c>
      <c r="D172" s="175" t="s">
        <v>164</v>
      </c>
      <c r="E172" s="176" t="s">
        <v>4140</v>
      </c>
      <c r="F172" s="177" t="s">
        <v>4141</v>
      </c>
      <c r="G172" s="178" t="s">
        <v>489</v>
      </c>
      <c r="H172" s="179">
        <v>1</v>
      </c>
      <c r="I172" s="180"/>
      <c r="J172" s="181">
        <f>ROUND(I172*H172,2)</f>
        <v>0</v>
      </c>
      <c r="K172" s="177" t="s">
        <v>5</v>
      </c>
      <c r="L172" s="41"/>
      <c r="M172" s="182" t="s">
        <v>5</v>
      </c>
      <c r="N172" s="183" t="s">
        <v>40</v>
      </c>
      <c r="O172" s="42"/>
      <c r="P172" s="184">
        <f>O172*H172</f>
        <v>0</v>
      </c>
      <c r="Q172" s="184">
        <v>0</v>
      </c>
      <c r="R172" s="184">
        <f>Q172*H172</f>
        <v>0</v>
      </c>
      <c r="S172" s="184">
        <v>0</v>
      </c>
      <c r="T172" s="185">
        <f>S172*H172</f>
        <v>0</v>
      </c>
      <c r="AR172" s="24" t="s">
        <v>168</v>
      </c>
      <c r="AT172" s="24" t="s">
        <v>164</v>
      </c>
      <c r="AU172" s="24" t="s">
        <v>77</v>
      </c>
      <c r="AY172" s="24" t="s">
        <v>162</v>
      </c>
      <c r="BE172" s="186">
        <f>IF(N172="základní",J172,0)</f>
        <v>0</v>
      </c>
      <c r="BF172" s="186">
        <f>IF(N172="snížená",J172,0)</f>
        <v>0</v>
      </c>
      <c r="BG172" s="186">
        <f>IF(N172="zákl. přenesená",J172,0)</f>
        <v>0</v>
      </c>
      <c r="BH172" s="186">
        <f>IF(N172="sníž. přenesená",J172,0)</f>
        <v>0</v>
      </c>
      <c r="BI172" s="186">
        <f>IF(N172="nulová",J172,0)</f>
        <v>0</v>
      </c>
      <c r="BJ172" s="24" t="s">
        <v>77</v>
      </c>
      <c r="BK172" s="186">
        <f>ROUND(I172*H172,2)</f>
        <v>0</v>
      </c>
      <c r="BL172" s="24" t="s">
        <v>168</v>
      </c>
      <c r="BM172" s="24" t="s">
        <v>971</v>
      </c>
    </row>
    <row r="173" spans="2:65" s="1" customFormat="1" ht="25.5" customHeight="1">
      <c r="B173" s="174"/>
      <c r="C173" s="175" t="s">
        <v>515</v>
      </c>
      <c r="D173" s="175" t="s">
        <v>164</v>
      </c>
      <c r="E173" s="176" t="s">
        <v>4142</v>
      </c>
      <c r="F173" s="177" t="s">
        <v>4143</v>
      </c>
      <c r="G173" s="178" t="s">
        <v>489</v>
      </c>
      <c r="H173" s="179">
        <v>1</v>
      </c>
      <c r="I173" s="180"/>
      <c r="J173" s="181">
        <f>ROUND(I173*H173,2)</f>
        <v>0</v>
      </c>
      <c r="K173" s="177" t="s">
        <v>5</v>
      </c>
      <c r="L173" s="41"/>
      <c r="M173" s="182" t="s">
        <v>5</v>
      </c>
      <c r="N173" s="183" t="s">
        <v>40</v>
      </c>
      <c r="O173" s="42"/>
      <c r="P173" s="184">
        <f>O173*H173</f>
        <v>0</v>
      </c>
      <c r="Q173" s="184">
        <v>0</v>
      </c>
      <c r="R173" s="184">
        <f>Q173*H173</f>
        <v>0</v>
      </c>
      <c r="S173" s="184">
        <v>0</v>
      </c>
      <c r="T173" s="185">
        <f>S173*H173</f>
        <v>0</v>
      </c>
      <c r="AR173" s="24" t="s">
        <v>168</v>
      </c>
      <c r="AT173" s="24" t="s">
        <v>164</v>
      </c>
      <c r="AU173" s="24" t="s">
        <v>77</v>
      </c>
      <c r="AY173" s="24" t="s">
        <v>162</v>
      </c>
      <c r="BE173" s="186">
        <f>IF(N173="základní",J173,0)</f>
        <v>0</v>
      </c>
      <c r="BF173" s="186">
        <f>IF(N173="snížená",J173,0)</f>
        <v>0</v>
      </c>
      <c r="BG173" s="186">
        <f>IF(N173="zákl. přenesená",J173,0)</f>
        <v>0</v>
      </c>
      <c r="BH173" s="186">
        <f>IF(N173="sníž. přenesená",J173,0)</f>
        <v>0</v>
      </c>
      <c r="BI173" s="186">
        <f>IF(N173="nulová",J173,0)</f>
        <v>0</v>
      </c>
      <c r="BJ173" s="24" t="s">
        <v>77</v>
      </c>
      <c r="BK173" s="186">
        <f>ROUND(I173*H173,2)</f>
        <v>0</v>
      </c>
      <c r="BL173" s="24" t="s">
        <v>168</v>
      </c>
      <c r="BM173" s="24" t="s">
        <v>982</v>
      </c>
    </row>
    <row r="174" spans="2:65" s="1" customFormat="1" ht="140.25" customHeight="1">
      <c r="B174" s="174"/>
      <c r="C174" s="175" t="s">
        <v>519</v>
      </c>
      <c r="D174" s="175" t="s">
        <v>164</v>
      </c>
      <c r="E174" s="176" t="s">
        <v>4144</v>
      </c>
      <c r="F174" s="177" t="s">
        <v>4145</v>
      </c>
      <c r="G174" s="178" t="s">
        <v>489</v>
      </c>
      <c r="H174" s="179">
        <v>1</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77</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994</v>
      </c>
    </row>
    <row r="175" spans="2:65" s="10" customFormat="1" ht="37.4" customHeight="1">
      <c r="B175" s="160"/>
      <c r="D175" s="171" t="s">
        <v>68</v>
      </c>
      <c r="E175" s="238" t="s">
        <v>3541</v>
      </c>
      <c r="F175" s="238" t="s">
        <v>4146</v>
      </c>
      <c r="I175" s="163"/>
      <c r="J175" s="239">
        <f>BK175</f>
        <v>0</v>
      </c>
      <c r="L175" s="160"/>
      <c r="M175" s="165"/>
      <c r="N175" s="166"/>
      <c r="O175" s="166"/>
      <c r="P175" s="167">
        <f>SUM(P176:P182)</f>
        <v>0</v>
      </c>
      <c r="Q175" s="166"/>
      <c r="R175" s="167">
        <f>SUM(R176:R182)</f>
        <v>0</v>
      </c>
      <c r="S175" s="166"/>
      <c r="T175" s="168">
        <f>SUM(T176:T182)</f>
        <v>0</v>
      </c>
      <c r="AR175" s="161" t="s">
        <v>77</v>
      </c>
      <c r="AT175" s="169" t="s">
        <v>68</v>
      </c>
      <c r="AU175" s="169" t="s">
        <v>69</v>
      </c>
      <c r="AY175" s="161" t="s">
        <v>162</v>
      </c>
      <c r="BK175" s="170">
        <f>SUM(BK176:BK182)</f>
        <v>0</v>
      </c>
    </row>
    <row r="176" spans="2:65" s="1" customFormat="1" ht="16.5" customHeight="1">
      <c r="B176" s="174"/>
      <c r="C176" s="175" t="s">
        <v>525</v>
      </c>
      <c r="D176" s="175" t="s">
        <v>164</v>
      </c>
      <c r="E176" s="176" t="s">
        <v>4147</v>
      </c>
      <c r="F176" s="177" t="s">
        <v>4148</v>
      </c>
      <c r="G176" s="178" t="s">
        <v>489</v>
      </c>
      <c r="H176" s="179">
        <v>1</v>
      </c>
      <c r="I176" s="180"/>
      <c r="J176" s="181">
        <f t="shared" ref="J176:J182" si="30">ROUND(I176*H176,2)</f>
        <v>0</v>
      </c>
      <c r="K176" s="177" t="s">
        <v>5</v>
      </c>
      <c r="L176" s="41"/>
      <c r="M176" s="182" t="s">
        <v>5</v>
      </c>
      <c r="N176" s="183" t="s">
        <v>40</v>
      </c>
      <c r="O176" s="42"/>
      <c r="P176" s="184">
        <f t="shared" ref="P176:P182" si="31">O176*H176</f>
        <v>0</v>
      </c>
      <c r="Q176" s="184">
        <v>0</v>
      </c>
      <c r="R176" s="184">
        <f t="shared" ref="R176:R182" si="32">Q176*H176</f>
        <v>0</v>
      </c>
      <c r="S176" s="184">
        <v>0</v>
      </c>
      <c r="T176" s="185">
        <f t="shared" ref="T176:T182" si="33">S176*H176</f>
        <v>0</v>
      </c>
      <c r="AR176" s="24" t="s">
        <v>168</v>
      </c>
      <c r="AT176" s="24" t="s">
        <v>164</v>
      </c>
      <c r="AU176" s="24" t="s">
        <v>77</v>
      </c>
      <c r="AY176" s="24" t="s">
        <v>162</v>
      </c>
      <c r="BE176" s="186">
        <f t="shared" ref="BE176:BE182" si="34">IF(N176="základní",J176,0)</f>
        <v>0</v>
      </c>
      <c r="BF176" s="186">
        <f t="shared" ref="BF176:BF182" si="35">IF(N176="snížená",J176,0)</f>
        <v>0</v>
      </c>
      <c r="BG176" s="186">
        <f t="shared" ref="BG176:BG182" si="36">IF(N176="zákl. přenesená",J176,0)</f>
        <v>0</v>
      </c>
      <c r="BH176" s="186">
        <f t="shared" ref="BH176:BH182" si="37">IF(N176="sníž. přenesená",J176,0)</f>
        <v>0</v>
      </c>
      <c r="BI176" s="186">
        <f t="shared" ref="BI176:BI182" si="38">IF(N176="nulová",J176,0)</f>
        <v>0</v>
      </c>
      <c r="BJ176" s="24" t="s">
        <v>77</v>
      </c>
      <c r="BK176" s="186">
        <f t="shared" ref="BK176:BK182" si="39">ROUND(I176*H176,2)</f>
        <v>0</v>
      </c>
      <c r="BL176" s="24" t="s">
        <v>168</v>
      </c>
      <c r="BM176" s="24" t="s">
        <v>1007</v>
      </c>
    </row>
    <row r="177" spans="1:65" s="1" customFormat="1" ht="16.5" customHeight="1">
      <c r="B177" s="174"/>
      <c r="C177" s="175" t="s">
        <v>531</v>
      </c>
      <c r="D177" s="175" t="s">
        <v>164</v>
      </c>
      <c r="E177" s="176" t="s">
        <v>4149</v>
      </c>
      <c r="F177" s="177" t="s">
        <v>4150</v>
      </c>
      <c r="G177" s="178" t="s">
        <v>489</v>
      </c>
      <c r="H177" s="179">
        <v>1</v>
      </c>
      <c r="I177" s="180"/>
      <c r="J177" s="181">
        <f t="shared" si="30"/>
        <v>0</v>
      </c>
      <c r="K177" s="177" t="s">
        <v>5</v>
      </c>
      <c r="L177" s="41"/>
      <c r="M177" s="182" t="s">
        <v>5</v>
      </c>
      <c r="N177" s="183" t="s">
        <v>40</v>
      </c>
      <c r="O177" s="42"/>
      <c r="P177" s="184">
        <f t="shared" si="31"/>
        <v>0</v>
      </c>
      <c r="Q177" s="184">
        <v>0</v>
      </c>
      <c r="R177" s="184">
        <f t="shared" si="32"/>
        <v>0</v>
      </c>
      <c r="S177" s="184">
        <v>0</v>
      </c>
      <c r="T177" s="185">
        <f t="shared" si="33"/>
        <v>0</v>
      </c>
      <c r="AR177" s="24" t="s">
        <v>168</v>
      </c>
      <c r="AT177" s="24" t="s">
        <v>164</v>
      </c>
      <c r="AU177" s="24" t="s">
        <v>77</v>
      </c>
      <c r="AY177" s="24" t="s">
        <v>162</v>
      </c>
      <c r="BE177" s="186">
        <f t="shared" si="34"/>
        <v>0</v>
      </c>
      <c r="BF177" s="186">
        <f t="shared" si="35"/>
        <v>0</v>
      </c>
      <c r="BG177" s="186">
        <f t="shared" si="36"/>
        <v>0</v>
      </c>
      <c r="BH177" s="186">
        <f t="shared" si="37"/>
        <v>0</v>
      </c>
      <c r="BI177" s="186">
        <f t="shared" si="38"/>
        <v>0</v>
      </c>
      <c r="BJ177" s="24" t="s">
        <v>77</v>
      </c>
      <c r="BK177" s="186">
        <f t="shared" si="39"/>
        <v>0</v>
      </c>
      <c r="BL177" s="24" t="s">
        <v>168</v>
      </c>
      <c r="BM177" s="24" t="s">
        <v>1026</v>
      </c>
    </row>
    <row r="178" spans="1:65" s="1" customFormat="1" ht="16.5" customHeight="1">
      <c r="A178" s="405"/>
      <c r="B178" s="394"/>
      <c r="C178" s="389" t="s">
        <v>535</v>
      </c>
      <c r="D178" s="389" t="s">
        <v>164</v>
      </c>
      <c r="E178" s="390" t="s">
        <v>4151</v>
      </c>
      <c r="F178" s="391" t="s">
        <v>4152</v>
      </c>
      <c r="G178" s="392" t="s">
        <v>489</v>
      </c>
      <c r="H178" s="393">
        <v>1</v>
      </c>
      <c r="I178" s="180"/>
      <c r="J178" s="181">
        <f t="shared" si="30"/>
        <v>0</v>
      </c>
      <c r="K178" s="177" t="s">
        <v>5</v>
      </c>
      <c r="L178" s="41"/>
      <c r="M178" s="182" t="s">
        <v>5</v>
      </c>
      <c r="N178" s="183" t="s">
        <v>40</v>
      </c>
      <c r="O178" s="42"/>
      <c r="P178" s="184">
        <f t="shared" si="31"/>
        <v>0</v>
      </c>
      <c r="Q178" s="184">
        <v>0</v>
      </c>
      <c r="R178" s="184">
        <f t="shared" si="32"/>
        <v>0</v>
      </c>
      <c r="S178" s="184">
        <v>0</v>
      </c>
      <c r="T178" s="185">
        <f t="shared" si="33"/>
        <v>0</v>
      </c>
      <c r="AR178" s="24" t="s">
        <v>168</v>
      </c>
      <c r="AT178" s="24" t="s">
        <v>164</v>
      </c>
      <c r="AU178" s="24" t="s">
        <v>77</v>
      </c>
      <c r="AY178" s="24" t="s">
        <v>162</v>
      </c>
      <c r="BE178" s="186">
        <f t="shared" si="34"/>
        <v>0</v>
      </c>
      <c r="BF178" s="186">
        <f t="shared" si="35"/>
        <v>0</v>
      </c>
      <c r="BG178" s="186">
        <f t="shared" si="36"/>
        <v>0</v>
      </c>
      <c r="BH178" s="186">
        <f t="shared" si="37"/>
        <v>0</v>
      </c>
      <c r="BI178" s="186">
        <f t="shared" si="38"/>
        <v>0</v>
      </c>
      <c r="BJ178" s="24" t="s">
        <v>77</v>
      </c>
      <c r="BK178" s="186">
        <f t="shared" si="39"/>
        <v>0</v>
      </c>
      <c r="BL178" s="24" t="s">
        <v>168</v>
      </c>
      <c r="BM178" s="24" t="s">
        <v>1040</v>
      </c>
    </row>
    <row r="179" spans="1:65" s="1" customFormat="1" ht="16.5" customHeight="1">
      <c r="A179" s="405"/>
      <c r="B179" s="394"/>
      <c r="C179" s="389" t="s">
        <v>539</v>
      </c>
      <c r="D179" s="389" t="s">
        <v>164</v>
      </c>
      <c r="E179" s="390" t="s">
        <v>4153</v>
      </c>
      <c r="F179" s="391" t="s">
        <v>4154</v>
      </c>
      <c r="G179" s="392" t="s">
        <v>489</v>
      </c>
      <c r="H179" s="393">
        <v>1</v>
      </c>
      <c r="I179" s="180"/>
      <c r="J179" s="181">
        <f t="shared" si="30"/>
        <v>0</v>
      </c>
      <c r="K179" s="177" t="s">
        <v>5</v>
      </c>
      <c r="L179" s="41"/>
      <c r="M179" s="182" t="s">
        <v>5</v>
      </c>
      <c r="N179" s="183" t="s">
        <v>40</v>
      </c>
      <c r="O179" s="42"/>
      <c r="P179" s="184">
        <f t="shared" si="31"/>
        <v>0</v>
      </c>
      <c r="Q179" s="184">
        <v>0</v>
      </c>
      <c r="R179" s="184">
        <f t="shared" si="32"/>
        <v>0</v>
      </c>
      <c r="S179" s="184">
        <v>0</v>
      </c>
      <c r="T179" s="185">
        <f t="shared" si="33"/>
        <v>0</v>
      </c>
      <c r="AR179" s="24" t="s">
        <v>168</v>
      </c>
      <c r="AT179" s="24" t="s">
        <v>164</v>
      </c>
      <c r="AU179" s="24" t="s">
        <v>77</v>
      </c>
      <c r="AY179" s="24" t="s">
        <v>162</v>
      </c>
      <c r="BE179" s="186">
        <f t="shared" si="34"/>
        <v>0</v>
      </c>
      <c r="BF179" s="186">
        <f t="shared" si="35"/>
        <v>0</v>
      </c>
      <c r="BG179" s="186">
        <f t="shared" si="36"/>
        <v>0</v>
      </c>
      <c r="BH179" s="186">
        <f t="shared" si="37"/>
        <v>0</v>
      </c>
      <c r="BI179" s="186">
        <f t="shared" si="38"/>
        <v>0</v>
      </c>
      <c r="BJ179" s="24" t="s">
        <v>77</v>
      </c>
      <c r="BK179" s="186">
        <f t="shared" si="39"/>
        <v>0</v>
      </c>
      <c r="BL179" s="24" t="s">
        <v>168</v>
      </c>
      <c r="BM179" s="24" t="s">
        <v>1054</v>
      </c>
    </row>
    <row r="180" spans="1:65" s="1" customFormat="1" ht="16.5" customHeight="1">
      <c r="A180" s="405"/>
      <c r="B180" s="394"/>
      <c r="C180" s="389" t="s">
        <v>543</v>
      </c>
      <c r="D180" s="389" t="s">
        <v>164</v>
      </c>
      <c r="E180" s="390" t="s">
        <v>4155</v>
      </c>
      <c r="F180" s="391" t="s">
        <v>4156</v>
      </c>
      <c r="G180" s="392" t="s">
        <v>489</v>
      </c>
      <c r="H180" s="393">
        <v>1</v>
      </c>
      <c r="I180" s="180"/>
      <c r="J180" s="181">
        <f t="shared" si="30"/>
        <v>0</v>
      </c>
      <c r="K180" s="177" t="s">
        <v>5</v>
      </c>
      <c r="L180" s="41"/>
      <c r="M180" s="182" t="s">
        <v>5</v>
      </c>
      <c r="N180" s="183" t="s">
        <v>40</v>
      </c>
      <c r="O180" s="42"/>
      <c r="P180" s="184">
        <f t="shared" si="31"/>
        <v>0</v>
      </c>
      <c r="Q180" s="184">
        <v>0</v>
      </c>
      <c r="R180" s="184">
        <f t="shared" si="32"/>
        <v>0</v>
      </c>
      <c r="S180" s="184">
        <v>0</v>
      </c>
      <c r="T180" s="185">
        <f t="shared" si="33"/>
        <v>0</v>
      </c>
      <c r="AR180" s="24" t="s">
        <v>168</v>
      </c>
      <c r="AT180" s="24" t="s">
        <v>164</v>
      </c>
      <c r="AU180" s="24" t="s">
        <v>77</v>
      </c>
      <c r="AY180" s="24" t="s">
        <v>162</v>
      </c>
      <c r="BE180" s="186">
        <f t="shared" si="34"/>
        <v>0</v>
      </c>
      <c r="BF180" s="186">
        <f t="shared" si="35"/>
        <v>0</v>
      </c>
      <c r="BG180" s="186">
        <f t="shared" si="36"/>
        <v>0</v>
      </c>
      <c r="BH180" s="186">
        <f t="shared" si="37"/>
        <v>0</v>
      </c>
      <c r="BI180" s="186">
        <f t="shared" si="38"/>
        <v>0</v>
      </c>
      <c r="BJ180" s="24" t="s">
        <v>77</v>
      </c>
      <c r="BK180" s="186">
        <f t="shared" si="39"/>
        <v>0</v>
      </c>
      <c r="BL180" s="24" t="s">
        <v>168</v>
      </c>
      <c r="BM180" s="24" t="s">
        <v>1064</v>
      </c>
    </row>
    <row r="181" spans="1:65" s="1" customFormat="1" ht="16.5" customHeight="1">
      <c r="B181" s="174"/>
      <c r="C181" s="175" t="s">
        <v>548</v>
      </c>
      <c r="D181" s="175" t="s">
        <v>164</v>
      </c>
      <c r="E181" s="176" t="s">
        <v>4157</v>
      </c>
      <c r="F181" s="177" t="s">
        <v>4158</v>
      </c>
      <c r="G181" s="178" t="s">
        <v>489</v>
      </c>
      <c r="H181" s="179">
        <v>1</v>
      </c>
      <c r="I181" s="180"/>
      <c r="J181" s="181">
        <f t="shared" si="30"/>
        <v>0</v>
      </c>
      <c r="K181" s="177" t="s">
        <v>5</v>
      </c>
      <c r="L181" s="41"/>
      <c r="M181" s="182" t="s">
        <v>5</v>
      </c>
      <c r="N181" s="183" t="s">
        <v>40</v>
      </c>
      <c r="O181" s="42"/>
      <c r="P181" s="184">
        <f t="shared" si="31"/>
        <v>0</v>
      </c>
      <c r="Q181" s="184">
        <v>0</v>
      </c>
      <c r="R181" s="184">
        <f t="shared" si="32"/>
        <v>0</v>
      </c>
      <c r="S181" s="184">
        <v>0</v>
      </c>
      <c r="T181" s="185">
        <f t="shared" si="33"/>
        <v>0</v>
      </c>
      <c r="AR181" s="24" t="s">
        <v>168</v>
      </c>
      <c r="AT181" s="24" t="s">
        <v>164</v>
      </c>
      <c r="AU181" s="24" t="s">
        <v>77</v>
      </c>
      <c r="AY181" s="24" t="s">
        <v>162</v>
      </c>
      <c r="BE181" s="186">
        <f t="shared" si="34"/>
        <v>0</v>
      </c>
      <c r="BF181" s="186">
        <f t="shared" si="35"/>
        <v>0</v>
      </c>
      <c r="BG181" s="186">
        <f t="shared" si="36"/>
        <v>0</v>
      </c>
      <c r="BH181" s="186">
        <f t="shared" si="37"/>
        <v>0</v>
      </c>
      <c r="BI181" s="186">
        <f t="shared" si="38"/>
        <v>0</v>
      </c>
      <c r="BJ181" s="24" t="s">
        <v>77</v>
      </c>
      <c r="BK181" s="186">
        <f t="shared" si="39"/>
        <v>0</v>
      </c>
      <c r="BL181" s="24" t="s">
        <v>168</v>
      </c>
      <c r="BM181" s="24" t="s">
        <v>1136</v>
      </c>
    </row>
    <row r="182" spans="1:65" s="1" customFormat="1" ht="16.5" customHeight="1">
      <c r="B182" s="174"/>
      <c r="C182" s="175" t="s">
        <v>567</v>
      </c>
      <c r="D182" s="175" t="s">
        <v>164</v>
      </c>
      <c r="E182" s="176" t="s">
        <v>4159</v>
      </c>
      <c r="F182" s="177" t="s">
        <v>4160</v>
      </c>
      <c r="G182" s="178" t="s">
        <v>489</v>
      </c>
      <c r="H182" s="179">
        <v>1</v>
      </c>
      <c r="I182" s="180"/>
      <c r="J182" s="181">
        <f t="shared" si="30"/>
        <v>0</v>
      </c>
      <c r="K182" s="177" t="s">
        <v>5</v>
      </c>
      <c r="L182" s="41"/>
      <c r="M182" s="182" t="s">
        <v>5</v>
      </c>
      <c r="N182" s="240" t="s">
        <v>40</v>
      </c>
      <c r="O182" s="241"/>
      <c r="P182" s="242">
        <f t="shared" si="31"/>
        <v>0</v>
      </c>
      <c r="Q182" s="242">
        <v>0</v>
      </c>
      <c r="R182" s="242">
        <f t="shared" si="32"/>
        <v>0</v>
      </c>
      <c r="S182" s="242">
        <v>0</v>
      </c>
      <c r="T182" s="243">
        <f t="shared" si="33"/>
        <v>0</v>
      </c>
      <c r="AR182" s="24" t="s">
        <v>168</v>
      </c>
      <c r="AT182" s="24" t="s">
        <v>164</v>
      </c>
      <c r="AU182" s="24" t="s">
        <v>77</v>
      </c>
      <c r="AY182" s="24" t="s">
        <v>162</v>
      </c>
      <c r="BE182" s="186">
        <f t="shared" si="34"/>
        <v>0</v>
      </c>
      <c r="BF182" s="186">
        <f t="shared" si="35"/>
        <v>0</v>
      </c>
      <c r="BG182" s="186">
        <f t="shared" si="36"/>
        <v>0</v>
      </c>
      <c r="BH182" s="186">
        <f t="shared" si="37"/>
        <v>0</v>
      </c>
      <c r="BI182" s="186">
        <f t="shared" si="38"/>
        <v>0</v>
      </c>
      <c r="BJ182" s="24" t="s">
        <v>77</v>
      </c>
      <c r="BK182" s="186">
        <f t="shared" si="39"/>
        <v>0</v>
      </c>
      <c r="BL182" s="24" t="s">
        <v>168</v>
      </c>
      <c r="BM182" s="24" t="s">
        <v>1224</v>
      </c>
    </row>
    <row r="183" spans="1:65" s="1" customFormat="1" ht="6.9" customHeight="1">
      <c r="B183" s="56"/>
      <c r="C183" s="57"/>
      <c r="D183" s="57"/>
      <c r="E183" s="57"/>
      <c r="F183" s="57"/>
      <c r="G183" s="57"/>
      <c r="H183" s="57"/>
      <c r="I183" s="127"/>
      <c r="J183" s="57"/>
      <c r="K183" s="57"/>
      <c r="L183" s="41"/>
    </row>
  </sheetData>
  <autoFilter ref="C93:K182" xr:uid="{00000000-0009-0000-0000-000008000000}"/>
  <mergeCells count="10">
    <mergeCell ref="J51:J52"/>
    <mergeCell ref="E84:H84"/>
    <mergeCell ref="E86:H86"/>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93"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435"/>
  <sheetViews>
    <sheetView showGridLines="0" zoomScale="145" zoomScaleNormal="145" workbookViewId="0">
      <pane ySplit="1" topLeftCell="A161" activePane="bottomLeft" state="frozen"/>
      <selection pane="bottomLeft" activeCell="I162" sqref="I162"/>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3.37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6" t="s">
        <v>108</v>
      </c>
      <c r="H1" s="486"/>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49" t="s">
        <v>8</v>
      </c>
      <c r="M2" s="450"/>
      <c r="N2" s="450"/>
      <c r="O2" s="450"/>
      <c r="P2" s="450"/>
      <c r="Q2" s="450"/>
      <c r="R2" s="450"/>
      <c r="S2" s="450"/>
      <c r="T2" s="450"/>
      <c r="U2" s="450"/>
      <c r="V2" s="450"/>
      <c r="AT2" s="24" t="s">
        <v>103</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7" t="str">
        <f>'Rekapitulace stavby'!K6</f>
        <v>Rekonstrukce ŠKOLNÍ KUCHYNĚ, Základní škola Praha 9, Vybíralova 964/8, 19800 Praha 9</v>
      </c>
      <c r="F7" s="488"/>
      <c r="G7" s="488"/>
      <c r="H7" s="488"/>
      <c r="I7" s="105"/>
      <c r="J7" s="29"/>
      <c r="K7" s="31"/>
    </row>
    <row r="8" spans="1:70" s="1" customFormat="1">
      <c r="B8" s="41"/>
      <c r="C8" s="42"/>
      <c r="D8" s="37" t="s">
        <v>113</v>
      </c>
      <c r="E8" s="42"/>
      <c r="F8" s="42"/>
      <c r="G8" s="42"/>
      <c r="H8" s="42"/>
      <c r="I8" s="106"/>
      <c r="J8" s="42"/>
      <c r="K8" s="45"/>
    </row>
    <row r="9" spans="1:70" s="1" customFormat="1" ht="36.9" customHeight="1">
      <c r="B9" s="41"/>
      <c r="C9" s="42"/>
      <c r="D9" s="42"/>
      <c r="E9" s="489" t="s">
        <v>4161</v>
      </c>
      <c r="F9" s="490"/>
      <c r="G9" s="490"/>
      <c r="H9" s="490"/>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1" t="s">
        <v>5</v>
      </c>
      <c r="F24" s="481"/>
      <c r="G24" s="481"/>
      <c r="H24" s="481"/>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f>ROUND(J96,2)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ROUND(SUM(BE96:BE429), 2)</f>
        <v>0</v>
      </c>
      <c r="G30" s="42"/>
      <c r="H30" s="42"/>
      <c r="I30" s="119">
        <v>0.21</v>
      </c>
      <c r="J30" s="118">
        <f>ROUND(ROUND((SUM(BE96:BE429)), 2)*I30, 2)</f>
        <v>0</v>
      </c>
      <c r="K30" s="45"/>
    </row>
    <row r="31" spans="2:11" s="1" customFormat="1" ht="14.4" customHeight="1">
      <c r="B31" s="41"/>
      <c r="C31" s="42"/>
      <c r="D31" s="42"/>
      <c r="E31" s="49" t="s">
        <v>41</v>
      </c>
      <c r="F31" s="118">
        <f>ROUND(SUM(BF96:BF429), 2)</f>
        <v>0</v>
      </c>
      <c r="G31" s="42"/>
      <c r="H31" s="42"/>
      <c r="I31" s="119">
        <v>0.15</v>
      </c>
      <c r="J31" s="118">
        <f>ROUND(ROUND((SUM(BF96:BF429)), 2)*I31, 2)</f>
        <v>0</v>
      </c>
      <c r="K31" s="45"/>
    </row>
    <row r="32" spans="2:11" s="1" customFormat="1" ht="14.4" hidden="1" customHeight="1">
      <c r="B32" s="41"/>
      <c r="C32" s="42"/>
      <c r="D32" s="42"/>
      <c r="E32" s="49" t="s">
        <v>42</v>
      </c>
      <c r="F32" s="118">
        <f>ROUND(SUM(BG96:BG429), 2)</f>
        <v>0</v>
      </c>
      <c r="G32" s="42"/>
      <c r="H32" s="42"/>
      <c r="I32" s="119">
        <v>0.21</v>
      </c>
      <c r="J32" s="118">
        <v>0</v>
      </c>
      <c r="K32" s="45"/>
    </row>
    <row r="33" spans="2:11" s="1" customFormat="1" ht="14.4" hidden="1" customHeight="1">
      <c r="B33" s="41"/>
      <c r="C33" s="42"/>
      <c r="D33" s="42"/>
      <c r="E33" s="49" t="s">
        <v>43</v>
      </c>
      <c r="F33" s="118">
        <f>ROUND(SUM(BH96:BH429), 2)</f>
        <v>0</v>
      </c>
      <c r="G33" s="42"/>
      <c r="H33" s="42"/>
      <c r="I33" s="119">
        <v>0.15</v>
      </c>
      <c r="J33" s="118">
        <v>0</v>
      </c>
      <c r="K33" s="45"/>
    </row>
    <row r="34" spans="2:11" s="1" customFormat="1" ht="14.4" hidden="1" customHeight="1">
      <c r="B34" s="41"/>
      <c r="C34" s="42"/>
      <c r="D34" s="42"/>
      <c r="E34" s="49" t="s">
        <v>44</v>
      </c>
      <c r="F34" s="118">
        <f>ROUND(SUM(BI96:BI429),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7" t="str">
        <f>E7</f>
        <v>Rekonstrukce ŠKOLNÍ KUCHYNĚ, Základní škola Praha 9, Vybíralova 964/8, 19800 Praha 9</v>
      </c>
      <c r="F45" s="488"/>
      <c r="G45" s="488"/>
      <c r="H45" s="488"/>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89" t="str">
        <f>E9</f>
        <v>D2.1 - GASTROTECHNOLOGIE</v>
      </c>
      <c r="F47" s="490"/>
      <c r="G47" s="490"/>
      <c r="H47" s="490"/>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1" t="str">
        <f>E21</f>
        <v xml:space="preserve"> </v>
      </c>
      <c r="K51" s="45"/>
    </row>
    <row r="52" spans="2:47" s="1" customFormat="1" ht="14.4" customHeight="1">
      <c r="B52" s="41"/>
      <c r="C52" s="37" t="s">
        <v>30</v>
      </c>
      <c r="D52" s="42"/>
      <c r="E52" s="42"/>
      <c r="F52" s="35" t="str">
        <f>IF(E18="","",E18)</f>
        <v/>
      </c>
      <c r="G52" s="42"/>
      <c r="H52" s="42"/>
      <c r="I52" s="106"/>
      <c r="J52" s="482"/>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J96</f>
        <v>0</v>
      </c>
      <c r="K56" s="45"/>
      <c r="AU56" s="24" t="s">
        <v>119</v>
      </c>
    </row>
    <row r="57" spans="2:47" s="7" customFormat="1" ht="24.9" customHeight="1">
      <c r="B57" s="135"/>
      <c r="C57" s="136"/>
      <c r="D57" s="137" t="s">
        <v>4162</v>
      </c>
      <c r="E57" s="138"/>
      <c r="F57" s="138"/>
      <c r="G57" s="138"/>
      <c r="H57" s="138"/>
      <c r="I57" s="139"/>
      <c r="J57" s="140">
        <f>J97</f>
        <v>0</v>
      </c>
      <c r="K57" s="141"/>
    </row>
    <row r="58" spans="2:47" s="7" customFormat="1" ht="24.9" customHeight="1">
      <c r="B58" s="135"/>
      <c r="C58" s="136"/>
      <c r="D58" s="137" t="s">
        <v>4163</v>
      </c>
      <c r="E58" s="138"/>
      <c r="F58" s="138"/>
      <c r="G58" s="138"/>
      <c r="H58" s="138"/>
      <c r="I58" s="139"/>
      <c r="J58" s="140">
        <f>J106</f>
        <v>0</v>
      </c>
      <c r="K58" s="141"/>
    </row>
    <row r="59" spans="2:47" s="7" customFormat="1" ht="24.9" customHeight="1">
      <c r="B59" s="135"/>
      <c r="C59" s="136"/>
      <c r="D59" s="137" t="s">
        <v>4164</v>
      </c>
      <c r="E59" s="138"/>
      <c r="F59" s="138"/>
      <c r="G59" s="138"/>
      <c r="H59" s="138"/>
      <c r="I59" s="139"/>
      <c r="J59" s="140">
        <f>J111</f>
        <v>0</v>
      </c>
      <c r="K59" s="141"/>
    </row>
    <row r="60" spans="2:47" s="7" customFormat="1" ht="24.9" customHeight="1">
      <c r="B60" s="135"/>
      <c r="C60" s="136"/>
      <c r="D60" s="137" t="s">
        <v>4165</v>
      </c>
      <c r="E60" s="138"/>
      <c r="F60" s="138"/>
      <c r="G60" s="138"/>
      <c r="H60" s="138"/>
      <c r="I60" s="139"/>
      <c r="J60" s="140">
        <f>J114</f>
        <v>0</v>
      </c>
      <c r="K60" s="141"/>
    </row>
    <row r="61" spans="2:47" s="7" customFormat="1" ht="24.9" customHeight="1">
      <c r="B61" s="135"/>
      <c r="C61" s="136"/>
      <c r="D61" s="137" t="s">
        <v>4166</v>
      </c>
      <c r="E61" s="138"/>
      <c r="F61" s="138"/>
      <c r="G61" s="138"/>
      <c r="H61" s="138"/>
      <c r="I61" s="139"/>
      <c r="J61" s="140">
        <f>J139</f>
        <v>0</v>
      </c>
      <c r="K61" s="141"/>
    </row>
    <row r="62" spans="2:47" s="7" customFormat="1" ht="24.9" customHeight="1">
      <c r="B62" s="135"/>
      <c r="C62" s="136"/>
      <c r="D62" s="137" t="s">
        <v>4167</v>
      </c>
      <c r="E62" s="138"/>
      <c r="F62" s="138"/>
      <c r="G62" s="138"/>
      <c r="H62" s="138"/>
      <c r="I62" s="139"/>
      <c r="J62" s="140">
        <f>J156</f>
        <v>0</v>
      </c>
      <c r="K62" s="141"/>
    </row>
    <row r="63" spans="2:47" s="7" customFormat="1" ht="24.9" customHeight="1">
      <c r="B63" s="135"/>
      <c r="C63" s="136"/>
      <c r="D63" s="137" t="s">
        <v>4168</v>
      </c>
      <c r="E63" s="138"/>
      <c r="F63" s="138"/>
      <c r="G63" s="138"/>
      <c r="H63" s="138"/>
      <c r="I63" s="139"/>
      <c r="J63" s="140">
        <f>J161</f>
        <v>0</v>
      </c>
      <c r="K63" s="141"/>
    </row>
    <row r="64" spans="2:47" s="7" customFormat="1" ht="24.9" customHeight="1">
      <c r="B64" s="135"/>
      <c r="C64" s="136"/>
      <c r="D64" s="137" t="s">
        <v>4169</v>
      </c>
      <c r="E64" s="138"/>
      <c r="F64" s="138"/>
      <c r="G64" s="138"/>
      <c r="H64" s="138"/>
      <c r="I64" s="139"/>
      <c r="J64" s="140">
        <f>J231</f>
        <v>0</v>
      </c>
      <c r="K64" s="141"/>
    </row>
    <row r="65" spans="2:11" s="7" customFormat="1" ht="24.9" customHeight="1">
      <c r="B65" s="135"/>
      <c r="C65" s="136"/>
      <c r="D65" s="137" t="s">
        <v>4170</v>
      </c>
      <c r="E65" s="138"/>
      <c r="F65" s="138"/>
      <c r="G65" s="138"/>
      <c r="H65" s="138"/>
      <c r="I65" s="139"/>
      <c r="J65" s="140">
        <f>J250</f>
        <v>0</v>
      </c>
      <c r="K65" s="141"/>
    </row>
    <row r="66" spans="2:11" s="7" customFormat="1" ht="24.9" customHeight="1">
      <c r="B66" s="135"/>
      <c r="C66" s="136"/>
      <c r="D66" s="137" t="s">
        <v>4171</v>
      </c>
      <c r="E66" s="138"/>
      <c r="F66" s="138"/>
      <c r="G66" s="138"/>
      <c r="H66" s="138"/>
      <c r="I66" s="139"/>
      <c r="J66" s="140">
        <f>J271</f>
        <v>0</v>
      </c>
      <c r="K66" s="141"/>
    </row>
    <row r="67" spans="2:11" s="7" customFormat="1" ht="24.9" customHeight="1">
      <c r="B67" s="135"/>
      <c r="C67" s="136"/>
      <c r="D67" s="137" t="s">
        <v>4172</v>
      </c>
      <c r="E67" s="138"/>
      <c r="F67" s="138"/>
      <c r="G67" s="138"/>
      <c r="H67" s="138"/>
      <c r="I67" s="139"/>
      <c r="J67" s="140">
        <f>J314</f>
        <v>0</v>
      </c>
      <c r="K67" s="141"/>
    </row>
    <row r="68" spans="2:11" s="7" customFormat="1" ht="24.9" customHeight="1">
      <c r="B68" s="135"/>
      <c r="C68" s="136"/>
      <c r="D68" s="137" t="s">
        <v>4173</v>
      </c>
      <c r="E68" s="138"/>
      <c r="F68" s="138"/>
      <c r="G68" s="138"/>
      <c r="H68" s="138"/>
      <c r="I68" s="139"/>
      <c r="J68" s="140">
        <f>J335</f>
        <v>0</v>
      </c>
      <c r="K68" s="141"/>
    </row>
    <row r="69" spans="2:11" s="7" customFormat="1" ht="24.9" customHeight="1">
      <c r="B69" s="135"/>
      <c r="C69" s="136"/>
      <c r="D69" s="137" t="s">
        <v>4174</v>
      </c>
      <c r="E69" s="138"/>
      <c r="F69" s="138"/>
      <c r="G69" s="138"/>
      <c r="H69" s="138"/>
      <c r="I69" s="139"/>
      <c r="J69" s="140">
        <f>J338</f>
        <v>0</v>
      </c>
      <c r="K69" s="141"/>
    </row>
    <row r="70" spans="2:11" s="7" customFormat="1" ht="24.9" customHeight="1">
      <c r="B70" s="135"/>
      <c r="C70" s="136"/>
      <c r="D70" s="137" t="s">
        <v>4175</v>
      </c>
      <c r="E70" s="138"/>
      <c r="F70" s="138"/>
      <c r="G70" s="138"/>
      <c r="H70" s="138"/>
      <c r="I70" s="139"/>
      <c r="J70" s="140">
        <f>J345</f>
        <v>0</v>
      </c>
      <c r="K70" s="141"/>
    </row>
    <row r="71" spans="2:11" s="7" customFormat="1" ht="24.9" customHeight="1">
      <c r="B71" s="135"/>
      <c r="C71" s="136"/>
      <c r="D71" s="137" t="s">
        <v>4176</v>
      </c>
      <c r="E71" s="138"/>
      <c r="F71" s="138"/>
      <c r="G71" s="138"/>
      <c r="H71" s="138"/>
      <c r="I71" s="139"/>
      <c r="J71" s="140">
        <f>J392</f>
        <v>0</v>
      </c>
      <c r="K71" s="141"/>
    </row>
    <row r="72" spans="2:11" s="7" customFormat="1" ht="24.9" customHeight="1">
      <c r="B72" s="135"/>
      <c r="C72" s="136"/>
      <c r="D72" s="137" t="s">
        <v>4177</v>
      </c>
      <c r="E72" s="138"/>
      <c r="F72" s="138"/>
      <c r="G72" s="138"/>
      <c r="H72" s="138"/>
      <c r="I72" s="139"/>
      <c r="J72" s="140">
        <f>J401</f>
        <v>0</v>
      </c>
      <c r="K72" s="141"/>
    </row>
    <row r="73" spans="2:11" s="7" customFormat="1" ht="24.9" customHeight="1">
      <c r="B73" s="135"/>
      <c r="C73" s="136"/>
      <c r="D73" s="137" t="s">
        <v>4178</v>
      </c>
      <c r="E73" s="138"/>
      <c r="F73" s="138"/>
      <c r="G73" s="138"/>
      <c r="H73" s="138"/>
      <c r="I73" s="139"/>
      <c r="J73" s="140">
        <f>J410</f>
        <v>0</v>
      </c>
      <c r="K73" s="141"/>
    </row>
    <row r="74" spans="2:11" s="7" customFormat="1" ht="24.9" customHeight="1">
      <c r="B74" s="135"/>
      <c r="C74" s="136"/>
      <c r="D74" s="137" t="s">
        <v>4179</v>
      </c>
      <c r="E74" s="138"/>
      <c r="F74" s="138"/>
      <c r="G74" s="138"/>
      <c r="H74" s="138"/>
      <c r="I74" s="139"/>
      <c r="J74" s="140">
        <f>J419</f>
        <v>0</v>
      </c>
      <c r="K74" s="141"/>
    </row>
    <row r="75" spans="2:11" s="7" customFormat="1" ht="24.9" customHeight="1">
      <c r="B75" s="135"/>
      <c r="C75" s="136"/>
      <c r="D75" s="137" t="s">
        <v>4180</v>
      </c>
      <c r="E75" s="138"/>
      <c r="F75" s="138"/>
      <c r="G75" s="138"/>
      <c r="H75" s="138"/>
      <c r="I75" s="139"/>
      <c r="J75" s="140">
        <f>J422</f>
        <v>0</v>
      </c>
      <c r="K75" s="141"/>
    </row>
    <row r="76" spans="2:11" s="7" customFormat="1" ht="24.9" customHeight="1">
      <c r="B76" s="135"/>
      <c r="C76" s="136"/>
      <c r="D76" s="137" t="s">
        <v>4181</v>
      </c>
      <c r="E76" s="138"/>
      <c r="F76" s="138"/>
      <c r="G76" s="138"/>
      <c r="H76" s="138"/>
      <c r="I76" s="139"/>
      <c r="J76" s="140">
        <f>J427</f>
        <v>0</v>
      </c>
      <c r="K76" s="141"/>
    </row>
    <row r="77" spans="2:11" s="1" customFormat="1" ht="21.75" customHeight="1">
      <c r="B77" s="41"/>
      <c r="C77" s="42"/>
      <c r="D77" s="42"/>
      <c r="E77" s="42"/>
      <c r="F77" s="42"/>
      <c r="G77" s="42"/>
      <c r="H77" s="42"/>
      <c r="I77" s="106"/>
      <c r="J77" s="42"/>
      <c r="K77" s="45"/>
    </row>
    <row r="78" spans="2:11" s="1" customFormat="1" ht="6.9" customHeight="1">
      <c r="B78" s="56"/>
      <c r="C78" s="57"/>
      <c r="D78" s="57"/>
      <c r="E78" s="57"/>
      <c r="F78" s="57"/>
      <c r="G78" s="57"/>
      <c r="H78" s="57"/>
      <c r="I78" s="127"/>
      <c r="J78" s="57"/>
      <c r="K78" s="58"/>
    </row>
    <row r="82" spans="2:63" s="1" customFormat="1" ht="6.9" customHeight="1">
      <c r="B82" s="59"/>
      <c r="C82" s="60"/>
      <c r="D82" s="60"/>
      <c r="E82" s="60"/>
      <c r="F82" s="60"/>
      <c r="G82" s="60"/>
      <c r="H82" s="60"/>
      <c r="I82" s="128"/>
      <c r="J82" s="60"/>
      <c r="K82" s="60"/>
      <c r="L82" s="41"/>
    </row>
    <row r="83" spans="2:63" s="1" customFormat="1" ht="36.9" customHeight="1">
      <c r="B83" s="41"/>
      <c r="C83" s="61" t="s">
        <v>146</v>
      </c>
      <c r="L83" s="41"/>
    </row>
    <row r="84" spans="2:63" s="1" customFormat="1" ht="6.9" customHeight="1">
      <c r="B84" s="41"/>
      <c r="L84" s="41"/>
    </row>
    <row r="85" spans="2:63" s="1" customFormat="1" ht="14.4" customHeight="1">
      <c r="B85" s="41"/>
      <c r="C85" s="63" t="s">
        <v>19</v>
      </c>
      <c r="L85" s="41"/>
    </row>
    <row r="86" spans="2:63" s="1" customFormat="1" ht="16.5" customHeight="1">
      <c r="B86" s="41"/>
      <c r="E86" s="483" t="str">
        <f>E7</f>
        <v>Rekonstrukce ŠKOLNÍ KUCHYNĚ, Základní škola Praha 9, Vybíralova 964/8, 19800 Praha 9</v>
      </c>
      <c r="F86" s="484"/>
      <c r="G86" s="484"/>
      <c r="H86" s="484"/>
      <c r="L86" s="41"/>
    </row>
    <row r="87" spans="2:63" s="1" customFormat="1" ht="14.4" customHeight="1">
      <c r="B87" s="41"/>
      <c r="C87" s="63" t="s">
        <v>113</v>
      </c>
      <c r="L87" s="41"/>
    </row>
    <row r="88" spans="2:63" s="1" customFormat="1" ht="17.25" customHeight="1">
      <c r="B88" s="41"/>
      <c r="E88" s="451" t="str">
        <f>E9</f>
        <v>D2.1 - GASTROTECHNOLOGIE</v>
      </c>
      <c r="F88" s="485"/>
      <c r="G88" s="485"/>
      <c r="H88" s="485"/>
      <c r="L88" s="41"/>
    </row>
    <row r="89" spans="2:63" s="1" customFormat="1" ht="6.9" customHeight="1">
      <c r="B89" s="41"/>
      <c r="L89" s="41"/>
    </row>
    <row r="90" spans="2:63" s="1" customFormat="1" ht="18" customHeight="1">
      <c r="B90" s="41"/>
      <c r="C90" s="63" t="s">
        <v>23</v>
      </c>
      <c r="F90" s="149" t="str">
        <f>F12</f>
        <v xml:space="preserve"> </v>
      </c>
      <c r="I90" s="150" t="s">
        <v>25</v>
      </c>
      <c r="J90" s="67" t="str">
        <f>IF(J12="","",J12)</f>
        <v>25. 10. 2019</v>
      </c>
      <c r="L90" s="41"/>
    </row>
    <row r="91" spans="2:63" s="1" customFormat="1" ht="6.9" customHeight="1">
      <c r="B91" s="41"/>
      <c r="L91" s="41"/>
    </row>
    <row r="92" spans="2:63" s="1" customFormat="1">
      <c r="B92" s="41"/>
      <c r="C92" s="63" t="s">
        <v>27</v>
      </c>
      <c r="F92" s="149" t="str">
        <f>E15</f>
        <v xml:space="preserve"> </v>
      </c>
      <c r="I92" s="150" t="s">
        <v>32</v>
      </c>
      <c r="J92" s="149" t="str">
        <f>E21</f>
        <v xml:space="preserve"> </v>
      </c>
      <c r="L92" s="41"/>
    </row>
    <row r="93" spans="2:63" s="1" customFormat="1" ht="14.4" customHeight="1">
      <c r="B93" s="41"/>
      <c r="C93" s="63" t="s">
        <v>30</v>
      </c>
      <c r="F93" s="149" t="str">
        <f>IF(E18="","",E18)</f>
        <v/>
      </c>
      <c r="L93" s="41"/>
    </row>
    <row r="94" spans="2:63" s="1" customFormat="1" ht="10.4" customHeight="1">
      <c r="B94" s="41"/>
      <c r="L94" s="41"/>
    </row>
    <row r="95" spans="2:63" s="9" customFormat="1" ht="29.25" customHeight="1">
      <c r="B95" s="151"/>
      <c r="C95" s="152" t="s">
        <v>147</v>
      </c>
      <c r="D95" s="153" t="s">
        <v>54</v>
      </c>
      <c r="E95" s="153" t="s">
        <v>50</v>
      </c>
      <c r="F95" s="153" t="s">
        <v>148</v>
      </c>
      <c r="G95" s="153" t="s">
        <v>149</v>
      </c>
      <c r="H95" s="153" t="s">
        <v>150</v>
      </c>
      <c r="I95" s="154" t="s">
        <v>151</v>
      </c>
      <c r="J95" s="153" t="s">
        <v>117</v>
      </c>
      <c r="K95" s="155" t="s">
        <v>152</v>
      </c>
      <c r="L95" s="151"/>
      <c r="M95" s="73" t="s">
        <v>153</v>
      </c>
      <c r="N95" s="74" t="s">
        <v>39</v>
      </c>
      <c r="O95" s="74" t="s">
        <v>154</v>
      </c>
      <c r="P95" s="74" t="s">
        <v>155</v>
      </c>
      <c r="Q95" s="74" t="s">
        <v>156</v>
      </c>
      <c r="R95" s="74" t="s">
        <v>157</v>
      </c>
      <c r="S95" s="74" t="s">
        <v>158</v>
      </c>
      <c r="T95" s="75" t="s">
        <v>159</v>
      </c>
    </row>
    <row r="96" spans="2:63" s="1" customFormat="1" ht="29.25" customHeight="1">
      <c r="B96" s="41"/>
      <c r="C96" s="77" t="s">
        <v>118</v>
      </c>
      <c r="J96" s="156">
        <f>BK96</f>
        <v>0</v>
      </c>
      <c r="L96" s="41"/>
      <c r="M96" s="76"/>
      <c r="N96" s="68"/>
      <c r="O96" s="68"/>
      <c r="P96" s="157">
        <f>P97+P106+P111+P114+P139+P156+P161+P231+P250+P271+P314+P335+P338+P345+P392+P401+P410+P419+P422+P427</f>
        <v>0</v>
      </c>
      <c r="Q96" s="68"/>
      <c r="R96" s="157">
        <f>R97+R106+R111+R114+R139+R156+R161+R231+R250+R271+R314+R335+R338+R345+R392+R401+R410+R419+R422+R427</f>
        <v>0</v>
      </c>
      <c r="S96" s="68"/>
      <c r="T96" s="158">
        <f>T97+T106+T111+T114+T139+T156+T161+T231+T250+T271+T314+T335+T338+T345+T392+T401+T410+T419+T422+T427</f>
        <v>0</v>
      </c>
      <c r="AT96" s="24" t="s">
        <v>68</v>
      </c>
      <c r="AU96" s="24" t="s">
        <v>119</v>
      </c>
      <c r="BK96" s="159">
        <f>BK97+BK106+BK111+BK114+BK139+BK156+BK161+BK231+BK250+BK271+BK314+BK335+BK338+BK345+BK392+BK401+BK410+BK419+BK422+BK427</f>
        <v>0</v>
      </c>
    </row>
    <row r="97" spans="2:65" s="10" customFormat="1" ht="37.4" customHeight="1">
      <c r="B97" s="160"/>
      <c r="D97" s="171" t="s">
        <v>68</v>
      </c>
      <c r="E97" s="238" t="s">
        <v>3065</v>
      </c>
      <c r="F97" s="238" t="s">
        <v>4182</v>
      </c>
      <c r="I97" s="163"/>
      <c r="J97" s="239">
        <f>BK97</f>
        <v>0</v>
      </c>
      <c r="L97" s="160"/>
      <c r="M97" s="165"/>
      <c r="N97" s="166"/>
      <c r="O97" s="166"/>
      <c r="P97" s="167">
        <f>SUM(P98:P105)</f>
        <v>0</v>
      </c>
      <c r="Q97" s="166"/>
      <c r="R97" s="167">
        <f>SUM(R98:R105)</f>
        <v>0</v>
      </c>
      <c r="S97" s="166"/>
      <c r="T97" s="168">
        <f>SUM(T98:T105)</f>
        <v>0</v>
      </c>
      <c r="AR97" s="161" t="s">
        <v>77</v>
      </c>
      <c r="AT97" s="169" t="s">
        <v>68</v>
      </c>
      <c r="AU97" s="169" t="s">
        <v>69</v>
      </c>
      <c r="AY97" s="161" t="s">
        <v>162</v>
      </c>
      <c r="BK97" s="170">
        <f>SUM(BK98:BK105)</f>
        <v>0</v>
      </c>
    </row>
    <row r="98" spans="2:65" s="1" customFormat="1" ht="25.5" customHeight="1">
      <c r="B98" s="174"/>
      <c r="C98" s="175" t="s">
        <v>77</v>
      </c>
      <c r="D98" s="175" t="s">
        <v>164</v>
      </c>
      <c r="E98" s="176" t="s">
        <v>4183</v>
      </c>
      <c r="F98" s="177" t="s">
        <v>4184</v>
      </c>
      <c r="G98" s="178" t="s">
        <v>320</v>
      </c>
      <c r="H98" s="179">
        <v>1</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77</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79</v>
      </c>
    </row>
    <row r="99" spans="2:65" s="1" customFormat="1" ht="19">
      <c r="B99" s="41"/>
      <c r="D99" s="197" t="s">
        <v>182</v>
      </c>
      <c r="F99" s="234" t="s">
        <v>4185</v>
      </c>
      <c r="I99" s="204"/>
      <c r="L99" s="41"/>
      <c r="M99" s="205"/>
      <c r="N99" s="42"/>
      <c r="O99" s="42"/>
      <c r="P99" s="42"/>
      <c r="Q99" s="42"/>
      <c r="R99" s="42"/>
      <c r="S99" s="42"/>
      <c r="T99" s="70"/>
      <c r="AT99" s="24" t="s">
        <v>182</v>
      </c>
      <c r="AU99" s="24" t="s">
        <v>77</v>
      </c>
    </row>
    <row r="100" spans="2:65" s="1" customFormat="1" ht="25.5" customHeight="1">
      <c r="B100" s="174"/>
      <c r="C100" s="175" t="s">
        <v>79</v>
      </c>
      <c r="D100" s="175" t="s">
        <v>164</v>
      </c>
      <c r="E100" s="176" t="s">
        <v>4186</v>
      </c>
      <c r="F100" s="177" t="s">
        <v>4187</v>
      </c>
      <c r="G100" s="178" t="s">
        <v>320</v>
      </c>
      <c r="H100" s="179">
        <v>1</v>
      </c>
      <c r="I100" s="180"/>
      <c r="J100" s="181">
        <f>ROUND(I100*H100,2)</f>
        <v>0</v>
      </c>
      <c r="K100" s="177" t="s">
        <v>5</v>
      </c>
      <c r="L100" s="41"/>
      <c r="M100" s="182" t="s">
        <v>5</v>
      </c>
      <c r="N100" s="183" t="s">
        <v>40</v>
      </c>
      <c r="O100" s="42"/>
      <c r="P100" s="184">
        <f>O100*H100</f>
        <v>0</v>
      </c>
      <c r="Q100" s="184">
        <v>0</v>
      </c>
      <c r="R100" s="184">
        <f>Q100*H100</f>
        <v>0</v>
      </c>
      <c r="S100" s="184">
        <v>0</v>
      </c>
      <c r="T100" s="185">
        <f>S100*H100</f>
        <v>0</v>
      </c>
      <c r="AR100" s="24" t="s">
        <v>168</v>
      </c>
      <c r="AT100" s="24" t="s">
        <v>164</v>
      </c>
      <c r="AU100" s="24" t="s">
        <v>77</v>
      </c>
      <c r="AY100" s="24" t="s">
        <v>162</v>
      </c>
      <c r="BE100" s="186">
        <f>IF(N100="základní",J100,0)</f>
        <v>0</v>
      </c>
      <c r="BF100" s="186">
        <f>IF(N100="snížená",J100,0)</f>
        <v>0</v>
      </c>
      <c r="BG100" s="186">
        <f>IF(N100="zákl. přenesená",J100,0)</f>
        <v>0</v>
      </c>
      <c r="BH100" s="186">
        <f>IF(N100="sníž. přenesená",J100,0)</f>
        <v>0</v>
      </c>
      <c r="BI100" s="186">
        <f>IF(N100="nulová",J100,0)</f>
        <v>0</v>
      </c>
      <c r="BJ100" s="24" t="s">
        <v>77</v>
      </c>
      <c r="BK100" s="186">
        <f>ROUND(I100*H100,2)</f>
        <v>0</v>
      </c>
      <c r="BL100" s="24" t="s">
        <v>168</v>
      </c>
      <c r="BM100" s="24" t="s">
        <v>168</v>
      </c>
    </row>
    <row r="101" spans="2:65" s="1" customFormat="1" ht="19">
      <c r="B101" s="41"/>
      <c r="D101" s="197" t="s">
        <v>182</v>
      </c>
      <c r="F101" s="234" t="s">
        <v>4188</v>
      </c>
      <c r="I101" s="204"/>
      <c r="L101" s="41"/>
      <c r="M101" s="205"/>
      <c r="N101" s="42"/>
      <c r="O101" s="42"/>
      <c r="P101" s="42"/>
      <c r="Q101" s="42"/>
      <c r="R101" s="42"/>
      <c r="S101" s="42"/>
      <c r="T101" s="70"/>
      <c r="AT101" s="24" t="s">
        <v>182</v>
      </c>
      <c r="AU101" s="24" t="s">
        <v>77</v>
      </c>
    </row>
    <row r="102" spans="2:65" s="1" customFormat="1" ht="204" customHeight="1">
      <c r="B102" s="174"/>
      <c r="C102" s="175" t="s">
        <v>178</v>
      </c>
      <c r="D102" s="175" t="s">
        <v>164</v>
      </c>
      <c r="E102" s="176" t="s">
        <v>4189</v>
      </c>
      <c r="F102" s="177" t="s">
        <v>4190</v>
      </c>
      <c r="G102" s="178" t="s">
        <v>320</v>
      </c>
      <c r="H102" s="179">
        <v>1</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77</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203</v>
      </c>
    </row>
    <row r="103" spans="2:65" s="1" customFormat="1" ht="19">
      <c r="B103" s="41"/>
      <c r="D103" s="197" t="s">
        <v>182</v>
      </c>
      <c r="F103" s="234" t="s">
        <v>4191</v>
      </c>
      <c r="I103" s="204"/>
      <c r="L103" s="41"/>
      <c r="M103" s="205"/>
      <c r="N103" s="42"/>
      <c r="O103" s="42"/>
      <c r="P103" s="42"/>
      <c r="Q103" s="42"/>
      <c r="R103" s="42"/>
      <c r="S103" s="42"/>
      <c r="T103" s="70"/>
      <c r="AT103" s="24" t="s">
        <v>182</v>
      </c>
      <c r="AU103" s="24" t="s">
        <v>77</v>
      </c>
    </row>
    <row r="104" spans="2:65" s="1" customFormat="1" ht="16.5" customHeight="1">
      <c r="B104" s="174"/>
      <c r="C104" s="175" t="s">
        <v>168</v>
      </c>
      <c r="D104" s="175" t="s">
        <v>164</v>
      </c>
      <c r="E104" s="176" t="s">
        <v>4192</v>
      </c>
      <c r="F104" s="177" t="s">
        <v>4193</v>
      </c>
      <c r="G104" s="178" t="s">
        <v>320</v>
      </c>
      <c r="H104" s="179">
        <v>3</v>
      </c>
      <c r="I104" s="180"/>
      <c r="J104" s="181">
        <f>ROUND(I104*H104,2)</f>
        <v>0</v>
      </c>
      <c r="K104" s="177" t="s">
        <v>5</v>
      </c>
      <c r="L104" s="41"/>
      <c r="M104" s="182" t="s">
        <v>5</v>
      </c>
      <c r="N104" s="183" t="s">
        <v>40</v>
      </c>
      <c r="O104" s="42"/>
      <c r="P104" s="184">
        <f>O104*H104</f>
        <v>0</v>
      </c>
      <c r="Q104" s="184">
        <v>0</v>
      </c>
      <c r="R104" s="184">
        <f>Q104*H104</f>
        <v>0</v>
      </c>
      <c r="S104" s="184">
        <v>0</v>
      </c>
      <c r="T104" s="185">
        <f>S104*H104</f>
        <v>0</v>
      </c>
      <c r="AR104" s="24" t="s">
        <v>168</v>
      </c>
      <c r="AT104" s="24" t="s">
        <v>164</v>
      </c>
      <c r="AU104" s="24" t="s">
        <v>77</v>
      </c>
      <c r="AY104" s="24" t="s">
        <v>162</v>
      </c>
      <c r="BE104" s="186">
        <f>IF(N104="základní",J104,0)</f>
        <v>0</v>
      </c>
      <c r="BF104" s="186">
        <f>IF(N104="snížená",J104,0)</f>
        <v>0</v>
      </c>
      <c r="BG104" s="186">
        <f>IF(N104="zákl. přenesená",J104,0)</f>
        <v>0</v>
      </c>
      <c r="BH104" s="186">
        <f>IF(N104="sníž. přenesená",J104,0)</f>
        <v>0</v>
      </c>
      <c r="BI104" s="186">
        <f>IF(N104="nulová",J104,0)</f>
        <v>0</v>
      </c>
      <c r="BJ104" s="24" t="s">
        <v>77</v>
      </c>
      <c r="BK104" s="186">
        <f>ROUND(I104*H104,2)</f>
        <v>0</v>
      </c>
      <c r="BL104" s="24" t="s">
        <v>168</v>
      </c>
      <c r="BM104" s="24" t="s">
        <v>213</v>
      </c>
    </row>
    <row r="105" spans="2:65" s="1" customFormat="1" ht="19">
      <c r="B105" s="41"/>
      <c r="D105" s="188" t="s">
        <v>182</v>
      </c>
      <c r="F105" s="203" t="s">
        <v>4194</v>
      </c>
      <c r="I105" s="204"/>
      <c r="L105" s="41"/>
      <c r="M105" s="205"/>
      <c r="N105" s="42"/>
      <c r="O105" s="42"/>
      <c r="P105" s="42"/>
      <c r="Q105" s="42"/>
      <c r="R105" s="42"/>
      <c r="S105" s="42"/>
      <c r="T105" s="70"/>
      <c r="AT105" s="24" t="s">
        <v>182</v>
      </c>
      <c r="AU105" s="24" t="s">
        <v>77</v>
      </c>
    </row>
    <row r="106" spans="2:65" s="10" customFormat="1" ht="37.4" customHeight="1">
      <c r="B106" s="160"/>
      <c r="D106" s="171" t="s">
        <v>68</v>
      </c>
      <c r="E106" s="238" t="s">
        <v>3081</v>
      </c>
      <c r="F106" s="238" t="s">
        <v>4195</v>
      </c>
      <c r="I106" s="163"/>
      <c r="J106" s="239">
        <f>BK106</f>
        <v>0</v>
      </c>
      <c r="L106" s="160"/>
      <c r="M106" s="165"/>
      <c r="N106" s="166"/>
      <c r="O106" s="166"/>
      <c r="P106" s="167">
        <f>SUM(P107:P110)</f>
        <v>0</v>
      </c>
      <c r="Q106" s="166"/>
      <c r="R106" s="167">
        <f>SUM(R107:R110)</f>
        <v>0</v>
      </c>
      <c r="S106" s="166"/>
      <c r="T106" s="168">
        <f>SUM(T107:T110)</f>
        <v>0</v>
      </c>
      <c r="AR106" s="161" t="s">
        <v>77</v>
      </c>
      <c r="AT106" s="169" t="s">
        <v>68</v>
      </c>
      <c r="AU106" s="169" t="s">
        <v>69</v>
      </c>
      <c r="AY106" s="161" t="s">
        <v>162</v>
      </c>
      <c r="BK106" s="170">
        <f>SUM(BK107:BK110)</f>
        <v>0</v>
      </c>
    </row>
    <row r="107" spans="2:65" s="1" customFormat="1" ht="16.5" customHeight="1">
      <c r="B107" s="174"/>
      <c r="C107" s="175" t="s">
        <v>197</v>
      </c>
      <c r="D107" s="175" t="s">
        <v>164</v>
      </c>
      <c r="E107" s="176" t="s">
        <v>4196</v>
      </c>
      <c r="F107" s="177" t="s">
        <v>4197</v>
      </c>
      <c r="G107" s="178" t="s">
        <v>320</v>
      </c>
      <c r="H107" s="179">
        <v>4</v>
      </c>
      <c r="I107" s="180"/>
      <c r="J107" s="181">
        <f>ROUND(I107*H107,2)</f>
        <v>0</v>
      </c>
      <c r="K107" s="177" t="s">
        <v>5</v>
      </c>
      <c r="L107" s="41"/>
      <c r="M107" s="182" t="s">
        <v>5</v>
      </c>
      <c r="N107" s="183" t="s">
        <v>40</v>
      </c>
      <c r="O107" s="42"/>
      <c r="P107" s="184">
        <f>O107*H107</f>
        <v>0</v>
      </c>
      <c r="Q107" s="184">
        <v>0</v>
      </c>
      <c r="R107" s="184">
        <f>Q107*H107</f>
        <v>0</v>
      </c>
      <c r="S107" s="184">
        <v>0</v>
      </c>
      <c r="T107" s="185">
        <f>S107*H107</f>
        <v>0</v>
      </c>
      <c r="AR107" s="24" t="s">
        <v>168</v>
      </c>
      <c r="AT107" s="24" t="s">
        <v>164</v>
      </c>
      <c r="AU107" s="24" t="s">
        <v>77</v>
      </c>
      <c r="AY107" s="24" t="s">
        <v>162</v>
      </c>
      <c r="BE107" s="186">
        <f>IF(N107="základní",J107,0)</f>
        <v>0</v>
      </c>
      <c r="BF107" s="186">
        <f>IF(N107="snížená",J107,0)</f>
        <v>0</v>
      </c>
      <c r="BG107" s="186">
        <f>IF(N107="zákl. přenesená",J107,0)</f>
        <v>0</v>
      </c>
      <c r="BH107" s="186">
        <f>IF(N107="sníž. přenesená",J107,0)</f>
        <v>0</v>
      </c>
      <c r="BI107" s="186">
        <f>IF(N107="nulová",J107,0)</f>
        <v>0</v>
      </c>
      <c r="BJ107" s="24" t="s">
        <v>77</v>
      </c>
      <c r="BK107" s="186">
        <f>ROUND(I107*H107,2)</f>
        <v>0</v>
      </c>
      <c r="BL107" s="24" t="s">
        <v>168</v>
      </c>
      <c r="BM107" s="24" t="s">
        <v>232</v>
      </c>
    </row>
    <row r="108" spans="2:65" s="1" customFormat="1" ht="19">
      <c r="B108" s="41"/>
      <c r="D108" s="197" t="s">
        <v>182</v>
      </c>
      <c r="F108" s="234" t="s">
        <v>4198</v>
      </c>
      <c r="I108" s="204"/>
      <c r="L108" s="41"/>
      <c r="M108" s="205"/>
      <c r="N108" s="42"/>
      <c r="O108" s="42"/>
      <c r="P108" s="42"/>
      <c r="Q108" s="42"/>
      <c r="R108" s="42"/>
      <c r="S108" s="42"/>
      <c r="T108" s="70"/>
      <c r="AT108" s="24" t="s">
        <v>182</v>
      </c>
      <c r="AU108" s="24" t="s">
        <v>77</v>
      </c>
    </row>
    <row r="109" spans="2:65" s="1" customFormat="1" ht="16.5" customHeight="1">
      <c r="B109" s="174"/>
      <c r="C109" s="175" t="s">
        <v>203</v>
      </c>
      <c r="D109" s="175" t="s">
        <v>164</v>
      </c>
      <c r="E109" s="176" t="s">
        <v>4199</v>
      </c>
      <c r="F109" s="177" t="s">
        <v>4197</v>
      </c>
      <c r="G109" s="178" t="s">
        <v>320</v>
      </c>
      <c r="H109" s="179">
        <v>1</v>
      </c>
      <c r="I109" s="180"/>
      <c r="J109" s="181">
        <f>ROUND(I109*H109,2)</f>
        <v>0</v>
      </c>
      <c r="K109" s="177" t="s">
        <v>5</v>
      </c>
      <c r="L109" s="41"/>
      <c r="M109" s="182" t="s">
        <v>5</v>
      </c>
      <c r="N109" s="183" t="s">
        <v>40</v>
      </c>
      <c r="O109" s="42"/>
      <c r="P109" s="184">
        <f>O109*H109</f>
        <v>0</v>
      </c>
      <c r="Q109" s="184">
        <v>0</v>
      </c>
      <c r="R109" s="184">
        <f>Q109*H109</f>
        <v>0</v>
      </c>
      <c r="S109" s="184">
        <v>0</v>
      </c>
      <c r="T109" s="185">
        <f>S109*H109</f>
        <v>0</v>
      </c>
      <c r="AR109" s="24" t="s">
        <v>168</v>
      </c>
      <c r="AT109" s="24" t="s">
        <v>164</v>
      </c>
      <c r="AU109" s="24" t="s">
        <v>77</v>
      </c>
      <c r="AY109" s="24" t="s">
        <v>162</v>
      </c>
      <c r="BE109" s="186">
        <f>IF(N109="základní",J109,0)</f>
        <v>0</v>
      </c>
      <c r="BF109" s="186">
        <f>IF(N109="snížená",J109,0)</f>
        <v>0</v>
      </c>
      <c r="BG109" s="186">
        <f>IF(N109="zákl. přenesená",J109,0)</f>
        <v>0</v>
      </c>
      <c r="BH109" s="186">
        <f>IF(N109="sníž. přenesená",J109,0)</f>
        <v>0</v>
      </c>
      <c r="BI109" s="186">
        <f>IF(N109="nulová",J109,0)</f>
        <v>0</v>
      </c>
      <c r="BJ109" s="24" t="s">
        <v>77</v>
      </c>
      <c r="BK109" s="186">
        <f>ROUND(I109*H109,2)</f>
        <v>0</v>
      </c>
      <c r="BL109" s="24" t="s">
        <v>168</v>
      </c>
      <c r="BM109" s="24" t="s">
        <v>240</v>
      </c>
    </row>
    <row r="110" spans="2:65" s="1" customFormat="1" ht="19">
      <c r="B110" s="41"/>
      <c r="D110" s="188" t="s">
        <v>182</v>
      </c>
      <c r="F110" s="203" t="s">
        <v>4200</v>
      </c>
      <c r="I110" s="204"/>
      <c r="L110" s="41"/>
      <c r="M110" s="205"/>
      <c r="N110" s="42"/>
      <c r="O110" s="42"/>
      <c r="P110" s="42"/>
      <c r="Q110" s="42"/>
      <c r="R110" s="42"/>
      <c r="S110" s="42"/>
      <c r="T110" s="70"/>
      <c r="AT110" s="24" t="s">
        <v>182</v>
      </c>
      <c r="AU110" s="24" t="s">
        <v>77</v>
      </c>
    </row>
    <row r="111" spans="2:65" s="10" customFormat="1" ht="37.4" customHeight="1">
      <c r="B111" s="160"/>
      <c r="D111" s="171" t="s">
        <v>68</v>
      </c>
      <c r="E111" s="238" t="s">
        <v>3096</v>
      </c>
      <c r="F111" s="238" t="s">
        <v>4201</v>
      </c>
      <c r="I111" s="163"/>
      <c r="J111" s="239">
        <f>BK111</f>
        <v>0</v>
      </c>
      <c r="L111" s="160"/>
      <c r="M111" s="165"/>
      <c r="N111" s="166"/>
      <c r="O111" s="166"/>
      <c r="P111" s="167">
        <f>SUM(P112:P113)</f>
        <v>0</v>
      </c>
      <c r="Q111" s="166"/>
      <c r="R111" s="167">
        <f>SUM(R112:R113)</f>
        <v>0</v>
      </c>
      <c r="S111" s="166"/>
      <c r="T111" s="168">
        <f>SUM(T112:T113)</f>
        <v>0</v>
      </c>
      <c r="AR111" s="161" t="s">
        <v>77</v>
      </c>
      <c r="AT111" s="169" t="s">
        <v>68</v>
      </c>
      <c r="AU111" s="169" t="s">
        <v>69</v>
      </c>
      <c r="AY111" s="161" t="s">
        <v>162</v>
      </c>
      <c r="BK111" s="170">
        <f>SUM(BK112:BK113)</f>
        <v>0</v>
      </c>
    </row>
    <row r="112" spans="2:65" s="1" customFormat="1" ht="25.5" customHeight="1">
      <c r="B112" s="174"/>
      <c r="C112" s="175" t="s">
        <v>208</v>
      </c>
      <c r="D112" s="175" t="s">
        <v>164</v>
      </c>
      <c r="E112" s="176" t="s">
        <v>4202</v>
      </c>
      <c r="F112" s="177" t="s">
        <v>4203</v>
      </c>
      <c r="G112" s="178" t="s">
        <v>320</v>
      </c>
      <c r="H112" s="179">
        <v>2</v>
      </c>
      <c r="I112" s="180"/>
      <c r="J112" s="181">
        <f>ROUND(I112*H112,2)</f>
        <v>0</v>
      </c>
      <c r="K112" s="177" t="s">
        <v>5</v>
      </c>
      <c r="L112" s="41"/>
      <c r="M112" s="182" t="s">
        <v>5</v>
      </c>
      <c r="N112" s="183" t="s">
        <v>40</v>
      </c>
      <c r="O112" s="42"/>
      <c r="P112" s="184">
        <f>O112*H112</f>
        <v>0</v>
      </c>
      <c r="Q112" s="184">
        <v>0</v>
      </c>
      <c r="R112" s="184">
        <f>Q112*H112</f>
        <v>0</v>
      </c>
      <c r="S112" s="184">
        <v>0</v>
      </c>
      <c r="T112" s="185">
        <f>S112*H112</f>
        <v>0</v>
      </c>
      <c r="AR112" s="24" t="s">
        <v>168</v>
      </c>
      <c r="AT112" s="24" t="s">
        <v>164</v>
      </c>
      <c r="AU112" s="24" t="s">
        <v>77</v>
      </c>
      <c r="AY112" s="24" t="s">
        <v>162</v>
      </c>
      <c r="BE112" s="186">
        <f>IF(N112="základní",J112,0)</f>
        <v>0</v>
      </c>
      <c r="BF112" s="186">
        <f>IF(N112="snížená",J112,0)</f>
        <v>0</v>
      </c>
      <c r="BG112" s="186">
        <f>IF(N112="zákl. přenesená",J112,0)</f>
        <v>0</v>
      </c>
      <c r="BH112" s="186">
        <f>IF(N112="sníž. přenesená",J112,0)</f>
        <v>0</v>
      </c>
      <c r="BI112" s="186">
        <f>IF(N112="nulová",J112,0)</f>
        <v>0</v>
      </c>
      <c r="BJ112" s="24" t="s">
        <v>77</v>
      </c>
      <c r="BK112" s="186">
        <f>ROUND(I112*H112,2)</f>
        <v>0</v>
      </c>
      <c r="BL112" s="24" t="s">
        <v>168</v>
      </c>
      <c r="BM112" s="24" t="s">
        <v>249</v>
      </c>
    </row>
    <row r="113" spans="2:65" s="1" customFormat="1" ht="19">
      <c r="B113" s="41"/>
      <c r="D113" s="188" t="s">
        <v>182</v>
      </c>
      <c r="F113" s="203" t="s">
        <v>4204</v>
      </c>
      <c r="I113" s="204"/>
      <c r="L113" s="41"/>
      <c r="M113" s="205"/>
      <c r="N113" s="42"/>
      <c r="O113" s="42"/>
      <c r="P113" s="42"/>
      <c r="Q113" s="42"/>
      <c r="R113" s="42"/>
      <c r="S113" s="42"/>
      <c r="T113" s="70"/>
      <c r="AT113" s="24" t="s">
        <v>182</v>
      </c>
      <c r="AU113" s="24" t="s">
        <v>77</v>
      </c>
    </row>
    <row r="114" spans="2:65" s="10" customFormat="1" ht="37.4" customHeight="1">
      <c r="B114" s="160"/>
      <c r="D114" s="171" t="s">
        <v>68</v>
      </c>
      <c r="E114" s="238" t="s">
        <v>3111</v>
      </c>
      <c r="F114" s="238" t="s">
        <v>4205</v>
      </c>
      <c r="I114" s="163"/>
      <c r="J114" s="239">
        <f>BK114</f>
        <v>0</v>
      </c>
      <c r="L114" s="160"/>
      <c r="M114" s="165"/>
      <c r="N114" s="166"/>
      <c r="O114" s="166"/>
      <c r="P114" s="167">
        <f>SUM(P115:P138)</f>
        <v>0</v>
      </c>
      <c r="Q114" s="166"/>
      <c r="R114" s="167">
        <f>SUM(R115:R138)</f>
        <v>0</v>
      </c>
      <c r="S114" s="166"/>
      <c r="T114" s="168">
        <f>SUM(T115:T138)</f>
        <v>0</v>
      </c>
      <c r="AR114" s="161" t="s">
        <v>77</v>
      </c>
      <c r="AT114" s="169" t="s">
        <v>68</v>
      </c>
      <c r="AU114" s="169" t="s">
        <v>69</v>
      </c>
      <c r="AY114" s="161" t="s">
        <v>162</v>
      </c>
      <c r="BK114" s="170">
        <f>SUM(BK115:BK138)</f>
        <v>0</v>
      </c>
    </row>
    <row r="115" spans="2:65" s="1" customFormat="1" ht="16.5" customHeight="1">
      <c r="B115" s="174"/>
      <c r="C115" s="175" t="s">
        <v>213</v>
      </c>
      <c r="D115" s="175" t="s">
        <v>164</v>
      </c>
      <c r="E115" s="176" t="s">
        <v>4206</v>
      </c>
      <c r="F115" s="177" t="s">
        <v>4207</v>
      </c>
      <c r="G115" s="178" t="s">
        <v>320</v>
      </c>
      <c r="H115" s="179">
        <v>1</v>
      </c>
      <c r="I115" s="180"/>
      <c r="J115" s="181">
        <f>ROUND(I115*H115,2)</f>
        <v>0</v>
      </c>
      <c r="K115" s="177" t="s">
        <v>5</v>
      </c>
      <c r="L115" s="41"/>
      <c r="M115" s="182" t="s">
        <v>5</v>
      </c>
      <c r="N115" s="183" t="s">
        <v>40</v>
      </c>
      <c r="O115" s="42"/>
      <c r="P115" s="184">
        <f>O115*H115</f>
        <v>0</v>
      </c>
      <c r="Q115" s="184">
        <v>0</v>
      </c>
      <c r="R115" s="184">
        <f>Q115*H115</f>
        <v>0</v>
      </c>
      <c r="S115" s="184">
        <v>0</v>
      </c>
      <c r="T115" s="185">
        <f>S115*H115</f>
        <v>0</v>
      </c>
      <c r="AR115" s="24" t="s">
        <v>168</v>
      </c>
      <c r="AT115" s="24" t="s">
        <v>164</v>
      </c>
      <c r="AU115" s="24" t="s">
        <v>77</v>
      </c>
      <c r="AY115" s="24" t="s">
        <v>162</v>
      </c>
      <c r="BE115" s="186">
        <f>IF(N115="základní",J115,0)</f>
        <v>0</v>
      </c>
      <c r="BF115" s="186">
        <f>IF(N115="snížená",J115,0)</f>
        <v>0</v>
      </c>
      <c r="BG115" s="186">
        <f>IF(N115="zákl. přenesená",J115,0)</f>
        <v>0</v>
      </c>
      <c r="BH115" s="186">
        <f>IF(N115="sníž. přenesená",J115,0)</f>
        <v>0</v>
      </c>
      <c r="BI115" s="186">
        <f>IF(N115="nulová",J115,0)</f>
        <v>0</v>
      </c>
      <c r="BJ115" s="24" t="s">
        <v>77</v>
      </c>
      <c r="BK115" s="186">
        <f>ROUND(I115*H115,2)</f>
        <v>0</v>
      </c>
      <c r="BL115" s="24" t="s">
        <v>168</v>
      </c>
      <c r="BM115" s="24" t="s">
        <v>270</v>
      </c>
    </row>
    <row r="116" spans="2:65" s="1" customFormat="1" ht="28.5">
      <c r="B116" s="41"/>
      <c r="D116" s="197" t="s">
        <v>182</v>
      </c>
      <c r="F116" s="234" t="s">
        <v>4208</v>
      </c>
      <c r="I116" s="204"/>
      <c r="L116" s="41"/>
      <c r="M116" s="205"/>
      <c r="N116" s="42"/>
      <c r="O116" s="42"/>
      <c r="P116" s="42"/>
      <c r="Q116" s="42"/>
      <c r="R116" s="42"/>
      <c r="S116" s="42"/>
      <c r="T116" s="70"/>
      <c r="AT116" s="24" t="s">
        <v>182</v>
      </c>
      <c r="AU116" s="24" t="s">
        <v>77</v>
      </c>
    </row>
    <row r="117" spans="2:65" s="1" customFormat="1" ht="16.5" customHeight="1">
      <c r="B117" s="174"/>
      <c r="C117" s="175" t="s">
        <v>227</v>
      </c>
      <c r="D117" s="175" t="s">
        <v>164</v>
      </c>
      <c r="E117" s="176" t="s">
        <v>4209</v>
      </c>
      <c r="F117" s="177" t="s">
        <v>4210</v>
      </c>
      <c r="G117" s="178" t="s">
        <v>320</v>
      </c>
      <c r="H117" s="179">
        <v>1</v>
      </c>
      <c r="I117" s="180"/>
      <c r="J117" s="181">
        <f>ROUND(I117*H117,2)</f>
        <v>0</v>
      </c>
      <c r="K117" s="177" t="s">
        <v>5</v>
      </c>
      <c r="L117" s="41"/>
      <c r="M117" s="182" t="s">
        <v>5</v>
      </c>
      <c r="N117" s="183" t="s">
        <v>40</v>
      </c>
      <c r="O117" s="42"/>
      <c r="P117" s="184">
        <f>O117*H117</f>
        <v>0</v>
      </c>
      <c r="Q117" s="184">
        <v>0</v>
      </c>
      <c r="R117" s="184">
        <f>Q117*H117</f>
        <v>0</v>
      </c>
      <c r="S117" s="184">
        <v>0</v>
      </c>
      <c r="T117" s="185">
        <f>S117*H117</f>
        <v>0</v>
      </c>
      <c r="AR117" s="24" t="s">
        <v>168</v>
      </c>
      <c r="AT117" s="24" t="s">
        <v>164</v>
      </c>
      <c r="AU117" s="24" t="s">
        <v>77</v>
      </c>
      <c r="AY117" s="24" t="s">
        <v>162</v>
      </c>
      <c r="BE117" s="186">
        <f>IF(N117="základní",J117,0)</f>
        <v>0</v>
      </c>
      <c r="BF117" s="186">
        <f>IF(N117="snížená",J117,0)</f>
        <v>0</v>
      </c>
      <c r="BG117" s="186">
        <f>IF(N117="zákl. přenesená",J117,0)</f>
        <v>0</v>
      </c>
      <c r="BH117" s="186">
        <f>IF(N117="sníž. přenesená",J117,0)</f>
        <v>0</v>
      </c>
      <c r="BI117" s="186">
        <f>IF(N117="nulová",J117,0)</f>
        <v>0</v>
      </c>
      <c r="BJ117" s="24" t="s">
        <v>77</v>
      </c>
      <c r="BK117" s="186">
        <f>ROUND(I117*H117,2)</f>
        <v>0</v>
      </c>
      <c r="BL117" s="24" t="s">
        <v>168</v>
      </c>
      <c r="BM117" s="24" t="s">
        <v>281</v>
      </c>
    </row>
    <row r="118" spans="2:65" s="1" customFormat="1" ht="19">
      <c r="B118" s="41"/>
      <c r="D118" s="197" t="s">
        <v>182</v>
      </c>
      <c r="F118" s="234" t="s">
        <v>4211</v>
      </c>
      <c r="I118" s="204"/>
      <c r="L118" s="41"/>
      <c r="M118" s="205"/>
      <c r="N118" s="42"/>
      <c r="O118" s="42"/>
      <c r="P118" s="42"/>
      <c r="Q118" s="42"/>
      <c r="R118" s="42"/>
      <c r="S118" s="42"/>
      <c r="T118" s="70"/>
      <c r="AT118" s="24" t="s">
        <v>182</v>
      </c>
      <c r="AU118" s="24" t="s">
        <v>77</v>
      </c>
    </row>
    <row r="119" spans="2:65" s="1" customFormat="1" ht="25.5" customHeight="1">
      <c r="B119" s="174"/>
      <c r="C119" s="175" t="s">
        <v>232</v>
      </c>
      <c r="D119" s="175" t="s">
        <v>164</v>
      </c>
      <c r="E119" s="176" t="s">
        <v>4212</v>
      </c>
      <c r="F119" s="177" t="s">
        <v>4213</v>
      </c>
      <c r="G119" s="178" t="s">
        <v>320</v>
      </c>
      <c r="H119" s="179">
        <v>1</v>
      </c>
      <c r="I119" s="180"/>
      <c r="J119" s="181">
        <f>ROUND(I119*H119,2)</f>
        <v>0</v>
      </c>
      <c r="K119" s="177" t="s">
        <v>5</v>
      </c>
      <c r="L119" s="41"/>
      <c r="M119" s="182" t="s">
        <v>5</v>
      </c>
      <c r="N119" s="183" t="s">
        <v>40</v>
      </c>
      <c r="O119" s="42"/>
      <c r="P119" s="184">
        <f>O119*H119</f>
        <v>0</v>
      </c>
      <c r="Q119" s="184">
        <v>0</v>
      </c>
      <c r="R119" s="184">
        <f>Q119*H119</f>
        <v>0</v>
      </c>
      <c r="S119" s="184">
        <v>0</v>
      </c>
      <c r="T119" s="185">
        <f>S119*H119</f>
        <v>0</v>
      </c>
      <c r="AR119" s="24" t="s">
        <v>168</v>
      </c>
      <c r="AT119" s="24" t="s">
        <v>164</v>
      </c>
      <c r="AU119" s="24" t="s">
        <v>77</v>
      </c>
      <c r="AY119" s="24" t="s">
        <v>162</v>
      </c>
      <c r="BE119" s="186">
        <f>IF(N119="základní",J119,0)</f>
        <v>0</v>
      </c>
      <c r="BF119" s="186">
        <f>IF(N119="snížená",J119,0)</f>
        <v>0</v>
      </c>
      <c r="BG119" s="186">
        <f>IF(N119="zákl. přenesená",J119,0)</f>
        <v>0</v>
      </c>
      <c r="BH119" s="186">
        <f>IF(N119="sníž. přenesená",J119,0)</f>
        <v>0</v>
      </c>
      <c r="BI119" s="186">
        <f>IF(N119="nulová",J119,0)</f>
        <v>0</v>
      </c>
      <c r="BJ119" s="24" t="s">
        <v>77</v>
      </c>
      <c r="BK119" s="186">
        <f>ROUND(I119*H119,2)</f>
        <v>0</v>
      </c>
      <c r="BL119" s="24" t="s">
        <v>168</v>
      </c>
      <c r="BM119" s="24" t="s">
        <v>296</v>
      </c>
    </row>
    <row r="120" spans="2:65" s="1" customFormat="1" ht="19">
      <c r="B120" s="41"/>
      <c r="D120" s="197" t="s">
        <v>182</v>
      </c>
      <c r="F120" s="234" t="s">
        <v>4214</v>
      </c>
      <c r="I120" s="204"/>
      <c r="L120" s="41"/>
      <c r="M120" s="205"/>
      <c r="N120" s="42"/>
      <c r="O120" s="42"/>
      <c r="P120" s="42"/>
      <c r="Q120" s="42"/>
      <c r="R120" s="42"/>
      <c r="S120" s="42"/>
      <c r="T120" s="70"/>
      <c r="AT120" s="24" t="s">
        <v>182</v>
      </c>
      <c r="AU120" s="24" t="s">
        <v>77</v>
      </c>
    </row>
    <row r="121" spans="2:65" s="1" customFormat="1" ht="60">
      <c r="B121" s="174"/>
      <c r="C121" s="175" t="s">
        <v>236</v>
      </c>
      <c r="D121" s="175" t="s">
        <v>164</v>
      </c>
      <c r="E121" s="176" t="s">
        <v>4215</v>
      </c>
      <c r="F121" s="177" t="s">
        <v>4216</v>
      </c>
      <c r="G121" s="178" t="s">
        <v>320</v>
      </c>
      <c r="H121" s="179">
        <v>1</v>
      </c>
      <c r="I121" s="180"/>
      <c r="J121" s="181">
        <f>ROUND(I121*H121,2)</f>
        <v>0</v>
      </c>
      <c r="K121" s="177" t="s">
        <v>5</v>
      </c>
      <c r="L121" s="41"/>
      <c r="M121" s="182" t="s">
        <v>5</v>
      </c>
      <c r="N121" s="183" t="s">
        <v>40</v>
      </c>
      <c r="O121" s="42"/>
      <c r="P121" s="184">
        <f>O121*H121</f>
        <v>0</v>
      </c>
      <c r="Q121" s="184">
        <v>0</v>
      </c>
      <c r="R121" s="184">
        <f>Q121*H121</f>
        <v>0</v>
      </c>
      <c r="S121" s="184">
        <v>0</v>
      </c>
      <c r="T121" s="185">
        <f>S121*H121</f>
        <v>0</v>
      </c>
      <c r="AR121" s="24" t="s">
        <v>168</v>
      </c>
      <c r="AT121" s="24" t="s">
        <v>164</v>
      </c>
      <c r="AU121" s="24" t="s">
        <v>77</v>
      </c>
      <c r="AY121" s="24" t="s">
        <v>162</v>
      </c>
      <c r="BE121" s="186">
        <f>IF(N121="základní",J121,0)</f>
        <v>0</v>
      </c>
      <c r="BF121" s="186">
        <f>IF(N121="snížená",J121,0)</f>
        <v>0</v>
      </c>
      <c r="BG121" s="186">
        <f>IF(N121="zákl. přenesená",J121,0)</f>
        <v>0</v>
      </c>
      <c r="BH121" s="186">
        <f>IF(N121="sníž. přenesená",J121,0)</f>
        <v>0</v>
      </c>
      <c r="BI121" s="186">
        <f>IF(N121="nulová",J121,0)</f>
        <v>0</v>
      </c>
      <c r="BJ121" s="24" t="s">
        <v>77</v>
      </c>
      <c r="BK121" s="186">
        <f>ROUND(I121*H121,2)</f>
        <v>0</v>
      </c>
      <c r="BL121" s="24" t="s">
        <v>168</v>
      </c>
      <c r="BM121" s="24" t="s">
        <v>305</v>
      </c>
    </row>
    <row r="122" spans="2:65" s="1" customFormat="1" ht="19">
      <c r="B122" s="41"/>
      <c r="D122" s="197" t="s">
        <v>182</v>
      </c>
      <c r="F122" s="234" t="s">
        <v>4217</v>
      </c>
      <c r="I122" s="204"/>
      <c r="L122" s="41"/>
      <c r="M122" s="205"/>
      <c r="N122" s="42"/>
      <c r="O122" s="42"/>
      <c r="P122" s="42"/>
      <c r="Q122" s="42"/>
      <c r="R122" s="42"/>
      <c r="S122" s="42"/>
      <c r="T122" s="70"/>
      <c r="AT122" s="24" t="s">
        <v>182</v>
      </c>
      <c r="AU122" s="24" t="s">
        <v>77</v>
      </c>
    </row>
    <row r="123" spans="2:65" s="1" customFormat="1" ht="16.5" customHeight="1">
      <c r="B123" s="174"/>
      <c r="C123" s="175" t="s">
        <v>240</v>
      </c>
      <c r="D123" s="175" t="s">
        <v>164</v>
      </c>
      <c r="E123" s="176" t="s">
        <v>4218</v>
      </c>
      <c r="F123" s="177" t="s">
        <v>4219</v>
      </c>
      <c r="G123" s="178" t="s">
        <v>320</v>
      </c>
      <c r="H123" s="179">
        <v>1</v>
      </c>
      <c r="I123" s="180"/>
      <c r="J123" s="181">
        <f>ROUND(I123*H123,2)</f>
        <v>0</v>
      </c>
      <c r="K123" s="177" t="s">
        <v>5</v>
      </c>
      <c r="L123" s="41"/>
      <c r="M123" s="182" t="s">
        <v>5</v>
      </c>
      <c r="N123" s="183" t="s">
        <v>40</v>
      </c>
      <c r="O123" s="42"/>
      <c r="P123" s="184">
        <f>O123*H123</f>
        <v>0</v>
      </c>
      <c r="Q123" s="184">
        <v>0</v>
      </c>
      <c r="R123" s="184">
        <f>Q123*H123</f>
        <v>0</v>
      </c>
      <c r="S123" s="184">
        <v>0</v>
      </c>
      <c r="T123" s="185">
        <f>S123*H123</f>
        <v>0</v>
      </c>
      <c r="AR123" s="24" t="s">
        <v>168</v>
      </c>
      <c r="AT123" s="24" t="s">
        <v>164</v>
      </c>
      <c r="AU123" s="24" t="s">
        <v>77</v>
      </c>
      <c r="AY123" s="24" t="s">
        <v>162</v>
      </c>
      <c r="BE123" s="186">
        <f>IF(N123="základní",J123,0)</f>
        <v>0</v>
      </c>
      <c r="BF123" s="186">
        <f>IF(N123="snížená",J123,0)</f>
        <v>0</v>
      </c>
      <c r="BG123" s="186">
        <f>IF(N123="zákl. přenesená",J123,0)</f>
        <v>0</v>
      </c>
      <c r="BH123" s="186">
        <f>IF(N123="sníž. přenesená",J123,0)</f>
        <v>0</v>
      </c>
      <c r="BI123" s="186">
        <f>IF(N123="nulová",J123,0)</f>
        <v>0</v>
      </c>
      <c r="BJ123" s="24" t="s">
        <v>77</v>
      </c>
      <c r="BK123" s="186">
        <f>ROUND(I123*H123,2)</f>
        <v>0</v>
      </c>
      <c r="BL123" s="24" t="s">
        <v>168</v>
      </c>
      <c r="BM123" s="24" t="s">
        <v>324</v>
      </c>
    </row>
    <row r="124" spans="2:65" s="1" customFormat="1" ht="19">
      <c r="B124" s="41"/>
      <c r="D124" s="197" t="s">
        <v>182</v>
      </c>
      <c r="F124" s="234" t="s">
        <v>4220</v>
      </c>
      <c r="I124" s="204"/>
      <c r="L124" s="41"/>
      <c r="M124" s="205"/>
      <c r="N124" s="42"/>
      <c r="O124" s="42"/>
      <c r="P124" s="42"/>
      <c r="Q124" s="42"/>
      <c r="R124" s="42"/>
      <c r="S124" s="42"/>
      <c r="T124" s="70"/>
      <c r="AT124" s="24" t="s">
        <v>182</v>
      </c>
      <c r="AU124" s="24" t="s">
        <v>77</v>
      </c>
    </row>
    <row r="125" spans="2:65" s="1" customFormat="1" ht="16.5" customHeight="1">
      <c r="B125" s="174"/>
      <c r="C125" s="175" t="s">
        <v>245</v>
      </c>
      <c r="D125" s="175" t="s">
        <v>164</v>
      </c>
      <c r="E125" s="176" t="s">
        <v>4221</v>
      </c>
      <c r="F125" s="177" t="s">
        <v>4222</v>
      </c>
      <c r="G125" s="178" t="s">
        <v>320</v>
      </c>
      <c r="H125" s="179">
        <v>1</v>
      </c>
      <c r="I125" s="180"/>
      <c r="J125" s="181">
        <f>ROUND(I125*H125,2)</f>
        <v>0</v>
      </c>
      <c r="K125" s="177" t="s">
        <v>5</v>
      </c>
      <c r="L125" s="41"/>
      <c r="M125" s="182" t="s">
        <v>5</v>
      </c>
      <c r="N125" s="183" t="s">
        <v>40</v>
      </c>
      <c r="O125" s="42"/>
      <c r="P125" s="184">
        <f>O125*H125</f>
        <v>0</v>
      </c>
      <c r="Q125" s="184">
        <v>0</v>
      </c>
      <c r="R125" s="184">
        <f>Q125*H125</f>
        <v>0</v>
      </c>
      <c r="S125" s="184">
        <v>0</v>
      </c>
      <c r="T125" s="185">
        <f>S125*H125</f>
        <v>0</v>
      </c>
      <c r="AR125" s="24" t="s">
        <v>168</v>
      </c>
      <c r="AT125" s="24" t="s">
        <v>164</v>
      </c>
      <c r="AU125" s="24" t="s">
        <v>77</v>
      </c>
      <c r="AY125" s="24" t="s">
        <v>162</v>
      </c>
      <c r="BE125" s="186">
        <f>IF(N125="základní",J125,0)</f>
        <v>0</v>
      </c>
      <c r="BF125" s="186">
        <f>IF(N125="snížená",J125,0)</f>
        <v>0</v>
      </c>
      <c r="BG125" s="186">
        <f>IF(N125="zákl. přenesená",J125,0)</f>
        <v>0</v>
      </c>
      <c r="BH125" s="186">
        <f>IF(N125="sníž. přenesená",J125,0)</f>
        <v>0</v>
      </c>
      <c r="BI125" s="186">
        <f>IF(N125="nulová",J125,0)</f>
        <v>0</v>
      </c>
      <c r="BJ125" s="24" t="s">
        <v>77</v>
      </c>
      <c r="BK125" s="186">
        <f>ROUND(I125*H125,2)</f>
        <v>0</v>
      </c>
      <c r="BL125" s="24" t="s">
        <v>168</v>
      </c>
      <c r="BM125" s="24" t="s">
        <v>334</v>
      </c>
    </row>
    <row r="126" spans="2:65" s="1" customFormat="1" ht="19">
      <c r="B126" s="41"/>
      <c r="D126" s="197" t="s">
        <v>182</v>
      </c>
      <c r="F126" s="234" t="s">
        <v>4223</v>
      </c>
      <c r="I126" s="204"/>
      <c r="L126" s="41"/>
      <c r="M126" s="205"/>
      <c r="N126" s="42"/>
      <c r="O126" s="42"/>
      <c r="P126" s="42"/>
      <c r="Q126" s="42"/>
      <c r="R126" s="42"/>
      <c r="S126" s="42"/>
      <c r="T126" s="70"/>
      <c r="AT126" s="24" t="s">
        <v>182</v>
      </c>
      <c r="AU126" s="24" t="s">
        <v>77</v>
      </c>
    </row>
    <row r="127" spans="2:65" s="1" customFormat="1" ht="25.5" customHeight="1">
      <c r="B127" s="174"/>
      <c r="C127" s="175" t="s">
        <v>249</v>
      </c>
      <c r="D127" s="175" t="s">
        <v>164</v>
      </c>
      <c r="E127" s="176" t="s">
        <v>4224</v>
      </c>
      <c r="F127" s="177" t="s">
        <v>4184</v>
      </c>
      <c r="G127" s="178" t="s">
        <v>320</v>
      </c>
      <c r="H127" s="179">
        <v>1</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77</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346</v>
      </c>
    </row>
    <row r="128" spans="2:65" s="1" customFormat="1" ht="19">
      <c r="B128" s="41"/>
      <c r="D128" s="197" t="s">
        <v>182</v>
      </c>
      <c r="F128" s="234" t="s">
        <v>4185</v>
      </c>
      <c r="I128" s="204"/>
      <c r="L128" s="41"/>
      <c r="M128" s="205"/>
      <c r="N128" s="42"/>
      <c r="O128" s="42"/>
      <c r="P128" s="42"/>
      <c r="Q128" s="42"/>
      <c r="R128" s="42"/>
      <c r="S128" s="42"/>
      <c r="T128" s="70"/>
      <c r="AT128" s="24" t="s">
        <v>182</v>
      </c>
      <c r="AU128" s="24" t="s">
        <v>77</v>
      </c>
    </row>
    <row r="129" spans="2:65" s="1" customFormat="1" ht="25.5" customHeight="1">
      <c r="B129" s="174"/>
      <c r="C129" s="175" t="s">
        <v>11</v>
      </c>
      <c r="D129" s="175" t="s">
        <v>164</v>
      </c>
      <c r="E129" s="176" t="s">
        <v>4225</v>
      </c>
      <c r="F129" s="177" t="s">
        <v>4187</v>
      </c>
      <c r="G129" s="178" t="s">
        <v>320</v>
      </c>
      <c r="H129" s="179">
        <v>1</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77</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356</v>
      </c>
    </row>
    <row r="130" spans="2:65" s="1" customFormat="1" ht="19">
      <c r="B130" s="41"/>
      <c r="D130" s="197" t="s">
        <v>182</v>
      </c>
      <c r="F130" s="234" t="s">
        <v>4188</v>
      </c>
      <c r="I130" s="204"/>
      <c r="L130" s="41"/>
      <c r="M130" s="205"/>
      <c r="N130" s="42"/>
      <c r="O130" s="42"/>
      <c r="P130" s="42"/>
      <c r="Q130" s="42"/>
      <c r="R130" s="42"/>
      <c r="S130" s="42"/>
      <c r="T130" s="70"/>
      <c r="AT130" s="24" t="s">
        <v>182</v>
      </c>
      <c r="AU130" s="24" t="s">
        <v>77</v>
      </c>
    </row>
    <row r="131" spans="2:65" s="1" customFormat="1" ht="68.25" customHeight="1">
      <c r="B131" s="174"/>
      <c r="C131" s="175" t="s">
        <v>270</v>
      </c>
      <c r="D131" s="175" t="s">
        <v>164</v>
      </c>
      <c r="E131" s="176" t="s">
        <v>4226</v>
      </c>
      <c r="F131" s="177" t="s">
        <v>4216</v>
      </c>
      <c r="G131" s="178" t="s">
        <v>320</v>
      </c>
      <c r="H131" s="179">
        <v>1</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77</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365</v>
      </c>
    </row>
    <row r="132" spans="2:65" s="1" customFormat="1" ht="19">
      <c r="B132" s="41"/>
      <c r="D132" s="197" t="s">
        <v>182</v>
      </c>
      <c r="F132" s="234" t="s">
        <v>4227</v>
      </c>
      <c r="I132" s="204"/>
      <c r="L132" s="41"/>
      <c r="M132" s="205"/>
      <c r="N132" s="42"/>
      <c r="O132" s="42"/>
      <c r="P132" s="42"/>
      <c r="Q132" s="42"/>
      <c r="R132" s="42"/>
      <c r="S132" s="42"/>
      <c r="T132" s="70"/>
      <c r="AT132" s="24" t="s">
        <v>182</v>
      </c>
      <c r="AU132" s="24" t="s">
        <v>77</v>
      </c>
    </row>
    <row r="133" spans="2:65" s="1" customFormat="1" ht="16.5" customHeight="1">
      <c r="B133" s="174"/>
      <c r="C133" s="175" t="s">
        <v>275</v>
      </c>
      <c r="D133" s="175" t="s">
        <v>164</v>
      </c>
      <c r="E133" s="176" t="s">
        <v>4228</v>
      </c>
      <c r="F133" s="177" t="s">
        <v>4197</v>
      </c>
      <c r="G133" s="178" t="s">
        <v>320</v>
      </c>
      <c r="H133" s="179">
        <v>1</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77</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374</v>
      </c>
    </row>
    <row r="134" spans="2:65" s="1" customFormat="1" ht="19">
      <c r="B134" s="41"/>
      <c r="D134" s="197" t="s">
        <v>182</v>
      </c>
      <c r="F134" s="234" t="s">
        <v>4229</v>
      </c>
      <c r="I134" s="204"/>
      <c r="L134" s="41"/>
      <c r="M134" s="205"/>
      <c r="N134" s="42"/>
      <c r="O134" s="42"/>
      <c r="P134" s="42"/>
      <c r="Q134" s="42"/>
      <c r="R134" s="42"/>
      <c r="S134" s="42"/>
      <c r="T134" s="70"/>
      <c r="AT134" s="24" t="s">
        <v>182</v>
      </c>
      <c r="AU134" s="24" t="s">
        <v>77</v>
      </c>
    </row>
    <row r="135" spans="2:65" s="1" customFormat="1" ht="204" customHeight="1">
      <c r="B135" s="174"/>
      <c r="C135" s="175" t="s">
        <v>281</v>
      </c>
      <c r="D135" s="175" t="s">
        <v>164</v>
      </c>
      <c r="E135" s="176" t="s">
        <v>4230</v>
      </c>
      <c r="F135" s="324" t="s">
        <v>4231</v>
      </c>
      <c r="G135" s="178" t="s">
        <v>320</v>
      </c>
      <c r="H135" s="179">
        <v>1</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77</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382</v>
      </c>
    </row>
    <row r="136" spans="2:65" s="1" customFormat="1" ht="19">
      <c r="B136" s="41"/>
      <c r="D136" s="197" t="s">
        <v>182</v>
      </c>
      <c r="F136" s="234" t="s">
        <v>4232</v>
      </c>
      <c r="I136" s="204"/>
      <c r="L136" s="41"/>
      <c r="M136" s="205"/>
      <c r="N136" s="42"/>
      <c r="O136" s="42"/>
      <c r="P136" s="42"/>
      <c r="Q136" s="42"/>
      <c r="R136" s="42"/>
      <c r="S136" s="42"/>
      <c r="T136" s="70"/>
      <c r="AT136" s="24" t="s">
        <v>182</v>
      </c>
      <c r="AU136" s="24" t="s">
        <v>77</v>
      </c>
    </row>
    <row r="137" spans="2:65" s="1" customFormat="1" ht="204" customHeight="1">
      <c r="B137" s="174"/>
      <c r="C137" s="175" t="s">
        <v>289</v>
      </c>
      <c r="D137" s="175" t="s">
        <v>164</v>
      </c>
      <c r="E137" s="176" t="s">
        <v>4233</v>
      </c>
      <c r="F137" s="324" t="s">
        <v>4234</v>
      </c>
      <c r="G137" s="178" t="s">
        <v>320</v>
      </c>
      <c r="H137" s="179">
        <v>1</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77</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390</v>
      </c>
    </row>
    <row r="138" spans="2:65" s="1" customFormat="1" ht="19">
      <c r="B138" s="41"/>
      <c r="D138" s="188" t="s">
        <v>182</v>
      </c>
      <c r="F138" s="203" t="s">
        <v>4235</v>
      </c>
      <c r="I138" s="204"/>
      <c r="L138" s="41"/>
      <c r="M138" s="205"/>
      <c r="N138" s="42"/>
      <c r="O138" s="42"/>
      <c r="P138" s="42"/>
      <c r="Q138" s="42"/>
      <c r="R138" s="42"/>
      <c r="S138" s="42"/>
      <c r="T138" s="70"/>
      <c r="AT138" s="24" t="s">
        <v>182</v>
      </c>
      <c r="AU138" s="24" t="s">
        <v>77</v>
      </c>
    </row>
    <row r="139" spans="2:65" s="10" customFormat="1" ht="37.4" customHeight="1">
      <c r="B139" s="160"/>
      <c r="D139" s="171" t="s">
        <v>68</v>
      </c>
      <c r="E139" s="238" t="s">
        <v>3121</v>
      </c>
      <c r="F139" s="238" t="s">
        <v>4236</v>
      </c>
      <c r="I139" s="163"/>
      <c r="J139" s="239">
        <f>BK139</f>
        <v>0</v>
      </c>
      <c r="L139" s="160"/>
      <c r="M139" s="165"/>
      <c r="N139" s="166"/>
      <c r="O139" s="166"/>
      <c r="P139" s="167">
        <f>SUM(P140:P155)</f>
        <v>0</v>
      </c>
      <c r="Q139" s="166"/>
      <c r="R139" s="167">
        <f>SUM(R140:R155)</f>
        <v>0</v>
      </c>
      <c r="S139" s="166"/>
      <c r="T139" s="168">
        <f>SUM(T140:T155)</f>
        <v>0</v>
      </c>
      <c r="AR139" s="161" t="s">
        <v>77</v>
      </c>
      <c r="AT139" s="169" t="s">
        <v>68</v>
      </c>
      <c r="AU139" s="169" t="s">
        <v>69</v>
      </c>
      <c r="AY139" s="161" t="s">
        <v>162</v>
      </c>
      <c r="BK139" s="170">
        <f>SUM(BK140:BK155)</f>
        <v>0</v>
      </c>
    </row>
    <row r="140" spans="2:65" s="1" customFormat="1" ht="16.5" customHeight="1">
      <c r="B140" s="174"/>
      <c r="C140" s="175" t="s">
        <v>296</v>
      </c>
      <c r="D140" s="175" t="s">
        <v>164</v>
      </c>
      <c r="E140" s="176" t="s">
        <v>4237</v>
      </c>
      <c r="F140" s="177" t="s">
        <v>4238</v>
      </c>
      <c r="G140" s="178" t="s">
        <v>320</v>
      </c>
      <c r="H140" s="179">
        <v>2</v>
      </c>
      <c r="I140" s="180"/>
      <c r="J140" s="181">
        <f>ROUND(I140*H140,2)</f>
        <v>0</v>
      </c>
      <c r="K140" s="177" t="s">
        <v>5</v>
      </c>
      <c r="L140" s="41"/>
      <c r="M140" s="182" t="s">
        <v>5</v>
      </c>
      <c r="N140" s="183" t="s">
        <v>40</v>
      </c>
      <c r="O140" s="42"/>
      <c r="P140" s="184">
        <f>O140*H140</f>
        <v>0</v>
      </c>
      <c r="Q140" s="184">
        <v>0</v>
      </c>
      <c r="R140" s="184">
        <f>Q140*H140</f>
        <v>0</v>
      </c>
      <c r="S140" s="184">
        <v>0</v>
      </c>
      <c r="T140" s="185">
        <f>S140*H140</f>
        <v>0</v>
      </c>
      <c r="AR140" s="24" t="s">
        <v>168</v>
      </c>
      <c r="AT140" s="24" t="s">
        <v>164</v>
      </c>
      <c r="AU140" s="24" t="s">
        <v>77</v>
      </c>
      <c r="AY140" s="24" t="s">
        <v>162</v>
      </c>
      <c r="BE140" s="186">
        <f>IF(N140="základní",J140,0)</f>
        <v>0</v>
      </c>
      <c r="BF140" s="186">
        <f>IF(N140="snížená",J140,0)</f>
        <v>0</v>
      </c>
      <c r="BG140" s="186">
        <f>IF(N140="zákl. přenesená",J140,0)</f>
        <v>0</v>
      </c>
      <c r="BH140" s="186">
        <f>IF(N140="sníž. přenesená",J140,0)</f>
        <v>0</v>
      </c>
      <c r="BI140" s="186">
        <f>IF(N140="nulová",J140,0)</f>
        <v>0</v>
      </c>
      <c r="BJ140" s="24" t="s">
        <v>77</v>
      </c>
      <c r="BK140" s="186">
        <f>ROUND(I140*H140,2)</f>
        <v>0</v>
      </c>
      <c r="BL140" s="24" t="s">
        <v>168</v>
      </c>
      <c r="BM140" s="24" t="s">
        <v>398</v>
      </c>
    </row>
    <row r="141" spans="2:65" s="1" customFormat="1" ht="19">
      <c r="B141" s="41"/>
      <c r="D141" s="197" t="s">
        <v>182</v>
      </c>
      <c r="F141" s="234" t="s">
        <v>4239</v>
      </c>
      <c r="I141" s="204"/>
      <c r="L141" s="41"/>
      <c r="M141" s="205"/>
      <c r="N141" s="42"/>
      <c r="O141" s="42"/>
      <c r="P141" s="42"/>
      <c r="Q141" s="42"/>
      <c r="R141" s="42"/>
      <c r="S141" s="42"/>
      <c r="T141" s="70"/>
      <c r="AT141" s="24" t="s">
        <v>182</v>
      </c>
      <c r="AU141" s="24" t="s">
        <v>77</v>
      </c>
    </row>
    <row r="142" spans="2:65" s="1" customFormat="1" ht="25.5" customHeight="1">
      <c r="B142" s="174"/>
      <c r="C142" s="175" t="s">
        <v>10</v>
      </c>
      <c r="D142" s="175" t="s">
        <v>164</v>
      </c>
      <c r="E142" s="176" t="s">
        <v>4240</v>
      </c>
      <c r="F142" s="177" t="s">
        <v>4241</v>
      </c>
      <c r="G142" s="178" t="s">
        <v>320</v>
      </c>
      <c r="H142" s="179">
        <v>1</v>
      </c>
      <c r="I142" s="180"/>
      <c r="J142" s="181">
        <f>ROUND(I142*H142,2)</f>
        <v>0</v>
      </c>
      <c r="K142" s="177" t="s">
        <v>5</v>
      </c>
      <c r="L142" s="41"/>
      <c r="M142" s="182" t="s">
        <v>5</v>
      </c>
      <c r="N142" s="183" t="s">
        <v>40</v>
      </c>
      <c r="O142" s="42"/>
      <c r="P142" s="184">
        <f>O142*H142</f>
        <v>0</v>
      </c>
      <c r="Q142" s="184">
        <v>0</v>
      </c>
      <c r="R142" s="184">
        <f>Q142*H142</f>
        <v>0</v>
      </c>
      <c r="S142" s="184">
        <v>0</v>
      </c>
      <c r="T142" s="185">
        <f>S142*H142</f>
        <v>0</v>
      </c>
      <c r="AR142" s="24" t="s">
        <v>168</v>
      </c>
      <c r="AT142" s="24" t="s">
        <v>164</v>
      </c>
      <c r="AU142" s="24" t="s">
        <v>77</v>
      </c>
      <c r="AY142" s="24" t="s">
        <v>162</v>
      </c>
      <c r="BE142" s="186">
        <f>IF(N142="základní",J142,0)</f>
        <v>0</v>
      </c>
      <c r="BF142" s="186">
        <f>IF(N142="snížená",J142,0)</f>
        <v>0</v>
      </c>
      <c r="BG142" s="186">
        <f>IF(N142="zákl. přenesená",J142,0)</f>
        <v>0</v>
      </c>
      <c r="BH142" s="186">
        <f>IF(N142="sníž. přenesená",J142,0)</f>
        <v>0</v>
      </c>
      <c r="BI142" s="186">
        <f>IF(N142="nulová",J142,0)</f>
        <v>0</v>
      </c>
      <c r="BJ142" s="24" t="s">
        <v>77</v>
      </c>
      <c r="BK142" s="186">
        <f>ROUND(I142*H142,2)</f>
        <v>0</v>
      </c>
      <c r="BL142" s="24" t="s">
        <v>168</v>
      </c>
      <c r="BM142" s="24" t="s">
        <v>406</v>
      </c>
    </row>
    <row r="143" spans="2:65" s="1" customFormat="1" ht="19">
      <c r="B143" s="41"/>
      <c r="D143" s="197" t="s">
        <v>182</v>
      </c>
      <c r="F143" s="234" t="s">
        <v>4242</v>
      </c>
      <c r="I143" s="204"/>
      <c r="L143" s="41"/>
      <c r="M143" s="205"/>
      <c r="N143" s="42"/>
      <c r="O143" s="42"/>
      <c r="P143" s="42"/>
      <c r="Q143" s="42"/>
      <c r="R143" s="42"/>
      <c r="S143" s="42"/>
      <c r="T143" s="70"/>
      <c r="AT143" s="24" t="s">
        <v>182</v>
      </c>
      <c r="AU143" s="24" t="s">
        <v>77</v>
      </c>
    </row>
    <row r="144" spans="2:65" s="1" customFormat="1" ht="25.5" customHeight="1">
      <c r="B144" s="174"/>
      <c r="C144" s="175" t="s">
        <v>305</v>
      </c>
      <c r="D144" s="175" t="s">
        <v>164</v>
      </c>
      <c r="E144" s="176" t="s">
        <v>4243</v>
      </c>
      <c r="F144" s="177" t="s">
        <v>4184</v>
      </c>
      <c r="G144" s="178" t="s">
        <v>320</v>
      </c>
      <c r="H144" s="179">
        <v>1</v>
      </c>
      <c r="I144" s="180"/>
      <c r="J144" s="181">
        <f>ROUND(I144*H144,2)</f>
        <v>0</v>
      </c>
      <c r="K144" s="177" t="s">
        <v>5</v>
      </c>
      <c r="L144" s="41"/>
      <c r="M144" s="182" t="s">
        <v>5</v>
      </c>
      <c r="N144" s="183" t="s">
        <v>40</v>
      </c>
      <c r="O144" s="42"/>
      <c r="P144" s="184">
        <f>O144*H144</f>
        <v>0</v>
      </c>
      <c r="Q144" s="184">
        <v>0</v>
      </c>
      <c r="R144" s="184">
        <f>Q144*H144</f>
        <v>0</v>
      </c>
      <c r="S144" s="184">
        <v>0</v>
      </c>
      <c r="T144" s="185">
        <f>S144*H144</f>
        <v>0</v>
      </c>
      <c r="AR144" s="24" t="s">
        <v>168</v>
      </c>
      <c r="AT144" s="24" t="s">
        <v>164</v>
      </c>
      <c r="AU144" s="24" t="s">
        <v>77</v>
      </c>
      <c r="AY144" s="24" t="s">
        <v>162</v>
      </c>
      <c r="BE144" s="186">
        <f>IF(N144="základní",J144,0)</f>
        <v>0</v>
      </c>
      <c r="BF144" s="186">
        <f>IF(N144="snížená",J144,0)</f>
        <v>0</v>
      </c>
      <c r="BG144" s="186">
        <f>IF(N144="zákl. přenesená",J144,0)</f>
        <v>0</v>
      </c>
      <c r="BH144" s="186">
        <f>IF(N144="sníž. přenesená",J144,0)</f>
        <v>0</v>
      </c>
      <c r="BI144" s="186">
        <f>IF(N144="nulová",J144,0)</f>
        <v>0</v>
      </c>
      <c r="BJ144" s="24" t="s">
        <v>77</v>
      </c>
      <c r="BK144" s="186">
        <f>ROUND(I144*H144,2)</f>
        <v>0</v>
      </c>
      <c r="BL144" s="24" t="s">
        <v>168</v>
      </c>
      <c r="BM144" s="24" t="s">
        <v>413</v>
      </c>
    </row>
    <row r="145" spans="2:65" s="1" customFormat="1" ht="19">
      <c r="B145" s="41"/>
      <c r="D145" s="197" t="s">
        <v>182</v>
      </c>
      <c r="F145" s="234" t="s">
        <v>4185</v>
      </c>
      <c r="I145" s="204"/>
      <c r="L145" s="41"/>
      <c r="M145" s="205"/>
      <c r="N145" s="42"/>
      <c r="O145" s="42"/>
      <c r="P145" s="42"/>
      <c r="Q145" s="42"/>
      <c r="R145" s="42"/>
      <c r="S145" s="42"/>
      <c r="T145" s="70"/>
      <c r="AT145" s="24" t="s">
        <v>182</v>
      </c>
      <c r="AU145" s="24" t="s">
        <v>77</v>
      </c>
    </row>
    <row r="146" spans="2:65" s="1" customFormat="1" ht="16.5" customHeight="1">
      <c r="B146" s="174"/>
      <c r="C146" s="175" t="s">
        <v>317</v>
      </c>
      <c r="D146" s="175" t="s">
        <v>164</v>
      </c>
      <c r="E146" s="176" t="s">
        <v>4244</v>
      </c>
      <c r="F146" s="177" t="s">
        <v>4245</v>
      </c>
      <c r="G146" s="178" t="s">
        <v>320</v>
      </c>
      <c r="H146" s="179">
        <v>1</v>
      </c>
      <c r="I146" s="180"/>
      <c r="J146" s="181">
        <f>ROUND(I146*H146,2)</f>
        <v>0</v>
      </c>
      <c r="K146" s="177" t="s">
        <v>5</v>
      </c>
      <c r="L146" s="41"/>
      <c r="M146" s="182" t="s">
        <v>5</v>
      </c>
      <c r="N146" s="183" t="s">
        <v>40</v>
      </c>
      <c r="O146" s="42"/>
      <c r="P146" s="184">
        <f>O146*H146</f>
        <v>0</v>
      </c>
      <c r="Q146" s="184">
        <v>0</v>
      </c>
      <c r="R146" s="184">
        <f>Q146*H146</f>
        <v>0</v>
      </c>
      <c r="S146" s="184">
        <v>0</v>
      </c>
      <c r="T146" s="185">
        <f>S146*H146</f>
        <v>0</v>
      </c>
      <c r="AR146" s="24" t="s">
        <v>168</v>
      </c>
      <c r="AT146" s="24" t="s">
        <v>164</v>
      </c>
      <c r="AU146" s="24" t="s">
        <v>77</v>
      </c>
      <c r="AY146" s="24" t="s">
        <v>162</v>
      </c>
      <c r="BE146" s="186">
        <f>IF(N146="základní",J146,0)</f>
        <v>0</v>
      </c>
      <c r="BF146" s="186">
        <f>IF(N146="snížená",J146,0)</f>
        <v>0</v>
      </c>
      <c r="BG146" s="186">
        <f>IF(N146="zákl. přenesená",J146,0)</f>
        <v>0</v>
      </c>
      <c r="BH146" s="186">
        <f>IF(N146="sníž. přenesená",J146,0)</f>
        <v>0</v>
      </c>
      <c r="BI146" s="186">
        <f>IF(N146="nulová",J146,0)</f>
        <v>0</v>
      </c>
      <c r="BJ146" s="24" t="s">
        <v>77</v>
      </c>
      <c r="BK146" s="186">
        <f>ROUND(I146*H146,2)</f>
        <v>0</v>
      </c>
      <c r="BL146" s="24" t="s">
        <v>168</v>
      </c>
      <c r="BM146" s="24" t="s">
        <v>421</v>
      </c>
    </row>
    <row r="147" spans="2:65" s="1" customFormat="1" ht="19">
      <c r="B147" s="41"/>
      <c r="D147" s="197" t="s">
        <v>182</v>
      </c>
      <c r="F147" s="234" t="s">
        <v>4239</v>
      </c>
      <c r="I147" s="204"/>
      <c r="L147" s="41"/>
      <c r="M147" s="205"/>
      <c r="N147" s="42"/>
      <c r="O147" s="42"/>
      <c r="P147" s="42"/>
      <c r="Q147" s="42"/>
      <c r="R147" s="42"/>
      <c r="S147" s="42"/>
      <c r="T147" s="70"/>
      <c r="AT147" s="24" t="s">
        <v>182</v>
      </c>
      <c r="AU147" s="24" t="s">
        <v>77</v>
      </c>
    </row>
    <row r="148" spans="2:65" s="1" customFormat="1" ht="16.5" customHeight="1">
      <c r="B148" s="174"/>
      <c r="C148" s="175" t="s">
        <v>324</v>
      </c>
      <c r="D148" s="175" t="s">
        <v>164</v>
      </c>
      <c r="E148" s="176" t="s">
        <v>4246</v>
      </c>
      <c r="F148" s="177" t="s">
        <v>4222</v>
      </c>
      <c r="G148" s="178" t="s">
        <v>320</v>
      </c>
      <c r="H148" s="179">
        <v>2</v>
      </c>
      <c r="I148" s="180"/>
      <c r="J148" s="181">
        <f>ROUND(I148*H148,2)</f>
        <v>0</v>
      </c>
      <c r="K148" s="177" t="s">
        <v>5</v>
      </c>
      <c r="L148" s="41"/>
      <c r="M148" s="182" t="s">
        <v>5</v>
      </c>
      <c r="N148" s="183" t="s">
        <v>40</v>
      </c>
      <c r="O148" s="42"/>
      <c r="P148" s="184">
        <f>O148*H148</f>
        <v>0</v>
      </c>
      <c r="Q148" s="184">
        <v>0</v>
      </c>
      <c r="R148" s="184">
        <f>Q148*H148</f>
        <v>0</v>
      </c>
      <c r="S148" s="184">
        <v>0</v>
      </c>
      <c r="T148" s="185">
        <f>S148*H148</f>
        <v>0</v>
      </c>
      <c r="AR148" s="24" t="s">
        <v>168</v>
      </c>
      <c r="AT148" s="24" t="s">
        <v>164</v>
      </c>
      <c r="AU148" s="24" t="s">
        <v>77</v>
      </c>
      <c r="AY148" s="24" t="s">
        <v>162</v>
      </c>
      <c r="BE148" s="186">
        <f>IF(N148="základní",J148,0)</f>
        <v>0</v>
      </c>
      <c r="BF148" s="186">
        <f>IF(N148="snížená",J148,0)</f>
        <v>0</v>
      </c>
      <c r="BG148" s="186">
        <f>IF(N148="zákl. přenesená",J148,0)</f>
        <v>0</v>
      </c>
      <c r="BH148" s="186">
        <f>IF(N148="sníž. přenesená",J148,0)</f>
        <v>0</v>
      </c>
      <c r="BI148" s="186">
        <f>IF(N148="nulová",J148,0)</f>
        <v>0</v>
      </c>
      <c r="BJ148" s="24" t="s">
        <v>77</v>
      </c>
      <c r="BK148" s="186">
        <f>ROUND(I148*H148,2)</f>
        <v>0</v>
      </c>
      <c r="BL148" s="24" t="s">
        <v>168</v>
      </c>
      <c r="BM148" s="24" t="s">
        <v>434</v>
      </c>
    </row>
    <row r="149" spans="2:65" s="1" customFormat="1" ht="19">
      <c r="B149" s="41"/>
      <c r="D149" s="197" t="s">
        <v>182</v>
      </c>
      <c r="F149" s="234" t="s">
        <v>4247</v>
      </c>
      <c r="I149" s="204"/>
      <c r="L149" s="41"/>
      <c r="M149" s="205"/>
      <c r="N149" s="42"/>
      <c r="O149" s="42"/>
      <c r="P149" s="42"/>
      <c r="Q149" s="42"/>
      <c r="R149" s="42"/>
      <c r="S149" s="42"/>
      <c r="T149" s="70"/>
      <c r="AT149" s="24" t="s">
        <v>182</v>
      </c>
      <c r="AU149" s="24" t="s">
        <v>77</v>
      </c>
    </row>
    <row r="150" spans="2:65" s="1" customFormat="1" ht="25.5" customHeight="1">
      <c r="B150" s="174"/>
      <c r="C150" s="175" t="s">
        <v>330</v>
      </c>
      <c r="D150" s="175" t="s">
        <v>164</v>
      </c>
      <c r="E150" s="176" t="s">
        <v>4248</v>
      </c>
      <c r="F150" s="177" t="s">
        <v>4249</v>
      </c>
      <c r="G150" s="178" t="s">
        <v>320</v>
      </c>
      <c r="H150" s="179">
        <v>2</v>
      </c>
      <c r="I150" s="180"/>
      <c r="J150" s="181">
        <f>ROUND(I150*H150,2)</f>
        <v>0</v>
      </c>
      <c r="K150" s="177" t="s">
        <v>5</v>
      </c>
      <c r="L150" s="41"/>
      <c r="M150" s="182" t="s">
        <v>5</v>
      </c>
      <c r="N150" s="183" t="s">
        <v>40</v>
      </c>
      <c r="O150" s="42"/>
      <c r="P150" s="184">
        <f>O150*H150</f>
        <v>0</v>
      </c>
      <c r="Q150" s="184">
        <v>0</v>
      </c>
      <c r="R150" s="184">
        <f>Q150*H150</f>
        <v>0</v>
      </c>
      <c r="S150" s="184">
        <v>0</v>
      </c>
      <c r="T150" s="185">
        <f>S150*H150</f>
        <v>0</v>
      </c>
      <c r="AR150" s="24" t="s">
        <v>168</v>
      </c>
      <c r="AT150" s="24" t="s">
        <v>164</v>
      </c>
      <c r="AU150" s="24" t="s">
        <v>77</v>
      </c>
      <c r="AY150" s="24" t="s">
        <v>162</v>
      </c>
      <c r="BE150" s="186">
        <f>IF(N150="základní",J150,0)</f>
        <v>0</v>
      </c>
      <c r="BF150" s="186">
        <f>IF(N150="snížená",J150,0)</f>
        <v>0</v>
      </c>
      <c r="BG150" s="186">
        <f>IF(N150="zákl. přenesená",J150,0)</f>
        <v>0</v>
      </c>
      <c r="BH150" s="186">
        <f>IF(N150="sníž. přenesená",J150,0)</f>
        <v>0</v>
      </c>
      <c r="BI150" s="186">
        <f>IF(N150="nulová",J150,0)</f>
        <v>0</v>
      </c>
      <c r="BJ150" s="24" t="s">
        <v>77</v>
      </c>
      <c r="BK150" s="186">
        <f>ROUND(I150*H150,2)</f>
        <v>0</v>
      </c>
      <c r="BL150" s="24" t="s">
        <v>168</v>
      </c>
      <c r="BM150" s="24" t="s">
        <v>448</v>
      </c>
    </row>
    <row r="151" spans="2:65" s="1" customFormat="1" ht="19">
      <c r="B151" s="41"/>
      <c r="D151" s="197" t="s">
        <v>182</v>
      </c>
      <c r="F151" s="234" t="s">
        <v>4250</v>
      </c>
      <c r="I151" s="204"/>
      <c r="L151" s="41"/>
      <c r="M151" s="205"/>
      <c r="N151" s="42"/>
      <c r="O151" s="42"/>
      <c r="P151" s="42"/>
      <c r="Q151" s="42"/>
      <c r="R151" s="42"/>
      <c r="S151" s="42"/>
      <c r="T151" s="70"/>
      <c r="AT151" s="24" t="s">
        <v>182</v>
      </c>
      <c r="AU151" s="24" t="s">
        <v>77</v>
      </c>
    </row>
    <row r="152" spans="2:65" s="1" customFormat="1" ht="16.5" customHeight="1">
      <c r="B152" s="174"/>
      <c r="C152" s="175" t="s">
        <v>334</v>
      </c>
      <c r="D152" s="175" t="s">
        <v>164</v>
      </c>
      <c r="E152" s="176" t="s">
        <v>4251</v>
      </c>
      <c r="F152" s="177" t="s">
        <v>4252</v>
      </c>
      <c r="G152" s="178" t="s">
        <v>320</v>
      </c>
      <c r="H152" s="179">
        <v>3</v>
      </c>
      <c r="I152" s="180"/>
      <c r="J152" s="181">
        <f>ROUND(I152*H152,2)</f>
        <v>0</v>
      </c>
      <c r="K152" s="177" t="s">
        <v>5</v>
      </c>
      <c r="L152" s="41"/>
      <c r="M152" s="182" t="s">
        <v>5</v>
      </c>
      <c r="N152" s="183" t="s">
        <v>40</v>
      </c>
      <c r="O152" s="42"/>
      <c r="P152" s="184">
        <f>O152*H152</f>
        <v>0</v>
      </c>
      <c r="Q152" s="184">
        <v>0</v>
      </c>
      <c r="R152" s="184">
        <f>Q152*H152</f>
        <v>0</v>
      </c>
      <c r="S152" s="184">
        <v>0</v>
      </c>
      <c r="T152" s="185">
        <f>S152*H152</f>
        <v>0</v>
      </c>
      <c r="AR152" s="24" t="s">
        <v>168</v>
      </c>
      <c r="AT152" s="24" t="s">
        <v>164</v>
      </c>
      <c r="AU152" s="24" t="s">
        <v>77</v>
      </c>
      <c r="AY152" s="24" t="s">
        <v>162</v>
      </c>
      <c r="BE152" s="186">
        <f>IF(N152="základní",J152,0)</f>
        <v>0</v>
      </c>
      <c r="BF152" s="186">
        <f>IF(N152="snížená",J152,0)</f>
        <v>0</v>
      </c>
      <c r="BG152" s="186">
        <f>IF(N152="zákl. přenesená",J152,0)</f>
        <v>0</v>
      </c>
      <c r="BH152" s="186">
        <f>IF(N152="sníž. přenesená",J152,0)</f>
        <v>0</v>
      </c>
      <c r="BI152" s="186">
        <f>IF(N152="nulová",J152,0)</f>
        <v>0</v>
      </c>
      <c r="BJ152" s="24" t="s">
        <v>77</v>
      </c>
      <c r="BK152" s="186">
        <f>ROUND(I152*H152,2)</f>
        <v>0</v>
      </c>
      <c r="BL152" s="24" t="s">
        <v>168</v>
      </c>
      <c r="BM152" s="24" t="s">
        <v>458</v>
      </c>
    </row>
    <row r="153" spans="2:65" s="1" customFormat="1" ht="19">
      <c r="B153" s="41"/>
      <c r="D153" s="197" t="s">
        <v>182</v>
      </c>
      <c r="F153" s="234" t="s">
        <v>4253</v>
      </c>
      <c r="I153" s="204"/>
      <c r="L153" s="41"/>
      <c r="M153" s="205"/>
      <c r="N153" s="42"/>
      <c r="O153" s="42"/>
      <c r="P153" s="42"/>
      <c r="Q153" s="42"/>
      <c r="R153" s="42"/>
      <c r="S153" s="42"/>
      <c r="T153" s="70"/>
      <c r="AT153" s="24" t="s">
        <v>182</v>
      </c>
      <c r="AU153" s="24" t="s">
        <v>77</v>
      </c>
    </row>
    <row r="154" spans="2:65" s="1" customFormat="1" ht="16.5" customHeight="1">
      <c r="B154" s="174"/>
      <c r="C154" s="175" t="s">
        <v>342</v>
      </c>
      <c r="D154" s="175" t="s">
        <v>164</v>
      </c>
      <c r="E154" s="176" t="s">
        <v>4254</v>
      </c>
      <c r="F154" s="177" t="s">
        <v>4255</v>
      </c>
      <c r="G154" s="178" t="s">
        <v>320</v>
      </c>
      <c r="H154" s="179">
        <v>1</v>
      </c>
      <c r="I154" s="180"/>
      <c r="J154" s="181">
        <f>ROUND(I154*H154,2)</f>
        <v>0</v>
      </c>
      <c r="K154" s="177" t="s">
        <v>5</v>
      </c>
      <c r="L154" s="41"/>
      <c r="M154" s="182" t="s">
        <v>5</v>
      </c>
      <c r="N154" s="183" t="s">
        <v>40</v>
      </c>
      <c r="O154" s="42"/>
      <c r="P154" s="184">
        <f>O154*H154</f>
        <v>0</v>
      </c>
      <c r="Q154" s="184">
        <v>0</v>
      </c>
      <c r="R154" s="184">
        <f>Q154*H154</f>
        <v>0</v>
      </c>
      <c r="S154" s="184">
        <v>0</v>
      </c>
      <c r="T154" s="185">
        <f>S154*H154</f>
        <v>0</v>
      </c>
      <c r="AR154" s="24" t="s">
        <v>168</v>
      </c>
      <c r="AT154" s="24" t="s">
        <v>164</v>
      </c>
      <c r="AU154" s="24" t="s">
        <v>77</v>
      </c>
      <c r="AY154" s="24" t="s">
        <v>162</v>
      </c>
      <c r="BE154" s="186">
        <f>IF(N154="základní",J154,0)</f>
        <v>0</v>
      </c>
      <c r="BF154" s="186">
        <f>IF(N154="snížená",J154,0)</f>
        <v>0</v>
      </c>
      <c r="BG154" s="186">
        <f>IF(N154="zákl. přenesená",J154,0)</f>
        <v>0</v>
      </c>
      <c r="BH154" s="186">
        <f>IF(N154="sníž. přenesená",J154,0)</f>
        <v>0</v>
      </c>
      <c r="BI154" s="186">
        <f>IF(N154="nulová",J154,0)</f>
        <v>0</v>
      </c>
      <c r="BJ154" s="24" t="s">
        <v>77</v>
      </c>
      <c r="BK154" s="186">
        <f>ROUND(I154*H154,2)</f>
        <v>0</v>
      </c>
      <c r="BL154" s="24" t="s">
        <v>168</v>
      </c>
      <c r="BM154" s="24" t="s">
        <v>470</v>
      </c>
    </row>
    <row r="155" spans="2:65" s="1" customFormat="1" ht="19">
      <c r="B155" s="41"/>
      <c r="D155" s="188" t="s">
        <v>182</v>
      </c>
      <c r="F155" s="203" t="s">
        <v>4239</v>
      </c>
      <c r="I155" s="204"/>
      <c r="L155" s="41"/>
      <c r="M155" s="205"/>
      <c r="N155" s="42"/>
      <c r="O155" s="42"/>
      <c r="P155" s="42"/>
      <c r="Q155" s="42"/>
      <c r="R155" s="42"/>
      <c r="S155" s="42"/>
      <c r="T155" s="70"/>
      <c r="AT155" s="24" t="s">
        <v>182</v>
      </c>
      <c r="AU155" s="24" t="s">
        <v>77</v>
      </c>
    </row>
    <row r="156" spans="2:65" s="10" customFormat="1" ht="37.4" customHeight="1">
      <c r="B156" s="160"/>
      <c r="D156" s="171" t="s">
        <v>68</v>
      </c>
      <c r="E156" s="238" t="s">
        <v>3135</v>
      </c>
      <c r="F156" s="238" t="s">
        <v>4256</v>
      </c>
      <c r="I156" s="163"/>
      <c r="J156" s="239">
        <f>BK156</f>
        <v>0</v>
      </c>
      <c r="L156" s="160"/>
      <c r="M156" s="165"/>
      <c r="N156" s="166"/>
      <c r="O156" s="166"/>
      <c r="P156" s="167">
        <f>SUM(P157:P160)</f>
        <v>0</v>
      </c>
      <c r="Q156" s="166"/>
      <c r="R156" s="167">
        <f>SUM(R157:R160)</f>
        <v>0</v>
      </c>
      <c r="S156" s="166"/>
      <c r="T156" s="168">
        <f>SUM(T157:T160)</f>
        <v>0</v>
      </c>
      <c r="AR156" s="161" t="s">
        <v>77</v>
      </c>
      <c r="AT156" s="169" t="s">
        <v>68</v>
      </c>
      <c r="AU156" s="169" t="s">
        <v>69</v>
      </c>
      <c r="AY156" s="161" t="s">
        <v>162</v>
      </c>
      <c r="BK156" s="170">
        <f>SUM(BK157:BK160)</f>
        <v>0</v>
      </c>
    </row>
    <row r="157" spans="2:65" s="1" customFormat="1" ht="204" customHeight="1">
      <c r="B157" s="174"/>
      <c r="C157" s="175" t="s">
        <v>346</v>
      </c>
      <c r="D157" s="175" t="s">
        <v>164</v>
      </c>
      <c r="E157" s="176" t="s">
        <v>4257</v>
      </c>
      <c r="F157" s="177" t="s">
        <v>4231</v>
      </c>
      <c r="G157" s="178" t="s">
        <v>320</v>
      </c>
      <c r="H157" s="179">
        <v>1</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77</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486</v>
      </c>
    </row>
    <row r="158" spans="2:65" s="1" customFormat="1" ht="19">
      <c r="B158" s="41"/>
      <c r="D158" s="197" t="s">
        <v>182</v>
      </c>
      <c r="F158" s="234" t="s">
        <v>4258</v>
      </c>
      <c r="I158" s="204"/>
      <c r="L158" s="41"/>
      <c r="M158" s="205"/>
      <c r="N158" s="42"/>
      <c r="O158" s="42"/>
      <c r="P158" s="42"/>
      <c r="Q158" s="42"/>
      <c r="R158" s="42"/>
      <c r="S158" s="42"/>
      <c r="T158" s="70"/>
      <c r="AT158" s="24" t="s">
        <v>182</v>
      </c>
      <c r="AU158" s="24" t="s">
        <v>77</v>
      </c>
    </row>
    <row r="159" spans="2:65" s="1" customFormat="1" ht="204" customHeight="1">
      <c r="B159" s="174"/>
      <c r="C159" s="175" t="s">
        <v>350</v>
      </c>
      <c r="D159" s="175" t="s">
        <v>164</v>
      </c>
      <c r="E159" s="176" t="s">
        <v>4259</v>
      </c>
      <c r="F159" s="324" t="s">
        <v>4234</v>
      </c>
      <c r="G159" s="178" t="s">
        <v>320</v>
      </c>
      <c r="H159" s="179">
        <v>1</v>
      </c>
      <c r="I159" s="180"/>
      <c r="J159" s="181">
        <f>ROUND(I159*H159,2)</f>
        <v>0</v>
      </c>
      <c r="K159" s="177" t="s">
        <v>5</v>
      </c>
      <c r="L159" s="41"/>
      <c r="M159" s="182" t="s">
        <v>5</v>
      </c>
      <c r="N159" s="183" t="s">
        <v>40</v>
      </c>
      <c r="O159" s="42"/>
      <c r="P159" s="184">
        <f>O159*H159</f>
        <v>0</v>
      </c>
      <c r="Q159" s="184">
        <v>0</v>
      </c>
      <c r="R159" s="184">
        <f>Q159*H159</f>
        <v>0</v>
      </c>
      <c r="S159" s="184">
        <v>0</v>
      </c>
      <c r="T159" s="185">
        <f>S159*H159</f>
        <v>0</v>
      </c>
      <c r="AR159" s="24" t="s">
        <v>168</v>
      </c>
      <c r="AT159" s="24" t="s">
        <v>164</v>
      </c>
      <c r="AU159" s="24" t="s">
        <v>77</v>
      </c>
      <c r="AY159" s="24" t="s">
        <v>162</v>
      </c>
      <c r="BE159" s="186">
        <f>IF(N159="základní",J159,0)</f>
        <v>0</v>
      </c>
      <c r="BF159" s="186">
        <f>IF(N159="snížená",J159,0)</f>
        <v>0</v>
      </c>
      <c r="BG159" s="186">
        <f>IF(N159="zákl. přenesená",J159,0)</f>
        <v>0</v>
      </c>
      <c r="BH159" s="186">
        <f>IF(N159="sníž. přenesená",J159,0)</f>
        <v>0</v>
      </c>
      <c r="BI159" s="186">
        <f>IF(N159="nulová",J159,0)</f>
        <v>0</v>
      </c>
      <c r="BJ159" s="24" t="s">
        <v>77</v>
      </c>
      <c r="BK159" s="186">
        <f>ROUND(I159*H159,2)</f>
        <v>0</v>
      </c>
      <c r="BL159" s="24" t="s">
        <v>168</v>
      </c>
      <c r="BM159" s="24" t="s">
        <v>498</v>
      </c>
    </row>
    <row r="160" spans="2:65" s="1" customFormat="1" ht="19">
      <c r="B160" s="41"/>
      <c r="D160" s="188" t="s">
        <v>182</v>
      </c>
      <c r="F160" s="203" t="s">
        <v>4235</v>
      </c>
      <c r="I160" s="204"/>
      <c r="L160" s="41"/>
      <c r="M160" s="205"/>
      <c r="N160" s="42"/>
      <c r="O160" s="42"/>
      <c r="P160" s="42"/>
      <c r="Q160" s="42"/>
      <c r="R160" s="42"/>
      <c r="S160" s="42"/>
      <c r="T160" s="70"/>
      <c r="AT160" s="24" t="s">
        <v>182</v>
      </c>
      <c r="AU160" s="24" t="s">
        <v>77</v>
      </c>
    </row>
    <row r="161" spans="2:65" s="10" customFormat="1" ht="37.4" customHeight="1">
      <c r="B161" s="160"/>
      <c r="D161" s="171" t="s">
        <v>68</v>
      </c>
      <c r="E161" s="238" t="s">
        <v>3214</v>
      </c>
      <c r="F161" s="238" t="s">
        <v>4260</v>
      </c>
      <c r="I161" s="163"/>
      <c r="J161" s="239">
        <f>BK161</f>
        <v>0</v>
      </c>
      <c r="L161" s="160"/>
      <c r="M161" s="165"/>
      <c r="N161" s="166"/>
      <c r="O161" s="166"/>
      <c r="P161" s="167">
        <f>SUM(P162:P230)</f>
        <v>0</v>
      </c>
      <c r="Q161" s="166"/>
      <c r="R161" s="167">
        <f>SUM(R162:R230)</f>
        <v>0</v>
      </c>
      <c r="S161" s="166"/>
      <c r="T161" s="168">
        <f>SUM(T162:T230)</f>
        <v>0</v>
      </c>
      <c r="AR161" s="161" t="s">
        <v>77</v>
      </c>
      <c r="AT161" s="169" t="s">
        <v>68</v>
      </c>
      <c r="AU161" s="169" t="s">
        <v>69</v>
      </c>
      <c r="AY161" s="161" t="s">
        <v>162</v>
      </c>
      <c r="BK161" s="170">
        <f>SUM(BK162:BK230)</f>
        <v>0</v>
      </c>
    </row>
    <row r="162" spans="2:65" s="1" customFormat="1" ht="16.5" customHeight="1">
      <c r="B162" s="174"/>
      <c r="C162" s="175" t="s">
        <v>356</v>
      </c>
      <c r="D162" s="175" t="s">
        <v>164</v>
      </c>
      <c r="E162" s="176" t="s">
        <v>4261</v>
      </c>
      <c r="F162" s="177" t="s">
        <v>4262</v>
      </c>
      <c r="G162" s="178" t="s">
        <v>320</v>
      </c>
      <c r="H162" s="179">
        <v>2</v>
      </c>
      <c r="I162" s="180"/>
      <c r="J162" s="181">
        <f>ROUND(I162*H162,2)</f>
        <v>0</v>
      </c>
      <c r="K162" s="177" t="s">
        <v>5</v>
      </c>
      <c r="L162" s="41"/>
      <c r="M162" s="182" t="s">
        <v>5</v>
      </c>
      <c r="N162" s="183" t="s">
        <v>40</v>
      </c>
      <c r="O162" s="42"/>
      <c r="P162" s="184">
        <f>O162*H162</f>
        <v>0</v>
      </c>
      <c r="Q162" s="184">
        <v>0</v>
      </c>
      <c r="R162" s="184">
        <f>Q162*H162</f>
        <v>0</v>
      </c>
      <c r="S162" s="184">
        <v>0</v>
      </c>
      <c r="T162" s="185">
        <f>S162*H162</f>
        <v>0</v>
      </c>
      <c r="AR162" s="24" t="s">
        <v>168</v>
      </c>
      <c r="AT162" s="24" t="s">
        <v>164</v>
      </c>
      <c r="AU162" s="24" t="s">
        <v>77</v>
      </c>
      <c r="AY162" s="24" t="s">
        <v>162</v>
      </c>
      <c r="BE162" s="186">
        <f>IF(N162="základní",J162,0)</f>
        <v>0</v>
      </c>
      <c r="BF162" s="186">
        <f>IF(N162="snížená",J162,0)</f>
        <v>0</v>
      </c>
      <c r="BG162" s="186">
        <f>IF(N162="zákl. přenesená",J162,0)</f>
        <v>0</v>
      </c>
      <c r="BH162" s="186">
        <f>IF(N162="sníž. přenesená",J162,0)</f>
        <v>0</v>
      </c>
      <c r="BI162" s="186">
        <f>IF(N162="nulová",J162,0)</f>
        <v>0</v>
      </c>
      <c r="BJ162" s="24" t="s">
        <v>77</v>
      </c>
      <c r="BK162" s="186">
        <f>ROUND(I162*H162,2)</f>
        <v>0</v>
      </c>
      <c r="BL162" s="24" t="s">
        <v>168</v>
      </c>
      <c r="BM162" s="24" t="s">
        <v>507</v>
      </c>
    </row>
    <row r="163" spans="2:65" s="1" customFormat="1" ht="301.5" customHeight="1">
      <c r="B163" s="41"/>
      <c r="D163" s="197" t="s">
        <v>182</v>
      </c>
      <c r="F163" s="325" t="s">
        <v>4828</v>
      </c>
      <c r="I163" s="204"/>
      <c r="L163" s="41"/>
      <c r="M163" s="205"/>
      <c r="N163" s="42"/>
      <c r="O163" s="42"/>
      <c r="P163" s="42"/>
      <c r="Q163" s="42"/>
      <c r="R163" s="42"/>
      <c r="S163" s="42"/>
      <c r="T163" s="70"/>
      <c r="AT163" s="24" t="s">
        <v>182</v>
      </c>
      <c r="AU163" s="24" t="s">
        <v>77</v>
      </c>
    </row>
    <row r="164" spans="2:65" s="1" customFormat="1" ht="16.5" customHeight="1">
      <c r="B164" s="174"/>
      <c r="C164" s="175" t="s">
        <v>361</v>
      </c>
      <c r="D164" s="175" t="s">
        <v>164</v>
      </c>
      <c r="E164" s="176" t="s">
        <v>4263</v>
      </c>
      <c r="F164" s="177" t="s">
        <v>4264</v>
      </c>
      <c r="G164" s="178" t="s">
        <v>320</v>
      </c>
      <c r="H164" s="179">
        <v>1</v>
      </c>
      <c r="I164" s="180"/>
      <c r="J164" s="181">
        <f>ROUND(I164*H164,2)</f>
        <v>0</v>
      </c>
      <c r="K164" s="177" t="s">
        <v>5</v>
      </c>
      <c r="L164" s="41"/>
      <c r="M164" s="182" t="s">
        <v>5</v>
      </c>
      <c r="N164" s="183" t="s">
        <v>40</v>
      </c>
      <c r="O164" s="42"/>
      <c r="P164" s="184">
        <f>O164*H164</f>
        <v>0</v>
      </c>
      <c r="Q164" s="184">
        <v>0</v>
      </c>
      <c r="R164" s="184">
        <f>Q164*H164</f>
        <v>0</v>
      </c>
      <c r="S164" s="184">
        <v>0</v>
      </c>
      <c r="T164" s="185">
        <f>S164*H164</f>
        <v>0</v>
      </c>
      <c r="AR164" s="24" t="s">
        <v>168</v>
      </c>
      <c r="AT164" s="24" t="s">
        <v>164</v>
      </c>
      <c r="AU164" s="24" t="s">
        <v>77</v>
      </c>
      <c r="AY164" s="24" t="s">
        <v>162</v>
      </c>
      <c r="BE164" s="186">
        <f>IF(N164="základní",J164,0)</f>
        <v>0</v>
      </c>
      <c r="BF164" s="186">
        <f>IF(N164="snížená",J164,0)</f>
        <v>0</v>
      </c>
      <c r="BG164" s="186">
        <f>IF(N164="zákl. přenesená",J164,0)</f>
        <v>0</v>
      </c>
      <c r="BH164" s="186">
        <f>IF(N164="sníž. přenesená",J164,0)</f>
        <v>0</v>
      </c>
      <c r="BI164" s="186">
        <f>IF(N164="nulová",J164,0)</f>
        <v>0</v>
      </c>
      <c r="BJ164" s="24" t="s">
        <v>77</v>
      </c>
      <c r="BK164" s="186">
        <f>ROUND(I164*H164,2)</f>
        <v>0</v>
      </c>
      <c r="BL164" s="24" t="s">
        <v>168</v>
      </c>
      <c r="BM164" s="24" t="s">
        <v>515</v>
      </c>
    </row>
    <row r="165" spans="2:65" s="1" customFormat="1" ht="28.5">
      <c r="B165" s="41"/>
      <c r="D165" s="197" t="s">
        <v>182</v>
      </c>
      <c r="F165" s="234" t="s">
        <v>4265</v>
      </c>
      <c r="I165" s="204"/>
      <c r="L165" s="41"/>
      <c r="M165" s="205"/>
      <c r="N165" s="42"/>
      <c r="O165" s="42"/>
      <c r="P165" s="42"/>
      <c r="Q165" s="42"/>
      <c r="R165" s="42"/>
      <c r="S165" s="42"/>
      <c r="T165" s="70"/>
      <c r="AT165" s="24" t="s">
        <v>182</v>
      </c>
      <c r="AU165" s="24" t="s">
        <v>77</v>
      </c>
    </row>
    <row r="166" spans="2:65" s="1" customFormat="1" ht="72" customHeight="1">
      <c r="B166" s="174"/>
      <c r="C166" s="175" t="s">
        <v>365</v>
      </c>
      <c r="D166" s="175" t="s">
        <v>164</v>
      </c>
      <c r="E166" s="176" t="s">
        <v>4266</v>
      </c>
      <c r="F166" s="177" t="s">
        <v>4216</v>
      </c>
      <c r="G166" s="178" t="s">
        <v>320</v>
      </c>
      <c r="H166" s="179">
        <v>3</v>
      </c>
      <c r="I166" s="180"/>
      <c r="J166" s="181">
        <f>ROUND(I166*H166,2)</f>
        <v>0</v>
      </c>
      <c r="K166" s="177" t="s">
        <v>5</v>
      </c>
      <c r="L166" s="41"/>
      <c r="M166" s="182" t="s">
        <v>5</v>
      </c>
      <c r="N166" s="183" t="s">
        <v>40</v>
      </c>
      <c r="O166" s="42"/>
      <c r="P166" s="184">
        <f>O166*H166</f>
        <v>0</v>
      </c>
      <c r="Q166" s="184">
        <v>0</v>
      </c>
      <c r="R166" s="184">
        <f>Q166*H166</f>
        <v>0</v>
      </c>
      <c r="S166" s="184">
        <v>0</v>
      </c>
      <c r="T166" s="185">
        <f>S166*H166</f>
        <v>0</v>
      </c>
      <c r="AR166" s="24" t="s">
        <v>168</v>
      </c>
      <c r="AT166" s="24" t="s">
        <v>164</v>
      </c>
      <c r="AU166" s="24" t="s">
        <v>77</v>
      </c>
      <c r="AY166" s="24" t="s">
        <v>162</v>
      </c>
      <c r="BE166" s="186">
        <f>IF(N166="základní",J166,0)</f>
        <v>0</v>
      </c>
      <c r="BF166" s="186">
        <f>IF(N166="snížená",J166,0)</f>
        <v>0</v>
      </c>
      <c r="BG166" s="186">
        <f>IF(N166="zákl. přenesená",J166,0)</f>
        <v>0</v>
      </c>
      <c r="BH166" s="186">
        <f>IF(N166="sníž. přenesená",J166,0)</f>
        <v>0</v>
      </c>
      <c r="BI166" s="186">
        <f>IF(N166="nulová",J166,0)</f>
        <v>0</v>
      </c>
      <c r="BJ166" s="24" t="s">
        <v>77</v>
      </c>
      <c r="BK166" s="186">
        <f>ROUND(I166*H166,2)</f>
        <v>0</v>
      </c>
      <c r="BL166" s="24" t="s">
        <v>168</v>
      </c>
      <c r="BM166" s="24" t="s">
        <v>525</v>
      </c>
    </row>
    <row r="167" spans="2:65" s="1" customFormat="1" ht="19">
      <c r="B167" s="41"/>
      <c r="D167" s="197" t="s">
        <v>182</v>
      </c>
      <c r="F167" s="234" t="s">
        <v>4267</v>
      </c>
      <c r="I167" s="204"/>
      <c r="L167" s="41"/>
      <c r="M167" s="205"/>
      <c r="N167" s="42"/>
      <c r="O167" s="42"/>
      <c r="P167" s="42"/>
      <c r="Q167" s="42"/>
      <c r="R167" s="42"/>
      <c r="S167" s="42"/>
      <c r="T167" s="70"/>
      <c r="AT167" s="24" t="s">
        <v>182</v>
      </c>
      <c r="AU167" s="24" t="s">
        <v>77</v>
      </c>
    </row>
    <row r="168" spans="2:65" s="1" customFormat="1" ht="16.5" customHeight="1">
      <c r="B168" s="174"/>
      <c r="C168" s="175" t="s">
        <v>370</v>
      </c>
      <c r="D168" s="175" t="s">
        <v>164</v>
      </c>
      <c r="E168" s="176" t="s">
        <v>4268</v>
      </c>
      <c r="F168" s="177" t="s">
        <v>4882</v>
      </c>
      <c r="G168" s="178" t="s">
        <v>320</v>
      </c>
      <c r="H168" s="179">
        <v>1</v>
      </c>
      <c r="I168" s="180"/>
      <c r="J168" s="181">
        <f>ROUND(I168*H168,2)</f>
        <v>0</v>
      </c>
      <c r="K168" s="177" t="s">
        <v>5</v>
      </c>
      <c r="L168" s="41"/>
      <c r="M168" s="182" t="s">
        <v>5</v>
      </c>
      <c r="N168" s="183" t="s">
        <v>40</v>
      </c>
      <c r="O168" s="42"/>
      <c r="P168" s="184">
        <f>O168*H168</f>
        <v>0</v>
      </c>
      <c r="Q168" s="184">
        <v>0</v>
      </c>
      <c r="R168" s="184">
        <f>Q168*H168</f>
        <v>0</v>
      </c>
      <c r="S168" s="184">
        <v>0</v>
      </c>
      <c r="T168" s="185">
        <f>S168*H168</f>
        <v>0</v>
      </c>
      <c r="AR168" s="24" t="s">
        <v>168</v>
      </c>
      <c r="AT168" s="24" t="s">
        <v>164</v>
      </c>
      <c r="AU168" s="24" t="s">
        <v>77</v>
      </c>
      <c r="AY168" s="24" t="s">
        <v>162</v>
      </c>
      <c r="BE168" s="186">
        <f>IF(N168="základní",J168,0)</f>
        <v>0</v>
      </c>
      <c r="BF168" s="186">
        <f>IF(N168="snížená",J168,0)</f>
        <v>0</v>
      </c>
      <c r="BG168" s="186">
        <f>IF(N168="zákl. přenesená",J168,0)</f>
        <v>0</v>
      </c>
      <c r="BH168" s="186">
        <f>IF(N168="sníž. přenesená",J168,0)</f>
        <v>0</v>
      </c>
      <c r="BI168" s="186">
        <f>IF(N168="nulová",J168,0)</f>
        <v>0</v>
      </c>
      <c r="BJ168" s="24" t="s">
        <v>77</v>
      </c>
      <c r="BK168" s="186">
        <f>ROUND(I168*H168,2)</f>
        <v>0</v>
      </c>
      <c r="BL168" s="24" t="s">
        <v>168</v>
      </c>
      <c r="BM168" s="24" t="s">
        <v>535</v>
      </c>
    </row>
    <row r="169" spans="2:65" s="1" customFormat="1" ht="19">
      <c r="B169" s="41"/>
      <c r="D169" s="197" t="s">
        <v>182</v>
      </c>
      <c r="F169" s="234" t="s">
        <v>4270</v>
      </c>
      <c r="I169" s="204"/>
      <c r="L169" s="41"/>
      <c r="M169" s="205"/>
      <c r="N169" s="42"/>
      <c r="O169" s="42"/>
      <c r="P169" s="42"/>
      <c r="Q169" s="42"/>
      <c r="R169" s="42"/>
      <c r="S169" s="42"/>
      <c r="T169" s="70"/>
      <c r="AT169" s="24" t="s">
        <v>182</v>
      </c>
      <c r="AU169" s="24" t="s">
        <v>77</v>
      </c>
    </row>
    <row r="170" spans="2:65" s="1" customFormat="1" ht="22.5" customHeight="1">
      <c r="B170" s="174"/>
      <c r="C170" s="175" t="s">
        <v>374</v>
      </c>
      <c r="D170" s="175" t="s">
        <v>164</v>
      </c>
      <c r="E170" s="176" t="s">
        <v>4271</v>
      </c>
      <c r="F170" s="177" t="s">
        <v>4883</v>
      </c>
      <c r="G170" s="178" t="s">
        <v>320</v>
      </c>
      <c r="H170" s="179">
        <v>2</v>
      </c>
      <c r="I170" s="180"/>
      <c r="J170" s="181">
        <f>ROUND(I170*H170,2)</f>
        <v>0</v>
      </c>
      <c r="K170" s="177" t="s">
        <v>5</v>
      </c>
      <c r="L170" s="41"/>
      <c r="M170" s="182" t="s">
        <v>5</v>
      </c>
      <c r="N170" s="183" t="s">
        <v>40</v>
      </c>
      <c r="O170" s="42"/>
      <c r="P170" s="184">
        <f>O170*H170</f>
        <v>0</v>
      </c>
      <c r="Q170" s="184">
        <v>0</v>
      </c>
      <c r="R170" s="184">
        <f>Q170*H170</f>
        <v>0</v>
      </c>
      <c r="S170" s="184">
        <v>0</v>
      </c>
      <c r="T170" s="185">
        <f>S170*H170</f>
        <v>0</v>
      </c>
      <c r="AR170" s="24" t="s">
        <v>168</v>
      </c>
      <c r="AT170" s="24" t="s">
        <v>164</v>
      </c>
      <c r="AU170" s="24" t="s">
        <v>77</v>
      </c>
      <c r="AY170" s="24" t="s">
        <v>162</v>
      </c>
      <c r="BE170" s="186">
        <f>IF(N170="základní",J170,0)</f>
        <v>0</v>
      </c>
      <c r="BF170" s="186">
        <f>IF(N170="snížená",J170,0)</f>
        <v>0</v>
      </c>
      <c r="BG170" s="186">
        <f>IF(N170="zákl. přenesená",J170,0)</f>
        <v>0</v>
      </c>
      <c r="BH170" s="186">
        <f>IF(N170="sníž. přenesená",J170,0)</f>
        <v>0</v>
      </c>
      <c r="BI170" s="186">
        <f>IF(N170="nulová",J170,0)</f>
        <v>0</v>
      </c>
      <c r="BJ170" s="24" t="s">
        <v>77</v>
      </c>
      <c r="BK170" s="186">
        <f>ROUND(I170*H170,2)</f>
        <v>0</v>
      </c>
      <c r="BL170" s="24" t="s">
        <v>168</v>
      </c>
      <c r="BM170" s="24" t="s">
        <v>543</v>
      </c>
    </row>
    <row r="171" spans="2:65" s="1" customFormat="1" ht="19">
      <c r="B171" s="41"/>
      <c r="D171" s="197" t="s">
        <v>182</v>
      </c>
      <c r="F171" s="234" t="s">
        <v>4270</v>
      </c>
      <c r="I171" s="204"/>
      <c r="L171" s="41"/>
      <c r="M171" s="205"/>
      <c r="N171" s="42"/>
      <c r="O171" s="42"/>
      <c r="P171" s="42"/>
      <c r="Q171" s="42"/>
      <c r="R171" s="42"/>
      <c r="S171" s="42"/>
      <c r="T171" s="70"/>
      <c r="AT171" s="24" t="s">
        <v>182</v>
      </c>
      <c r="AU171" s="24" t="s">
        <v>77</v>
      </c>
    </row>
    <row r="172" spans="2:65" s="1" customFormat="1" ht="25.5" customHeight="1">
      <c r="B172" s="174"/>
      <c r="C172" s="175" t="s">
        <v>378</v>
      </c>
      <c r="D172" s="175" t="s">
        <v>164</v>
      </c>
      <c r="E172" s="176" t="s">
        <v>4272</v>
      </c>
      <c r="F172" s="177" t="s">
        <v>4249</v>
      </c>
      <c r="G172" s="178" t="s">
        <v>320</v>
      </c>
      <c r="H172" s="179">
        <v>1</v>
      </c>
      <c r="I172" s="180"/>
      <c r="J172" s="181">
        <f>ROUND(I172*H172,2)</f>
        <v>0</v>
      </c>
      <c r="K172" s="177" t="s">
        <v>5</v>
      </c>
      <c r="L172" s="41"/>
      <c r="M172" s="182" t="s">
        <v>5</v>
      </c>
      <c r="N172" s="183" t="s">
        <v>40</v>
      </c>
      <c r="O172" s="42"/>
      <c r="P172" s="184">
        <f>O172*H172</f>
        <v>0</v>
      </c>
      <c r="Q172" s="184">
        <v>0</v>
      </c>
      <c r="R172" s="184">
        <f>Q172*H172</f>
        <v>0</v>
      </c>
      <c r="S172" s="184">
        <v>0</v>
      </c>
      <c r="T172" s="185">
        <f>S172*H172</f>
        <v>0</v>
      </c>
      <c r="AR172" s="24" t="s">
        <v>168</v>
      </c>
      <c r="AT172" s="24" t="s">
        <v>164</v>
      </c>
      <c r="AU172" s="24" t="s">
        <v>77</v>
      </c>
      <c r="AY172" s="24" t="s">
        <v>162</v>
      </c>
      <c r="BE172" s="186">
        <f>IF(N172="základní",J172,0)</f>
        <v>0</v>
      </c>
      <c r="BF172" s="186">
        <f>IF(N172="snížená",J172,0)</f>
        <v>0</v>
      </c>
      <c r="BG172" s="186">
        <f>IF(N172="zákl. přenesená",J172,0)</f>
        <v>0</v>
      </c>
      <c r="BH172" s="186">
        <f>IF(N172="sníž. přenesená",J172,0)</f>
        <v>0</v>
      </c>
      <c r="BI172" s="186">
        <f>IF(N172="nulová",J172,0)</f>
        <v>0</v>
      </c>
      <c r="BJ172" s="24" t="s">
        <v>77</v>
      </c>
      <c r="BK172" s="186">
        <f>ROUND(I172*H172,2)</f>
        <v>0</v>
      </c>
      <c r="BL172" s="24" t="s">
        <v>168</v>
      </c>
      <c r="BM172" s="24" t="s">
        <v>567</v>
      </c>
    </row>
    <row r="173" spans="2:65" s="1" customFormat="1" ht="19">
      <c r="B173" s="41"/>
      <c r="D173" s="197" t="s">
        <v>182</v>
      </c>
      <c r="F173" s="234" t="s">
        <v>4273</v>
      </c>
      <c r="I173" s="204"/>
      <c r="L173" s="41"/>
      <c r="M173" s="205"/>
      <c r="N173" s="42"/>
      <c r="O173" s="42"/>
      <c r="P173" s="42"/>
      <c r="Q173" s="42"/>
      <c r="R173" s="42"/>
      <c r="S173" s="42"/>
      <c r="T173" s="70"/>
      <c r="AT173" s="24" t="s">
        <v>182</v>
      </c>
      <c r="AU173" s="24" t="s">
        <v>77</v>
      </c>
    </row>
    <row r="174" spans="2:65" s="1" customFormat="1" ht="16.5" customHeight="1">
      <c r="B174" s="174"/>
      <c r="C174" s="175" t="s">
        <v>382</v>
      </c>
      <c r="D174" s="175" t="s">
        <v>164</v>
      </c>
      <c r="E174" s="176" t="s">
        <v>4274</v>
      </c>
      <c r="F174" s="177" t="s">
        <v>4884</v>
      </c>
      <c r="G174" s="178" t="s">
        <v>320</v>
      </c>
      <c r="H174" s="179">
        <v>2</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77</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579</v>
      </c>
    </row>
    <row r="175" spans="2:65" s="1" customFormat="1" ht="19">
      <c r="B175" s="41"/>
      <c r="D175" s="197" t="s">
        <v>182</v>
      </c>
      <c r="F175" s="234" t="s">
        <v>4275</v>
      </c>
      <c r="I175" s="204"/>
      <c r="L175" s="41"/>
      <c r="M175" s="205"/>
      <c r="N175" s="42"/>
      <c r="O175" s="42"/>
      <c r="P175" s="42"/>
      <c r="Q175" s="42"/>
      <c r="R175" s="42"/>
      <c r="S175" s="42"/>
      <c r="T175" s="70"/>
      <c r="AT175" s="24" t="s">
        <v>182</v>
      </c>
      <c r="AU175" s="24" t="s">
        <v>77</v>
      </c>
    </row>
    <row r="176" spans="2:65" s="1" customFormat="1" ht="38.25" customHeight="1">
      <c r="B176" s="174"/>
      <c r="C176" s="175" t="s">
        <v>386</v>
      </c>
      <c r="D176" s="175" t="s">
        <v>164</v>
      </c>
      <c r="E176" s="176" t="s">
        <v>4276</v>
      </c>
      <c r="F176" s="177" t="s">
        <v>4885</v>
      </c>
      <c r="G176" s="178" t="s">
        <v>320</v>
      </c>
      <c r="H176" s="179">
        <v>2</v>
      </c>
      <c r="I176" s="180"/>
      <c r="J176" s="181">
        <f>ROUND(I176*H176,2)</f>
        <v>0</v>
      </c>
      <c r="K176" s="177" t="s">
        <v>5</v>
      </c>
      <c r="L176" s="41"/>
      <c r="M176" s="182" t="s">
        <v>5</v>
      </c>
      <c r="N176" s="183" t="s">
        <v>40</v>
      </c>
      <c r="O176" s="42"/>
      <c r="P176" s="184">
        <f>O176*H176</f>
        <v>0</v>
      </c>
      <c r="Q176" s="184">
        <v>0</v>
      </c>
      <c r="R176" s="184">
        <f>Q176*H176</f>
        <v>0</v>
      </c>
      <c r="S176" s="184">
        <v>0</v>
      </c>
      <c r="T176" s="185">
        <f>S176*H176</f>
        <v>0</v>
      </c>
      <c r="AR176" s="24" t="s">
        <v>168</v>
      </c>
      <c r="AT176" s="24" t="s">
        <v>164</v>
      </c>
      <c r="AU176" s="24" t="s">
        <v>77</v>
      </c>
      <c r="AY176" s="24" t="s">
        <v>162</v>
      </c>
      <c r="BE176" s="186">
        <f>IF(N176="základní",J176,0)</f>
        <v>0</v>
      </c>
      <c r="BF176" s="186">
        <f>IF(N176="snížená",J176,0)</f>
        <v>0</v>
      </c>
      <c r="BG176" s="186">
        <f>IF(N176="zákl. přenesená",J176,0)</f>
        <v>0</v>
      </c>
      <c r="BH176" s="186">
        <f>IF(N176="sníž. přenesená",J176,0)</f>
        <v>0</v>
      </c>
      <c r="BI176" s="186">
        <f>IF(N176="nulová",J176,0)</f>
        <v>0</v>
      </c>
      <c r="BJ176" s="24" t="s">
        <v>77</v>
      </c>
      <c r="BK176" s="186">
        <f>ROUND(I176*H176,2)</f>
        <v>0</v>
      </c>
      <c r="BL176" s="24" t="s">
        <v>168</v>
      </c>
      <c r="BM176" s="24" t="s">
        <v>589</v>
      </c>
    </row>
    <row r="177" spans="2:65" s="1" customFormat="1" ht="29.5" customHeight="1">
      <c r="B177" s="41"/>
      <c r="D177" s="197" t="s">
        <v>182</v>
      </c>
      <c r="F177" s="325" t="s">
        <v>4887</v>
      </c>
      <c r="I177" s="204"/>
      <c r="L177" s="41"/>
      <c r="M177" s="205"/>
      <c r="N177" s="42"/>
      <c r="O177" s="42"/>
      <c r="P177" s="42"/>
      <c r="Q177" s="42"/>
      <c r="R177" s="42"/>
      <c r="S177" s="42"/>
      <c r="T177" s="70"/>
      <c r="AT177" s="24" t="s">
        <v>182</v>
      </c>
      <c r="AU177" s="24" t="s">
        <v>77</v>
      </c>
    </row>
    <row r="178" spans="2:65" s="1" customFormat="1" ht="76.5" customHeight="1">
      <c r="B178" s="174"/>
      <c r="C178" s="175" t="s">
        <v>390</v>
      </c>
      <c r="D178" s="175" t="s">
        <v>164</v>
      </c>
      <c r="E178" s="176" t="s">
        <v>4277</v>
      </c>
      <c r="F178" s="177" t="s">
        <v>4278</v>
      </c>
      <c r="G178" s="178" t="s">
        <v>320</v>
      </c>
      <c r="H178" s="179">
        <v>2</v>
      </c>
      <c r="I178" s="180"/>
      <c r="J178" s="181">
        <f>ROUND(I178*H178,2)</f>
        <v>0</v>
      </c>
      <c r="K178" s="177" t="s">
        <v>5</v>
      </c>
      <c r="L178" s="41"/>
      <c r="M178" s="182" t="s">
        <v>5</v>
      </c>
      <c r="N178" s="183" t="s">
        <v>40</v>
      </c>
      <c r="O178" s="42"/>
      <c r="P178" s="184">
        <f>O178*H178</f>
        <v>0</v>
      </c>
      <c r="Q178" s="184">
        <v>0</v>
      </c>
      <c r="R178" s="184">
        <f>Q178*H178</f>
        <v>0</v>
      </c>
      <c r="S178" s="184">
        <v>0</v>
      </c>
      <c r="T178" s="185">
        <f>S178*H178</f>
        <v>0</v>
      </c>
      <c r="AR178" s="24" t="s">
        <v>168</v>
      </c>
      <c r="AT178" s="24" t="s">
        <v>164</v>
      </c>
      <c r="AU178" s="24" t="s">
        <v>77</v>
      </c>
      <c r="AY178" s="24" t="s">
        <v>162</v>
      </c>
      <c r="BE178" s="186">
        <f>IF(N178="základní",J178,0)</f>
        <v>0</v>
      </c>
      <c r="BF178" s="186">
        <f>IF(N178="snížená",J178,0)</f>
        <v>0</v>
      </c>
      <c r="BG178" s="186">
        <f>IF(N178="zákl. přenesená",J178,0)</f>
        <v>0</v>
      </c>
      <c r="BH178" s="186">
        <f>IF(N178="sníž. přenesená",J178,0)</f>
        <v>0</v>
      </c>
      <c r="BI178" s="186">
        <f>IF(N178="nulová",J178,0)</f>
        <v>0</v>
      </c>
      <c r="BJ178" s="24" t="s">
        <v>77</v>
      </c>
      <c r="BK178" s="186">
        <f>ROUND(I178*H178,2)</f>
        <v>0</v>
      </c>
      <c r="BL178" s="24" t="s">
        <v>168</v>
      </c>
      <c r="BM178" s="24" t="s">
        <v>600</v>
      </c>
    </row>
    <row r="179" spans="2:65" s="1" customFormat="1" ht="19">
      <c r="B179" s="41"/>
      <c r="D179" s="197" t="s">
        <v>182</v>
      </c>
      <c r="F179" s="234" t="s">
        <v>4279</v>
      </c>
      <c r="I179" s="204"/>
      <c r="L179" s="41"/>
      <c r="M179" s="205"/>
      <c r="N179" s="42"/>
      <c r="O179" s="42"/>
      <c r="P179" s="42"/>
      <c r="Q179" s="42"/>
      <c r="R179" s="42"/>
      <c r="S179" s="42"/>
      <c r="T179" s="70"/>
      <c r="AT179" s="24" t="s">
        <v>182</v>
      </c>
      <c r="AU179" s="24" t="s">
        <v>77</v>
      </c>
    </row>
    <row r="180" spans="2:65" s="1" customFormat="1" ht="40" customHeight="1">
      <c r="B180" s="174"/>
      <c r="C180" s="175" t="s">
        <v>394</v>
      </c>
      <c r="D180" s="175" t="s">
        <v>164</v>
      </c>
      <c r="E180" s="176" t="s">
        <v>4280</v>
      </c>
      <c r="F180" s="177" t="s">
        <v>4886</v>
      </c>
      <c r="G180" s="178" t="s">
        <v>320</v>
      </c>
      <c r="H180" s="179">
        <v>1</v>
      </c>
      <c r="I180" s="180"/>
      <c r="J180" s="181">
        <f>ROUND(I180*H180,2)</f>
        <v>0</v>
      </c>
      <c r="K180" s="177" t="s">
        <v>5</v>
      </c>
      <c r="L180" s="41"/>
      <c r="M180" s="182" t="s">
        <v>5</v>
      </c>
      <c r="N180" s="183" t="s">
        <v>40</v>
      </c>
      <c r="O180" s="42"/>
      <c r="P180" s="184">
        <f>O180*H180</f>
        <v>0</v>
      </c>
      <c r="Q180" s="184">
        <v>0</v>
      </c>
      <c r="R180" s="184">
        <f>Q180*H180</f>
        <v>0</v>
      </c>
      <c r="S180" s="184">
        <v>0</v>
      </c>
      <c r="T180" s="185">
        <f>S180*H180</f>
        <v>0</v>
      </c>
      <c r="AR180" s="24" t="s">
        <v>168</v>
      </c>
      <c r="AT180" s="24" t="s">
        <v>164</v>
      </c>
      <c r="AU180" s="24" t="s">
        <v>77</v>
      </c>
      <c r="AY180" s="24" t="s">
        <v>162</v>
      </c>
      <c r="BE180" s="186">
        <f>IF(N180="základní",J180,0)</f>
        <v>0</v>
      </c>
      <c r="BF180" s="186">
        <f>IF(N180="snížená",J180,0)</f>
        <v>0</v>
      </c>
      <c r="BG180" s="186">
        <f>IF(N180="zákl. přenesená",J180,0)</f>
        <v>0</v>
      </c>
      <c r="BH180" s="186">
        <f>IF(N180="sníž. přenesená",J180,0)</f>
        <v>0</v>
      </c>
      <c r="BI180" s="186">
        <f>IF(N180="nulová",J180,0)</f>
        <v>0</v>
      </c>
      <c r="BJ180" s="24" t="s">
        <v>77</v>
      </c>
      <c r="BK180" s="186">
        <f>ROUND(I180*H180,2)</f>
        <v>0</v>
      </c>
      <c r="BL180" s="24" t="s">
        <v>168</v>
      </c>
      <c r="BM180" s="24" t="s">
        <v>614</v>
      </c>
    </row>
    <row r="181" spans="2:65" s="1" customFormat="1" ht="21.5" customHeight="1">
      <c r="B181" s="41"/>
      <c r="D181" s="197" t="s">
        <v>182</v>
      </c>
      <c r="F181" s="325" t="s">
        <v>4888</v>
      </c>
      <c r="I181" s="204"/>
      <c r="L181" s="41"/>
      <c r="M181" s="205"/>
      <c r="N181" s="42"/>
      <c r="O181" s="42"/>
      <c r="P181" s="42"/>
      <c r="Q181" s="42"/>
      <c r="R181" s="42"/>
      <c r="S181" s="42"/>
      <c r="T181" s="70"/>
      <c r="AT181" s="24" t="s">
        <v>182</v>
      </c>
      <c r="AU181" s="24" t="s">
        <v>77</v>
      </c>
    </row>
    <row r="182" spans="2:65" s="1" customFormat="1" ht="63.75" customHeight="1">
      <c r="B182" s="174"/>
      <c r="C182" s="175" t="s">
        <v>398</v>
      </c>
      <c r="D182" s="175" t="s">
        <v>164</v>
      </c>
      <c r="E182" s="176" t="s">
        <v>4281</v>
      </c>
      <c r="F182" s="177" t="s">
        <v>4216</v>
      </c>
      <c r="G182" s="178" t="s">
        <v>320</v>
      </c>
      <c r="H182" s="179">
        <v>2</v>
      </c>
      <c r="I182" s="180"/>
      <c r="J182" s="181">
        <f>ROUND(I182*H182,2)</f>
        <v>0</v>
      </c>
      <c r="K182" s="177" t="s">
        <v>5</v>
      </c>
      <c r="L182" s="41"/>
      <c r="M182" s="182" t="s">
        <v>5</v>
      </c>
      <c r="N182" s="183" t="s">
        <v>40</v>
      </c>
      <c r="O182" s="42"/>
      <c r="P182" s="184">
        <f>O182*H182</f>
        <v>0</v>
      </c>
      <c r="Q182" s="184">
        <v>0</v>
      </c>
      <c r="R182" s="184">
        <f>Q182*H182</f>
        <v>0</v>
      </c>
      <c r="S182" s="184">
        <v>0</v>
      </c>
      <c r="T182" s="185">
        <f>S182*H182</f>
        <v>0</v>
      </c>
      <c r="AR182" s="24" t="s">
        <v>168</v>
      </c>
      <c r="AT182" s="24" t="s">
        <v>164</v>
      </c>
      <c r="AU182" s="24" t="s">
        <v>77</v>
      </c>
      <c r="AY182" s="24" t="s">
        <v>162</v>
      </c>
      <c r="BE182" s="186">
        <f>IF(N182="základní",J182,0)</f>
        <v>0</v>
      </c>
      <c r="BF182" s="186">
        <f>IF(N182="snížená",J182,0)</f>
        <v>0</v>
      </c>
      <c r="BG182" s="186">
        <f>IF(N182="zákl. přenesená",J182,0)</f>
        <v>0</v>
      </c>
      <c r="BH182" s="186">
        <f>IF(N182="sníž. přenesená",J182,0)</f>
        <v>0</v>
      </c>
      <c r="BI182" s="186">
        <f>IF(N182="nulová",J182,0)</f>
        <v>0</v>
      </c>
      <c r="BJ182" s="24" t="s">
        <v>77</v>
      </c>
      <c r="BK182" s="186">
        <f>ROUND(I182*H182,2)</f>
        <v>0</v>
      </c>
      <c r="BL182" s="24" t="s">
        <v>168</v>
      </c>
      <c r="BM182" s="24" t="s">
        <v>662</v>
      </c>
    </row>
    <row r="183" spans="2:65" s="1" customFormat="1" ht="19">
      <c r="B183" s="41"/>
      <c r="D183" s="197" t="s">
        <v>182</v>
      </c>
      <c r="F183" s="234" t="s">
        <v>4282</v>
      </c>
      <c r="I183" s="204"/>
      <c r="L183" s="41"/>
      <c r="M183" s="205"/>
      <c r="N183" s="42"/>
      <c r="O183" s="42"/>
      <c r="P183" s="42"/>
      <c r="Q183" s="42"/>
      <c r="R183" s="42"/>
      <c r="S183" s="42"/>
      <c r="T183" s="70"/>
      <c r="AT183" s="24" t="s">
        <v>182</v>
      </c>
      <c r="AU183" s="24" t="s">
        <v>77</v>
      </c>
    </row>
    <row r="184" spans="2:65" s="1" customFormat="1" ht="16.5" customHeight="1">
      <c r="B184" s="174"/>
      <c r="C184" s="175" t="s">
        <v>402</v>
      </c>
      <c r="D184" s="175" t="s">
        <v>164</v>
      </c>
      <c r="E184" s="176" t="s">
        <v>4283</v>
      </c>
      <c r="F184" s="177" t="s">
        <v>4284</v>
      </c>
      <c r="G184" s="178" t="s">
        <v>320</v>
      </c>
      <c r="H184" s="179">
        <v>1</v>
      </c>
      <c r="I184" s="180"/>
      <c r="J184" s="181">
        <f>ROUND(I184*H184,2)</f>
        <v>0</v>
      </c>
      <c r="K184" s="177" t="s">
        <v>5</v>
      </c>
      <c r="L184" s="41"/>
      <c r="M184" s="182" t="s">
        <v>5</v>
      </c>
      <c r="N184" s="183" t="s">
        <v>40</v>
      </c>
      <c r="O184" s="42"/>
      <c r="P184" s="184">
        <f>O184*H184</f>
        <v>0</v>
      </c>
      <c r="Q184" s="184">
        <v>0</v>
      </c>
      <c r="R184" s="184">
        <f>Q184*H184</f>
        <v>0</v>
      </c>
      <c r="S184" s="184">
        <v>0</v>
      </c>
      <c r="T184" s="185">
        <f>S184*H184</f>
        <v>0</v>
      </c>
      <c r="AR184" s="24" t="s">
        <v>168</v>
      </c>
      <c r="AT184" s="24" t="s">
        <v>164</v>
      </c>
      <c r="AU184" s="24" t="s">
        <v>77</v>
      </c>
      <c r="AY184" s="24" t="s">
        <v>162</v>
      </c>
      <c r="BE184" s="186">
        <f>IF(N184="základní",J184,0)</f>
        <v>0</v>
      </c>
      <c r="BF184" s="186">
        <f>IF(N184="snížená",J184,0)</f>
        <v>0</v>
      </c>
      <c r="BG184" s="186">
        <f>IF(N184="zákl. přenesená",J184,0)</f>
        <v>0</v>
      </c>
      <c r="BH184" s="186">
        <f>IF(N184="sníž. přenesená",J184,0)</f>
        <v>0</v>
      </c>
      <c r="BI184" s="186">
        <f>IF(N184="nulová",J184,0)</f>
        <v>0</v>
      </c>
      <c r="BJ184" s="24" t="s">
        <v>77</v>
      </c>
      <c r="BK184" s="186">
        <f>ROUND(I184*H184,2)</f>
        <v>0</v>
      </c>
      <c r="BL184" s="24" t="s">
        <v>168</v>
      </c>
      <c r="BM184" s="24" t="s">
        <v>670</v>
      </c>
    </row>
    <row r="185" spans="2:65" s="1" customFormat="1" ht="19">
      <c r="B185" s="41"/>
      <c r="D185" s="197" t="s">
        <v>182</v>
      </c>
      <c r="F185" s="234" t="s">
        <v>4285</v>
      </c>
      <c r="I185" s="204"/>
      <c r="L185" s="41"/>
      <c r="M185" s="205"/>
      <c r="N185" s="42"/>
      <c r="O185" s="42"/>
      <c r="P185" s="42"/>
      <c r="Q185" s="42"/>
      <c r="R185" s="42"/>
      <c r="S185" s="42"/>
      <c r="T185" s="70"/>
      <c r="AT185" s="24" t="s">
        <v>182</v>
      </c>
      <c r="AU185" s="24" t="s">
        <v>77</v>
      </c>
    </row>
    <row r="186" spans="2:65" s="1" customFormat="1" ht="25.5" customHeight="1">
      <c r="B186" s="174"/>
      <c r="C186" s="175" t="s">
        <v>406</v>
      </c>
      <c r="D186" s="175" t="s">
        <v>164</v>
      </c>
      <c r="E186" s="176" t="s">
        <v>4286</v>
      </c>
      <c r="F186" s="177" t="s">
        <v>4889</v>
      </c>
      <c r="G186" s="178" t="s">
        <v>320</v>
      </c>
      <c r="H186" s="179">
        <v>1</v>
      </c>
      <c r="I186" s="180"/>
      <c r="J186" s="181">
        <f>ROUND(I186*H186,2)</f>
        <v>0</v>
      </c>
      <c r="K186" s="177" t="s">
        <v>5</v>
      </c>
      <c r="L186" s="41"/>
      <c r="M186" s="182" t="s">
        <v>5</v>
      </c>
      <c r="N186" s="183" t="s">
        <v>40</v>
      </c>
      <c r="O186" s="42"/>
      <c r="P186" s="184">
        <f>O186*H186</f>
        <v>0</v>
      </c>
      <c r="Q186" s="184">
        <v>0</v>
      </c>
      <c r="R186" s="184">
        <f>Q186*H186</f>
        <v>0</v>
      </c>
      <c r="S186" s="184">
        <v>0</v>
      </c>
      <c r="T186" s="185">
        <f>S186*H186</f>
        <v>0</v>
      </c>
      <c r="AR186" s="24" t="s">
        <v>168</v>
      </c>
      <c r="AT186" s="24" t="s">
        <v>164</v>
      </c>
      <c r="AU186" s="24" t="s">
        <v>77</v>
      </c>
      <c r="AY186" s="24" t="s">
        <v>162</v>
      </c>
      <c r="BE186" s="186">
        <f>IF(N186="základní",J186,0)</f>
        <v>0</v>
      </c>
      <c r="BF186" s="186">
        <f>IF(N186="snížená",J186,0)</f>
        <v>0</v>
      </c>
      <c r="BG186" s="186">
        <f>IF(N186="zákl. přenesená",J186,0)</f>
        <v>0</v>
      </c>
      <c r="BH186" s="186">
        <f>IF(N186="sníž. přenesená",J186,0)</f>
        <v>0</v>
      </c>
      <c r="BI186" s="186">
        <f>IF(N186="nulová",J186,0)</f>
        <v>0</v>
      </c>
      <c r="BJ186" s="24" t="s">
        <v>77</v>
      </c>
      <c r="BK186" s="186">
        <f>ROUND(I186*H186,2)</f>
        <v>0</v>
      </c>
      <c r="BL186" s="24" t="s">
        <v>168</v>
      </c>
      <c r="BM186" s="24" t="s">
        <v>679</v>
      </c>
    </row>
    <row r="187" spans="2:65" s="1" customFormat="1" ht="12.5" customHeight="1">
      <c r="B187" s="41"/>
      <c r="D187" s="197" t="s">
        <v>182</v>
      </c>
      <c r="F187" s="326" t="s">
        <v>4888</v>
      </c>
      <c r="I187" s="204"/>
      <c r="L187" s="41"/>
      <c r="M187" s="205"/>
      <c r="N187" s="42"/>
      <c r="O187" s="42"/>
      <c r="P187" s="42"/>
      <c r="Q187" s="42"/>
      <c r="R187" s="42"/>
      <c r="S187" s="42"/>
      <c r="T187" s="70"/>
      <c r="AT187" s="24" t="s">
        <v>182</v>
      </c>
      <c r="AU187" s="24" t="s">
        <v>77</v>
      </c>
    </row>
    <row r="188" spans="2:65" s="1" customFormat="1" ht="63.75" customHeight="1">
      <c r="B188" s="174"/>
      <c r="C188" s="175" t="s">
        <v>410</v>
      </c>
      <c r="D188" s="175" t="s">
        <v>164</v>
      </c>
      <c r="E188" s="176" t="s">
        <v>4287</v>
      </c>
      <c r="F188" s="177" t="s">
        <v>4216</v>
      </c>
      <c r="G188" s="178" t="s">
        <v>320</v>
      </c>
      <c r="H188" s="179">
        <v>1</v>
      </c>
      <c r="I188" s="180"/>
      <c r="J188" s="181">
        <f>ROUND(I188*H188,2)</f>
        <v>0</v>
      </c>
      <c r="K188" s="177" t="s">
        <v>5</v>
      </c>
      <c r="L188" s="41"/>
      <c r="M188" s="182" t="s">
        <v>5</v>
      </c>
      <c r="N188" s="183" t="s">
        <v>40</v>
      </c>
      <c r="O188" s="42"/>
      <c r="P188" s="184">
        <f>O188*H188</f>
        <v>0</v>
      </c>
      <c r="Q188" s="184">
        <v>0</v>
      </c>
      <c r="R188" s="184">
        <f>Q188*H188</f>
        <v>0</v>
      </c>
      <c r="S188" s="184">
        <v>0</v>
      </c>
      <c r="T188" s="185">
        <f>S188*H188</f>
        <v>0</v>
      </c>
      <c r="AR188" s="24" t="s">
        <v>168</v>
      </c>
      <c r="AT188" s="24" t="s">
        <v>164</v>
      </c>
      <c r="AU188" s="24" t="s">
        <v>77</v>
      </c>
      <c r="AY188" s="24" t="s">
        <v>162</v>
      </c>
      <c r="BE188" s="186">
        <f>IF(N188="základní",J188,0)</f>
        <v>0</v>
      </c>
      <c r="BF188" s="186">
        <f>IF(N188="snížená",J188,0)</f>
        <v>0</v>
      </c>
      <c r="BG188" s="186">
        <f>IF(N188="zákl. přenesená",J188,0)</f>
        <v>0</v>
      </c>
      <c r="BH188" s="186">
        <f>IF(N188="sníž. přenesená",J188,0)</f>
        <v>0</v>
      </c>
      <c r="BI188" s="186">
        <f>IF(N188="nulová",J188,0)</f>
        <v>0</v>
      </c>
      <c r="BJ188" s="24" t="s">
        <v>77</v>
      </c>
      <c r="BK188" s="186">
        <f>ROUND(I188*H188,2)</f>
        <v>0</v>
      </c>
      <c r="BL188" s="24" t="s">
        <v>168</v>
      </c>
      <c r="BM188" s="24" t="s">
        <v>698</v>
      </c>
    </row>
    <row r="189" spans="2:65" s="1" customFormat="1" ht="19">
      <c r="B189" s="41"/>
      <c r="D189" s="197" t="s">
        <v>182</v>
      </c>
      <c r="F189" s="234" t="s">
        <v>4288</v>
      </c>
      <c r="I189" s="204"/>
      <c r="L189" s="41"/>
      <c r="M189" s="205"/>
      <c r="N189" s="42"/>
      <c r="O189" s="42"/>
      <c r="P189" s="42"/>
      <c r="Q189" s="42"/>
      <c r="R189" s="42"/>
      <c r="S189" s="42"/>
      <c r="T189" s="70"/>
      <c r="AT189" s="24" t="s">
        <v>182</v>
      </c>
      <c r="AU189" s="24" t="s">
        <v>77</v>
      </c>
    </row>
    <row r="190" spans="2:65" s="1" customFormat="1" ht="16.5" customHeight="1">
      <c r="B190" s="174"/>
      <c r="C190" s="175" t="s">
        <v>413</v>
      </c>
      <c r="D190" s="175" t="s">
        <v>164</v>
      </c>
      <c r="E190" s="176" t="s">
        <v>4289</v>
      </c>
      <c r="F190" s="177" t="s">
        <v>4290</v>
      </c>
      <c r="G190" s="178" t="s">
        <v>320</v>
      </c>
      <c r="H190" s="179">
        <v>1</v>
      </c>
      <c r="I190" s="180"/>
      <c r="J190" s="181">
        <f>ROUND(I190*H190,2)</f>
        <v>0</v>
      </c>
      <c r="K190" s="177" t="s">
        <v>5</v>
      </c>
      <c r="L190" s="41"/>
      <c r="M190" s="182" t="s">
        <v>5</v>
      </c>
      <c r="N190" s="183" t="s">
        <v>40</v>
      </c>
      <c r="O190" s="42"/>
      <c r="P190" s="184">
        <f>O190*H190</f>
        <v>0</v>
      </c>
      <c r="Q190" s="184">
        <v>0</v>
      </c>
      <c r="R190" s="184">
        <f>Q190*H190</f>
        <v>0</v>
      </c>
      <c r="S190" s="184">
        <v>0</v>
      </c>
      <c r="T190" s="185">
        <f>S190*H190</f>
        <v>0</v>
      </c>
      <c r="AR190" s="24" t="s">
        <v>168</v>
      </c>
      <c r="AT190" s="24" t="s">
        <v>164</v>
      </c>
      <c r="AU190" s="24" t="s">
        <v>77</v>
      </c>
      <c r="AY190" s="24" t="s">
        <v>162</v>
      </c>
      <c r="BE190" s="186">
        <f>IF(N190="základní",J190,0)</f>
        <v>0</v>
      </c>
      <c r="BF190" s="186">
        <f>IF(N190="snížená",J190,0)</f>
        <v>0</v>
      </c>
      <c r="BG190" s="186">
        <f>IF(N190="zákl. přenesená",J190,0)</f>
        <v>0</v>
      </c>
      <c r="BH190" s="186">
        <f>IF(N190="sníž. přenesená",J190,0)</f>
        <v>0</v>
      </c>
      <c r="BI190" s="186">
        <f>IF(N190="nulová",J190,0)</f>
        <v>0</v>
      </c>
      <c r="BJ190" s="24" t="s">
        <v>77</v>
      </c>
      <c r="BK190" s="186">
        <f>ROUND(I190*H190,2)</f>
        <v>0</v>
      </c>
      <c r="BL190" s="24" t="s">
        <v>168</v>
      </c>
      <c r="BM190" s="24" t="s">
        <v>724</v>
      </c>
    </row>
    <row r="191" spans="2:65" s="1" customFormat="1" ht="19">
      <c r="B191" s="41"/>
      <c r="D191" s="197" t="s">
        <v>182</v>
      </c>
      <c r="F191" s="234" t="s">
        <v>4291</v>
      </c>
      <c r="I191" s="204"/>
      <c r="L191" s="41"/>
      <c r="M191" s="205"/>
      <c r="N191" s="42"/>
      <c r="O191" s="42"/>
      <c r="P191" s="42"/>
      <c r="Q191" s="42"/>
      <c r="R191" s="42"/>
      <c r="S191" s="42"/>
      <c r="T191" s="70"/>
      <c r="AT191" s="24" t="s">
        <v>182</v>
      </c>
      <c r="AU191" s="24" t="s">
        <v>77</v>
      </c>
    </row>
    <row r="192" spans="2:65" s="1" customFormat="1" ht="25.5" customHeight="1">
      <c r="B192" s="174"/>
      <c r="C192" s="175" t="s">
        <v>417</v>
      </c>
      <c r="D192" s="175" t="s">
        <v>164</v>
      </c>
      <c r="E192" s="176" t="s">
        <v>4292</v>
      </c>
      <c r="F192" s="177" t="s">
        <v>4293</v>
      </c>
      <c r="G192" s="178" t="s">
        <v>320</v>
      </c>
      <c r="H192" s="179">
        <v>2</v>
      </c>
      <c r="I192" s="180"/>
      <c r="J192" s="181">
        <f>ROUND(I192*H192,2)</f>
        <v>0</v>
      </c>
      <c r="K192" s="177" t="s">
        <v>5</v>
      </c>
      <c r="L192" s="41"/>
      <c r="M192" s="182" t="s">
        <v>5</v>
      </c>
      <c r="N192" s="183" t="s">
        <v>40</v>
      </c>
      <c r="O192" s="42"/>
      <c r="P192" s="184">
        <f>O192*H192</f>
        <v>0</v>
      </c>
      <c r="Q192" s="184">
        <v>0</v>
      </c>
      <c r="R192" s="184">
        <f>Q192*H192</f>
        <v>0</v>
      </c>
      <c r="S192" s="184">
        <v>0</v>
      </c>
      <c r="T192" s="185">
        <f>S192*H192</f>
        <v>0</v>
      </c>
      <c r="AR192" s="24" t="s">
        <v>168</v>
      </c>
      <c r="AT192" s="24" t="s">
        <v>164</v>
      </c>
      <c r="AU192" s="24" t="s">
        <v>77</v>
      </c>
      <c r="AY192" s="24" t="s">
        <v>162</v>
      </c>
      <c r="BE192" s="186">
        <f>IF(N192="základní",J192,0)</f>
        <v>0</v>
      </c>
      <c r="BF192" s="186">
        <f>IF(N192="snížená",J192,0)</f>
        <v>0</v>
      </c>
      <c r="BG192" s="186">
        <f>IF(N192="zákl. přenesená",J192,0)</f>
        <v>0</v>
      </c>
      <c r="BH192" s="186">
        <f>IF(N192="sníž. přenesená",J192,0)</f>
        <v>0</v>
      </c>
      <c r="BI192" s="186">
        <f>IF(N192="nulová",J192,0)</f>
        <v>0</v>
      </c>
      <c r="BJ192" s="24" t="s">
        <v>77</v>
      </c>
      <c r="BK192" s="186">
        <f>ROUND(I192*H192,2)</f>
        <v>0</v>
      </c>
      <c r="BL192" s="24" t="s">
        <v>168</v>
      </c>
      <c r="BM192" s="24" t="s">
        <v>734</v>
      </c>
    </row>
    <row r="193" spans="2:65" s="1" customFormat="1" ht="21" customHeight="1">
      <c r="B193" s="41"/>
      <c r="D193" s="197" t="s">
        <v>182</v>
      </c>
      <c r="F193" s="325" t="s">
        <v>4888</v>
      </c>
      <c r="I193" s="204"/>
      <c r="L193" s="41"/>
      <c r="M193" s="205"/>
      <c r="N193" s="42"/>
      <c r="O193" s="42"/>
      <c r="P193" s="42"/>
      <c r="Q193" s="42"/>
      <c r="R193" s="42"/>
      <c r="S193" s="42"/>
      <c r="T193" s="70"/>
      <c r="AT193" s="24" t="s">
        <v>182</v>
      </c>
      <c r="AU193" s="24" t="s">
        <v>77</v>
      </c>
    </row>
    <row r="194" spans="2:65" s="1" customFormat="1" ht="16.5" customHeight="1">
      <c r="B194" s="174"/>
      <c r="C194" s="175" t="s">
        <v>421</v>
      </c>
      <c r="D194" s="175" t="s">
        <v>164</v>
      </c>
      <c r="E194" s="176" t="s">
        <v>4294</v>
      </c>
      <c r="F194" s="177" t="s">
        <v>4890</v>
      </c>
      <c r="G194" s="178" t="s">
        <v>320</v>
      </c>
      <c r="H194" s="179">
        <v>2</v>
      </c>
      <c r="I194" s="180"/>
      <c r="J194" s="181">
        <f>ROUND(I194*H194,2)</f>
        <v>0</v>
      </c>
      <c r="K194" s="177" t="s">
        <v>5</v>
      </c>
      <c r="L194" s="41"/>
      <c r="M194" s="182" t="s">
        <v>5</v>
      </c>
      <c r="N194" s="183" t="s">
        <v>40</v>
      </c>
      <c r="O194" s="42"/>
      <c r="P194" s="184">
        <f>O194*H194</f>
        <v>0</v>
      </c>
      <c r="Q194" s="184">
        <v>0</v>
      </c>
      <c r="R194" s="184">
        <f>Q194*H194</f>
        <v>0</v>
      </c>
      <c r="S194" s="184">
        <v>0</v>
      </c>
      <c r="T194" s="185">
        <f>S194*H194</f>
        <v>0</v>
      </c>
      <c r="AR194" s="24" t="s">
        <v>168</v>
      </c>
      <c r="AT194" s="24" t="s">
        <v>164</v>
      </c>
      <c r="AU194" s="24" t="s">
        <v>77</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743</v>
      </c>
    </row>
    <row r="195" spans="2:65" s="1" customFormat="1" ht="19">
      <c r="B195" s="41"/>
      <c r="D195" s="197" t="s">
        <v>182</v>
      </c>
      <c r="F195" s="234" t="s">
        <v>4295</v>
      </c>
      <c r="I195" s="204"/>
      <c r="L195" s="41"/>
      <c r="M195" s="205"/>
      <c r="N195" s="42"/>
      <c r="O195" s="42"/>
      <c r="P195" s="42"/>
      <c r="Q195" s="42"/>
      <c r="R195" s="42"/>
      <c r="S195" s="42"/>
      <c r="T195" s="70"/>
      <c r="AT195" s="24" t="s">
        <v>182</v>
      </c>
      <c r="AU195" s="24" t="s">
        <v>77</v>
      </c>
    </row>
    <row r="196" spans="2:65" s="1" customFormat="1" ht="16.5" customHeight="1">
      <c r="B196" s="174"/>
      <c r="C196" s="175" t="s">
        <v>425</v>
      </c>
      <c r="D196" s="175" t="s">
        <v>164</v>
      </c>
      <c r="E196" s="176" t="s">
        <v>4296</v>
      </c>
      <c r="F196" s="177" t="s">
        <v>4891</v>
      </c>
      <c r="G196" s="178" t="s">
        <v>320</v>
      </c>
      <c r="H196" s="179">
        <v>1</v>
      </c>
      <c r="I196" s="180"/>
      <c r="J196" s="181">
        <f>ROUND(I196*H196,2)</f>
        <v>0</v>
      </c>
      <c r="K196" s="177" t="s">
        <v>5</v>
      </c>
      <c r="L196" s="41"/>
      <c r="M196" s="182" t="s">
        <v>5</v>
      </c>
      <c r="N196" s="183" t="s">
        <v>40</v>
      </c>
      <c r="O196" s="42"/>
      <c r="P196" s="184">
        <f>O196*H196</f>
        <v>0</v>
      </c>
      <c r="Q196" s="184">
        <v>0</v>
      </c>
      <c r="R196" s="184">
        <f>Q196*H196</f>
        <v>0</v>
      </c>
      <c r="S196" s="184">
        <v>0</v>
      </c>
      <c r="T196" s="185">
        <f>S196*H196</f>
        <v>0</v>
      </c>
      <c r="AR196" s="24" t="s">
        <v>168</v>
      </c>
      <c r="AT196" s="24" t="s">
        <v>164</v>
      </c>
      <c r="AU196" s="24" t="s">
        <v>77</v>
      </c>
      <c r="AY196" s="24" t="s">
        <v>162</v>
      </c>
      <c r="BE196" s="186">
        <f>IF(N196="základní",J196,0)</f>
        <v>0</v>
      </c>
      <c r="BF196" s="186">
        <f>IF(N196="snížená",J196,0)</f>
        <v>0</v>
      </c>
      <c r="BG196" s="186">
        <f>IF(N196="zákl. přenesená",J196,0)</f>
        <v>0</v>
      </c>
      <c r="BH196" s="186">
        <f>IF(N196="sníž. přenesená",J196,0)</f>
        <v>0</v>
      </c>
      <c r="BI196" s="186">
        <f>IF(N196="nulová",J196,0)</f>
        <v>0</v>
      </c>
      <c r="BJ196" s="24" t="s">
        <v>77</v>
      </c>
      <c r="BK196" s="186">
        <f>ROUND(I196*H196,2)</f>
        <v>0</v>
      </c>
      <c r="BL196" s="24" t="s">
        <v>168</v>
      </c>
      <c r="BM196" s="24" t="s">
        <v>766</v>
      </c>
    </row>
    <row r="197" spans="2:65" s="1" customFormat="1">
      <c r="B197" s="41"/>
      <c r="D197" s="197" t="s">
        <v>182</v>
      </c>
      <c r="F197" s="234" t="s">
        <v>4888</v>
      </c>
      <c r="I197" s="204"/>
      <c r="L197" s="41"/>
      <c r="M197" s="205"/>
      <c r="N197" s="42"/>
      <c r="O197" s="42"/>
      <c r="P197" s="42"/>
      <c r="Q197" s="42"/>
      <c r="R197" s="42"/>
      <c r="S197" s="42"/>
      <c r="T197" s="70"/>
      <c r="AT197" s="24" t="s">
        <v>182</v>
      </c>
      <c r="AU197" s="24" t="s">
        <v>77</v>
      </c>
    </row>
    <row r="198" spans="2:65" s="1" customFormat="1" ht="25.5" customHeight="1">
      <c r="B198" s="174"/>
      <c r="C198" s="175" t="s">
        <v>434</v>
      </c>
      <c r="D198" s="175" t="s">
        <v>164</v>
      </c>
      <c r="E198" s="176" t="s">
        <v>4297</v>
      </c>
      <c r="F198" s="177" t="s">
        <v>4897</v>
      </c>
      <c r="G198" s="178" t="s">
        <v>320</v>
      </c>
      <c r="H198" s="179">
        <v>4</v>
      </c>
      <c r="I198" s="180"/>
      <c r="J198" s="181">
        <f>ROUND(I198*H198,2)</f>
        <v>0</v>
      </c>
      <c r="K198" s="177" t="s">
        <v>5</v>
      </c>
      <c r="L198" s="41"/>
      <c r="M198" s="182" t="s">
        <v>5</v>
      </c>
      <c r="N198" s="183" t="s">
        <v>40</v>
      </c>
      <c r="O198" s="42"/>
      <c r="P198" s="184">
        <f>O198*H198</f>
        <v>0</v>
      </c>
      <c r="Q198" s="184">
        <v>0</v>
      </c>
      <c r="R198" s="184">
        <f>Q198*H198</f>
        <v>0</v>
      </c>
      <c r="S198" s="184">
        <v>0</v>
      </c>
      <c r="T198" s="185">
        <f>S198*H198</f>
        <v>0</v>
      </c>
      <c r="AR198" s="24" t="s">
        <v>168</v>
      </c>
      <c r="AT198" s="24" t="s">
        <v>164</v>
      </c>
      <c r="AU198" s="24" t="s">
        <v>77</v>
      </c>
      <c r="AY198" s="24" t="s">
        <v>162</v>
      </c>
      <c r="BE198" s="186">
        <f>IF(N198="základní",J198,0)</f>
        <v>0</v>
      </c>
      <c r="BF198" s="186">
        <f>IF(N198="snížená",J198,0)</f>
        <v>0</v>
      </c>
      <c r="BG198" s="186">
        <f>IF(N198="zákl. přenesená",J198,0)</f>
        <v>0</v>
      </c>
      <c r="BH198" s="186">
        <f>IF(N198="sníž. přenesená",J198,0)</f>
        <v>0</v>
      </c>
      <c r="BI198" s="186">
        <f>IF(N198="nulová",J198,0)</f>
        <v>0</v>
      </c>
      <c r="BJ198" s="24" t="s">
        <v>77</v>
      </c>
      <c r="BK198" s="186">
        <f>ROUND(I198*H198,2)</f>
        <v>0</v>
      </c>
      <c r="BL198" s="24" t="s">
        <v>168</v>
      </c>
      <c r="BM198" s="24" t="s">
        <v>783</v>
      </c>
    </row>
    <row r="199" spans="2:65" s="1" customFormat="1" ht="27" customHeight="1">
      <c r="B199" s="41"/>
      <c r="D199" s="197" t="s">
        <v>182</v>
      </c>
      <c r="F199" s="326" t="s">
        <v>4898</v>
      </c>
      <c r="I199" s="204"/>
      <c r="L199" s="41"/>
      <c r="M199" s="205"/>
      <c r="N199" s="42"/>
      <c r="O199" s="42"/>
      <c r="P199" s="42"/>
      <c r="Q199" s="42"/>
      <c r="R199" s="42"/>
      <c r="S199" s="42"/>
      <c r="T199" s="70"/>
      <c r="AT199" s="24" t="s">
        <v>182</v>
      </c>
      <c r="AU199" s="24" t="s">
        <v>77</v>
      </c>
    </row>
    <row r="200" spans="2:65" s="1" customFormat="1" ht="16.5" customHeight="1">
      <c r="B200" s="174"/>
      <c r="C200" s="175" t="s">
        <v>440</v>
      </c>
      <c r="D200" s="175" t="s">
        <v>164</v>
      </c>
      <c r="E200" s="176" t="s">
        <v>4298</v>
      </c>
      <c r="F200" s="177" t="s">
        <v>4284</v>
      </c>
      <c r="G200" s="178" t="s">
        <v>320</v>
      </c>
      <c r="H200" s="179">
        <v>1</v>
      </c>
      <c r="I200" s="180"/>
      <c r="J200" s="181">
        <f>ROUND(I200*H200,2)</f>
        <v>0</v>
      </c>
      <c r="K200" s="177" t="s">
        <v>5</v>
      </c>
      <c r="L200" s="41"/>
      <c r="M200" s="182" t="s">
        <v>5</v>
      </c>
      <c r="N200" s="183" t="s">
        <v>40</v>
      </c>
      <c r="O200" s="42"/>
      <c r="P200" s="184">
        <f>O200*H200</f>
        <v>0</v>
      </c>
      <c r="Q200" s="184">
        <v>0</v>
      </c>
      <c r="R200" s="184">
        <f>Q200*H200</f>
        <v>0</v>
      </c>
      <c r="S200" s="184">
        <v>0</v>
      </c>
      <c r="T200" s="185">
        <f>S200*H200</f>
        <v>0</v>
      </c>
      <c r="AR200" s="24" t="s">
        <v>168</v>
      </c>
      <c r="AT200" s="24" t="s">
        <v>164</v>
      </c>
      <c r="AU200" s="24" t="s">
        <v>77</v>
      </c>
      <c r="AY200" s="24" t="s">
        <v>162</v>
      </c>
      <c r="BE200" s="186">
        <f>IF(N200="základní",J200,0)</f>
        <v>0</v>
      </c>
      <c r="BF200" s="186">
        <f>IF(N200="snížená",J200,0)</f>
        <v>0</v>
      </c>
      <c r="BG200" s="186">
        <f>IF(N200="zákl. přenesená",J200,0)</f>
        <v>0</v>
      </c>
      <c r="BH200" s="186">
        <f>IF(N200="sníž. přenesená",J200,0)</f>
        <v>0</v>
      </c>
      <c r="BI200" s="186">
        <f>IF(N200="nulová",J200,0)</f>
        <v>0</v>
      </c>
      <c r="BJ200" s="24" t="s">
        <v>77</v>
      </c>
      <c r="BK200" s="186">
        <f>ROUND(I200*H200,2)</f>
        <v>0</v>
      </c>
      <c r="BL200" s="24" t="s">
        <v>168</v>
      </c>
      <c r="BM200" s="24" t="s">
        <v>807</v>
      </c>
    </row>
    <row r="201" spans="2:65" s="1" customFormat="1" ht="19">
      <c r="B201" s="41"/>
      <c r="D201" s="197" t="s">
        <v>182</v>
      </c>
      <c r="F201" s="234" t="s">
        <v>4902</v>
      </c>
      <c r="I201" s="204"/>
      <c r="L201" s="41"/>
      <c r="M201" s="205"/>
      <c r="N201" s="42"/>
      <c r="O201" s="42"/>
      <c r="P201" s="42"/>
      <c r="Q201" s="42"/>
      <c r="R201" s="42"/>
      <c r="S201" s="42"/>
      <c r="T201" s="70"/>
      <c r="AT201" s="24" t="s">
        <v>182</v>
      </c>
      <c r="AU201" s="24" t="s">
        <v>77</v>
      </c>
    </row>
    <row r="202" spans="2:65" s="1" customFormat="1" ht="25.5" customHeight="1">
      <c r="B202" s="174"/>
      <c r="C202" s="175" t="s">
        <v>448</v>
      </c>
      <c r="D202" s="175" t="s">
        <v>164</v>
      </c>
      <c r="E202" s="176" t="s">
        <v>4299</v>
      </c>
      <c r="F202" s="177" t="s">
        <v>4892</v>
      </c>
      <c r="G202" s="178" t="s">
        <v>320</v>
      </c>
      <c r="H202" s="179">
        <v>1</v>
      </c>
      <c r="I202" s="180"/>
      <c r="J202" s="181">
        <f>ROUND(I202*H202,2)</f>
        <v>0</v>
      </c>
      <c r="K202" s="177" t="s">
        <v>5</v>
      </c>
      <c r="L202" s="41"/>
      <c r="M202" s="182" t="s">
        <v>5</v>
      </c>
      <c r="N202" s="183" t="s">
        <v>40</v>
      </c>
      <c r="O202" s="42"/>
      <c r="P202" s="184">
        <f>O202*H202</f>
        <v>0</v>
      </c>
      <c r="Q202" s="184">
        <v>0</v>
      </c>
      <c r="R202" s="184">
        <f>Q202*H202</f>
        <v>0</v>
      </c>
      <c r="S202" s="184">
        <v>0</v>
      </c>
      <c r="T202" s="185">
        <f>S202*H202</f>
        <v>0</v>
      </c>
      <c r="AR202" s="24" t="s">
        <v>168</v>
      </c>
      <c r="AT202" s="24" t="s">
        <v>164</v>
      </c>
      <c r="AU202" s="24" t="s">
        <v>77</v>
      </c>
      <c r="AY202" s="24" t="s">
        <v>162</v>
      </c>
      <c r="BE202" s="186">
        <f>IF(N202="základní",J202,0)</f>
        <v>0</v>
      </c>
      <c r="BF202" s="186">
        <f>IF(N202="snížená",J202,0)</f>
        <v>0</v>
      </c>
      <c r="BG202" s="186">
        <f>IF(N202="zákl. přenesená",J202,0)</f>
        <v>0</v>
      </c>
      <c r="BH202" s="186">
        <f>IF(N202="sníž. přenesená",J202,0)</f>
        <v>0</v>
      </c>
      <c r="BI202" s="186">
        <f>IF(N202="nulová",J202,0)</f>
        <v>0</v>
      </c>
      <c r="BJ202" s="24" t="s">
        <v>77</v>
      </c>
      <c r="BK202" s="186">
        <f>ROUND(I202*H202,2)</f>
        <v>0</v>
      </c>
      <c r="BL202" s="24" t="s">
        <v>168</v>
      </c>
      <c r="BM202" s="24" t="s">
        <v>828</v>
      </c>
    </row>
    <row r="203" spans="2:65" s="1" customFormat="1" ht="12" customHeight="1">
      <c r="B203" s="41"/>
      <c r="D203" s="197" t="s">
        <v>182</v>
      </c>
      <c r="F203" s="502" t="s">
        <v>4888</v>
      </c>
      <c r="I203" s="204"/>
      <c r="L203" s="41"/>
      <c r="M203" s="205"/>
      <c r="N203" s="42"/>
      <c r="O203" s="42"/>
      <c r="P203" s="42"/>
      <c r="Q203" s="42"/>
      <c r="R203" s="42"/>
      <c r="S203" s="42"/>
      <c r="T203" s="70"/>
      <c r="AT203" s="24" t="s">
        <v>182</v>
      </c>
      <c r="AU203" s="24" t="s">
        <v>77</v>
      </c>
    </row>
    <row r="204" spans="2:65" s="1" customFormat="1" ht="16.5" customHeight="1">
      <c r="B204" s="174"/>
      <c r="C204" s="175" t="s">
        <v>454</v>
      </c>
      <c r="D204" s="175" t="s">
        <v>164</v>
      </c>
      <c r="E204" s="176" t="s">
        <v>4300</v>
      </c>
      <c r="F204" s="177" t="s">
        <v>4901</v>
      </c>
      <c r="G204" s="178" t="s">
        <v>320</v>
      </c>
      <c r="H204" s="179">
        <v>3</v>
      </c>
      <c r="I204" s="180"/>
      <c r="J204" s="181">
        <f>ROUND(I204*H204,2)</f>
        <v>0</v>
      </c>
      <c r="K204" s="177" t="s">
        <v>5</v>
      </c>
      <c r="L204" s="41"/>
      <c r="M204" s="182" t="s">
        <v>5</v>
      </c>
      <c r="N204" s="183" t="s">
        <v>40</v>
      </c>
      <c r="O204" s="42"/>
      <c r="P204" s="184">
        <f>O204*H204</f>
        <v>0</v>
      </c>
      <c r="Q204" s="184">
        <v>0</v>
      </c>
      <c r="R204" s="184">
        <f>Q204*H204</f>
        <v>0</v>
      </c>
      <c r="S204" s="184">
        <v>0</v>
      </c>
      <c r="T204" s="185">
        <f>S204*H204</f>
        <v>0</v>
      </c>
      <c r="AR204" s="24" t="s">
        <v>168</v>
      </c>
      <c r="AT204" s="24" t="s">
        <v>164</v>
      </c>
      <c r="AU204" s="24" t="s">
        <v>77</v>
      </c>
      <c r="AY204" s="24" t="s">
        <v>162</v>
      </c>
      <c r="BE204" s="186">
        <f>IF(N204="základní",J204,0)</f>
        <v>0</v>
      </c>
      <c r="BF204" s="186">
        <f>IF(N204="snížená",J204,0)</f>
        <v>0</v>
      </c>
      <c r="BG204" s="186">
        <f>IF(N204="zákl. přenesená",J204,0)</f>
        <v>0</v>
      </c>
      <c r="BH204" s="186">
        <f>IF(N204="sníž. přenesená",J204,0)</f>
        <v>0</v>
      </c>
      <c r="BI204" s="186">
        <f>IF(N204="nulová",J204,0)</f>
        <v>0</v>
      </c>
      <c r="BJ204" s="24" t="s">
        <v>77</v>
      </c>
      <c r="BK204" s="186">
        <f>ROUND(I204*H204,2)</f>
        <v>0</v>
      </c>
      <c r="BL204" s="24" t="s">
        <v>168</v>
      </c>
      <c r="BM204" s="24" t="s">
        <v>842</v>
      </c>
    </row>
    <row r="205" spans="2:65" s="1" customFormat="1" ht="19">
      <c r="B205" s="41"/>
      <c r="D205" s="197" t="s">
        <v>182</v>
      </c>
      <c r="F205" s="234" t="s">
        <v>4900</v>
      </c>
      <c r="I205" s="204"/>
      <c r="L205" s="41"/>
      <c r="M205" s="205"/>
      <c r="N205" s="42"/>
      <c r="O205" s="42"/>
      <c r="P205" s="42"/>
      <c r="Q205" s="42"/>
      <c r="R205" s="42"/>
      <c r="S205" s="42"/>
      <c r="T205" s="70"/>
      <c r="AT205" s="24" t="s">
        <v>182</v>
      </c>
      <c r="AU205" s="24" t="s">
        <v>77</v>
      </c>
    </row>
    <row r="206" spans="2:65" s="1" customFormat="1" ht="16.5" customHeight="1">
      <c r="B206" s="174"/>
      <c r="C206" s="175" t="s">
        <v>458</v>
      </c>
      <c r="D206" s="175" t="s">
        <v>164</v>
      </c>
      <c r="E206" s="176" t="s">
        <v>4301</v>
      </c>
      <c r="F206" s="177" t="s">
        <v>4302</v>
      </c>
      <c r="G206" s="178" t="s">
        <v>320</v>
      </c>
      <c r="H206" s="179">
        <v>3</v>
      </c>
      <c r="I206" s="180"/>
      <c r="J206" s="181">
        <f>ROUND(I206*H206,2)</f>
        <v>0</v>
      </c>
      <c r="K206" s="177" t="s">
        <v>5</v>
      </c>
      <c r="L206" s="41"/>
      <c r="M206" s="182" t="s">
        <v>5</v>
      </c>
      <c r="N206" s="183" t="s">
        <v>40</v>
      </c>
      <c r="O206" s="42"/>
      <c r="P206" s="184">
        <f>O206*H206</f>
        <v>0</v>
      </c>
      <c r="Q206" s="184">
        <v>0</v>
      </c>
      <c r="R206" s="184">
        <f>Q206*H206</f>
        <v>0</v>
      </c>
      <c r="S206" s="184">
        <v>0</v>
      </c>
      <c r="T206" s="185">
        <f>S206*H206</f>
        <v>0</v>
      </c>
      <c r="AR206" s="24" t="s">
        <v>168</v>
      </c>
      <c r="AT206" s="24" t="s">
        <v>164</v>
      </c>
      <c r="AU206" s="24" t="s">
        <v>77</v>
      </c>
      <c r="AY206" s="24" t="s">
        <v>162</v>
      </c>
      <c r="BE206" s="186">
        <f>IF(N206="základní",J206,0)</f>
        <v>0</v>
      </c>
      <c r="BF206" s="186">
        <f>IF(N206="snížená",J206,0)</f>
        <v>0</v>
      </c>
      <c r="BG206" s="186">
        <f>IF(N206="zákl. přenesená",J206,0)</f>
        <v>0</v>
      </c>
      <c r="BH206" s="186">
        <f>IF(N206="sníž. přenesená",J206,0)</f>
        <v>0</v>
      </c>
      <c r="BI206" s="186">
        <f>IF(N206="nulová",J206,0)</f>
        <v>0</v>
      </c>
      <c r="BJ206" s="24" t="s">
        <v>77</v>
      </c>
      <c r="BK206" s="186">
        <f>ROUND(I206*H206,2)</f>
        <v>0</v>
      </c>
      <c r="BL206" s="24" t="s">
        <v>168</v>
      </c>
      <c r="BM206" s="24" t="s">
        <v>850</v>
      </c>
    </row>
    <row r="207" spans="2:65" s="1" customFormat="1" ht="19">
      <c r="B207" s="41"/>
      <c r="D207" s="197" t="s">
        <v>182</v>
      </c>
      <c r="F207" s="234" t="s">
        <v>4303</v>
      </c>
      <c r="I207" s="204"/>
      <c r="L207" s="41"/>
      <c r="M207" s="205"/>
      <c r="N207" s="42"/>
      <c r="O207" s="42"/>
      <c r="P207" s="42"/>
      <c r="Q207" s="42"/>
      <c r="R207" s="42"/>
      <c r="S207" s="42"/>
      <c r="T207" s="70"/>
      <c r="AT207" s="24" t="s">
        <v>182</v>
      </c>
      <c r="AU207" s="24" t="s">
        <v>77</v>
      </c>
    </row>
    <row r="208" spans="2:65" s="1" customFormat="1" ht="25.5" customHeight="1">
      <c r="B208" s="174"/>
      <c r="C208" s="175" t="s">
        <v>461</v>
      </c>
      <c r="D208" s="175" t="s">
        <v>164</v>
      </c>
      <c r="E208" s="176" t="s">
        <v>4304</v>
      </c>
      <c r="F208" s="177" t="s">
        <v>4184</v>
      </c>
      <c r="G208" s="178" t="s">
        <v>320</v>
      </c>
      <c r="H208" s="179">
        <v>1</v>
      </c>
      <c r="I208" s="180"/>
      <c r="J208" s="181">
        <f>ROUND(I208*H208,2)</f>
        <v>0</v>
      </c>
      <c r="K208" s="177" t="s">
        <v>5</v>
      </c>
      <c r="L208" s="41"/>
      <c r="M208" s="182" t="s">
        <v>5</v>
      </c>
      <c r="N208" s="183" t="s">
        <v>40</v>
      </c>
      <c r="O208" s="42"/>
      <c r="P208" s="184">
        <f>O208*H208</f>
        <v>0</v>
      </c>
      <c r="Q208" s="184">
        <v>0</v>
      </c>
      <c r="R208" s="184">
        <f>Q208*H208</f>
        <v>0</v>
      </c>
      <c r="S208" s="184">
        <v>0</v>
      </c>
      <c r="T208" s="185">
        <f>S208*H208</f>
        <v>0</v>
      </c>
      <c r="AR208" s="24" t="s">
        <v>168</v>
      </c>
      <c r="AT208" s="24" t="s">
        <v>164</v>
      </c>
      <c r="AU208" s="24" t="s">
        <v>77</v>
      </c>
      <c r="AY208" s="24" t="s">
        <v>162</v>
      </c>
      <c r="BE208" s="186">
        <f>IF(N208="základní",J208,0)</f>
        <v>0</v>
      </c>
      <c r="BF208" s="186">
        <f>IF(N208="snížená",J208,0)</f>
        <v>0</v>
      </c>
      <c r="BG208" s="186">
        <f>IF(N208="zákl. přenesená",J208,0)</f>
        <v>0</v>
      </c>
      <c r="BH208" s="186">
        <f>IF(N208="sníž. přenesená",J208,0)</f>
        <v>0</v>
      </c>
      <c r="BI208" s="186">
        <f>IF(N208="nulová",J208,0)</f>
        <v>0</v>
      </c>
      <c r="BJ208" s="24" t="s">
        <v>77</v>
      </c>
      <c r="BK208" s="186">
        <f>ROUND(I208*H208,2)</f>
        <v>0</v>
      </c>
      <c r="BL208" s="24" t="s">
        <v>168</v>
      </c>
      <c r="BM208" s="24" t="s">
        <v>858</v>
      </c>
    </row>
    <row r="209" spans="2:65" s="1" customFormat="1" ht="19">
      <c r="B209" s="41"/>
      <c r="D209" s="197" t="s">
        <v>182</v>
      </c>
      <c r="F209" s="234" t="s">
        <v>4185</v>
      </c>
      <c r="I209" s="204"/>
      <c r="L209" s="41"/>
      <c r="M209" s="205"/>
      <c r="N209" s="42"/>
      <c r="O209" s="42"/>
      <c r="P209" s="42"/>
      <c r="Q209" s="42"/>
      <c r="R209" s="42"/>
      <c r="S209" s="42"/>
      <c r="T209" s="70"/>
      <c r="AT209" s="24" t="s">
        <v>182</v>
      </c>
      <c r="AU209" s="24" t="s">
        <v>77</v>
      </c>
    </row>
    <row r="210" spans="2:65" s="1" customFormat="1" ht="16.5" customHeight="1">
      <c r="B210" s="174"/>
      <c r="C210" s="175" t="s">
        <v>470</v>
      </c>
      <c r="D210" s="175" t="s">
        <v>164</v>
      </c>
      <c r="E210" s="176" t="s">
        <v>4305</v>
      </c>
      <c r="F210" s="177" t="s">
        <v>4893</v>
      </c>
      <c r="G210" s="178" t="s">
        <v>320</v>
      </c>
      <c r="H210" s="179">
        <v>2</v>
      </c>
      <c r="I210" s="180"/>
      <c r="J210" s="181">
        <f>ROUND(I210*H210,2)</f>
        <v>0</v>
      </c>
      <c r="K210" s="177" t="s">
        <v>5</v>
      </c>
      <c r="L210" s="41"/>
      <c r="M210" s="182" t="s">
        <v>5</v>
      </c>
      <c r="N210" s="183" t="s">
        <v>40</v>
      </c>
      <c r="O210" s="42"/>
      <c r="P210" s="184">
        <f>O210*H210</f>
        <v>0</v>
      </c>
      <c r="Q210" s="184">
        <v>0</v>
      </c>
      <c r="R210" s="184">
        <f>Q210*H210</f>
        <v>0</v>
      </c>
      <c r="S210" s="184">
        <v>0</v>
      </c>
      <c r="T210" s="185">
        <f>S210*H210</f>
        <v>0</v>
      </c>
      <c r="AR210" s="24" t="s">
        <v>168</v>
      </c>
      <c r="AT210" s="24" t="s">
        <v>164</v>
      </c>
      <c r="AU210" s="24" t="s">
        <v>77</v>
      </c>
      <c r="AY210" s="24" t="s">
        <v>162</v>
      </c>
      <c r="BE210" s="186">
        <f>IF(N210="základní",J210,0)</f>
        <v>0</v>
      </c>
      <c r="BF210" s="186">
        <f>IF(N210="snížená",J210,0)</f>
        <v>0</v>
      </c>
      <c r="BG210" s="186">
        <f>IF(N210="zákl. přenesená",J210,0)</f>
        <v>0</v>
      </c>
      <c r="BH210" s="186">
        <f>IF(N210="sníž. přenesená",J210,0)</f>
        <v>0</v>
      </c>
      <c r="BI210" s="186">
        <f>IF(N210="nulová",J210,0)</f>
        <v>0</v>
      </c>
      <c r="BJ210" s="24" t="s">
        <v>77</v>
      </c>
      <c r="BK210" s="186">
        <f>ROUND(I210*H210,2)</f>
        <v>0</v>
      </c>
      <c r="BL210" s="24" t="s">
        <v>168</v>
      </c>
      <c r="BM210" s="24" t="s">
        <v>866</v>
      </c>
    </row>
    <row r="211" spans="2:65" s="1" customFormat="1" ht="19">
      <c r="B211" s="41"/>
      <c r="D211" s="197" t="s">
        <v>182</v>
      </c>
      <c r="F211" s="234" t="s">
        <v>4306</v>
      </c>
      <c r="I211" s="204"/>
      <c r="L211" s="41"/>
      <c r="M211" s="205"/>
      <c r="N211" s="42"/>
      <c r="O211" s="42"/>
      <c r="P211" s="42"/>
      <c r="Q211" s="42"/>
      <c r="R211" s="42"/>
      <c r="S211" s="42"/>
      <c r="T211" s="70"/>
      <c r="AT211" s="24" t="s">
        <v>182</v>
      </c>
      <c r="AU211" s="24" t="s">
        <v>77</v>
      </c>
    </row>
    <row r="212" spans="2:65" s="1" customFormat="1" ht="25.5" customHeight="1">
      <c r="B212" s="174"/>
      <c r="C212" s="175" t="s">
        <v>479</v>
      </c>
      <c r="D212" s="175" t="s">
        <v>164</v>
      </c>
      <c r="E212" s="176" t="s">
        <v>4307</v>
      </c>
      <c r="F212" s="177" t="s">
        <v>4308</v>
      </c>
      <c r="G212" s="178" t="s">
        <v>320</v>
      </c>
      <c r="H212" s="179">
        <v>1</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77</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887</v>
      </c>
    </row>
    <row r="213" spans="2:65" s="1" customFormat="1" ht="63.75" customHeight="1">
      <c r="B213" s="174"/>
      <c r="C213" s="175" t="s">
        <v>486</v>
      </c>
      <c r="D213" s="175" t="s">
        <v>164</v>
      </c>
      <c r="E213" s="176" t="s">
        <v>4309</v>
      </c>
      <c r="F213" s="177" t="s">
        <v>4216</v>
      </c>
      <c r="G213" s="178" t="s">
        <v>320</v>
      </c>
      <c r="H213" s="179">
        <v>1</v>
      </c>
      <c r="I213" s="180"/>
      <c r="J213" s="181">
        <f>ROUND(I213*H213,2)</f>
        <v>0</v>
      </c>
      <c r="K213" s="177" t="s">
        <v>5</v>
      </c>
      <c r="L213" s="41"/>
      <c r="M213" s="182" t="s">
        <v>5</v>
      </c>
      <c r="N213" s="183" t="s">
        <v>40</v>
      </c>
      <c r="O213" s="42"/>
      <c r="P213" s="184">
        <f>O213*H213</f>
        <v>0</v>
      </c>
      <c r="Q213" s="184">
        <v>0</v>
      </c>
      <c r="R213" s="184">
        <f>Q213*H213</f>
        <v>0</v>
      </c>
      <c r="S213" s="184">
        <v>0</v>
      </c>
      <c r="T213" s="185">
        <f>S213*H213</f>
        <v>0</v>
      </c>
      <c r="AR213" s="24" t="s">
        <v>168</v>
      </c>
      <c r="AT213" s="24" t="s">
        <v>164</v>
      </c>
      <c r="AU213" s="24" t="s">
        <v>77</v>
      </c>
      <c r="AY213" s="24" t="s">
        <v>162</v>
      </c>
      <c r="BE213" s="186">
        <f>IF(N213="základní",J213,0)</f>
        <v>0</v>
      </c>
      <c r="BF213" s="186">
        <f>IF(N213="snížená",J213,0)</f>
        <v>0</v>
      </c>
      <c r="BG213" s="186">
        <f>IF(N213="zákl. přenesená",J213,0)</f>
        <v>0</v>
      </c>
      <c r="BH213" s="186">
        <f>IF(N213="sníž. přenesená",J213,0)</f>
        <v>0</v>
      </c>
      <c r="BI213" s="186">
        <f>IF(N213="nulová",J213,0)</f>
        <v>0</v>
      </c>
      <c r="BJ213" s="24" t="s">
        <v>77</v>
      </c>
      <c r="BK213" s="186">
        <f>ROUND(I213*H213,2)</f>
        <v>0</v>
      </c>
      <c r="BL213" s="24" t="s">
        <v>168</v>
      </c>
      <c r="BM213" s="24" t="s">
        <v>905</v>
      </c>
    </row>
    <row r="214" spans="2:65" s="1" customFormat="1" ht="19">
      <c r="B214" s="41"/>
      <c r="D214" s="197" t="s">
        <v>182</v>
      </c>
      <c r="F214" s="234" t="s">
        <v>4227</v>
      </c>
      <c r="I214" s="204"/>
      <c r="L214" s="41"/>
      <c r="M214" s="205"/>
      <c r="N214" s="42"/>
      <c r="O214" s="42"/>
      <c r="P214" s="42"/>
      <c r="Q214" s="42"/>
      <c r="R214" s="42"/>
      <c r="S214" s="42"/>
      <c r="T214" s="70"/>
      <c r="AT214" s="24" t="s">
        <v>182</v>
      </c>
      <c r="AU214" s="24" t="s">
        <v>77</v>
      </c>
    </row>
    <row r="215" spans="2:65" s="1" customFormat="1" ht="16.5" customHeight="1">
      <c r="B215" s="174"/>
      <c r="C215" s="175" t="s">
        <v>493</v>
      </c>
      <c r="D215" s="175" t="s">
        <v>164</v>
      </c>
      <c r="E215" s="176" t="s">
        <v>4310</v>
      </c>
      <c r="F215" s="177" t="s">
        <v>4311</v>
      </c>
      <c r="G215" s="178" t="s">
        <v>320</v>
      </c>
      <c r="H215" s="179">
        <v>1</v>
      </c>
      <c r="I215" s="180"/>
      <c r="J215" s="181">
        <f>ROUND(I215*H215,2)</f>
        <v>0</v>
      </c>
      <c r="K215" s="177" t="s">
        <v>5</v>
      </c>
      <c r="L215" s="41"/>
      <c r="M215" s="182" t="s">
        <v>5</v>
      </c>
      <c r="N215" s="183" t="s">
        <v>40</v>
      </c>
      <c r="O215" s="42"/>
      <c r="P215" s="184">
        <f>O215*H215</f>
        <v>0</v>
      </c>
      <c r="Q215" s="184">
        <v>0</v>
      </c>
      <c r="R215" s="184">
        <f>Q215*H215</f>
        <v>0</v>
      </c>
      <c r="S215" s="184">
        <v>0</v>
      </c>
      <c r="T215" s="185">
        <f>S215*H215</f>
        <v>0</v>
      </c>
      <c r="AR215" s="24" t="s">
        <v>168</v>
      </c>
      <c r="AT215" s="24" t="s">
        <v>164</v>
      </c>
      <c r="AU215" s="24" t="s">
        <v>77</v>
      </c>
      <c r="AY215" s="24" t="s">
        <v>162</v>
      </c>
      <c r="BE215" s="186">
        <f>IF(N215="základní",J215,0)</f>
        <v>0</v>
      </c>
      <c r="BF215" s="186">
        <f>IF(N215="snížená",J215,0)</f>
        <v>0</v>
      </c>
      <c r="BG215" s="186">
        <f>IF(N215="zákl. přenesená",J215,0)</f>
        <v>0</v>
      </c>
      <c r="BH215" s="186">
        <f>IF(N215="sníž. přenesená",J215,0)</f>
        <v>0</v>
      </c>
      <c r="BI215" s="186">
        <f>IF(N215="nulová",J215,0)</f>
        <v>0</v>
      </c>
      <c r="BJ215" s="24" t="s">
        <v>77</v>
      </c>
      <c r="BK215" s="186">
        <f>ROUND(I215*H215,2)</f>
        <v>0</v>
      </c>
      <c r="BL215" s="24" t="s">
        <v>168</v>
      </c>
      <c r="BM215" s="24" t="s">
        <v>918</v>
      </c>
    </row>
    <row r="216" spans="2:65" s="1" customFormat="1" ht="19">
      <c r="B216" s="41"/>
      <c r="D216" s="197" t="s">
        <v>182</v>
      </c>
      <c r="F216" s="234" t="s">
        <v>4312</v>
      </c>
      <c r="I216" s="204"/>
      <c r="L216" s="41"/>
      <c r="M216" s="205"/>
      <c r="N216" s="42"/>
      <c r="O216" s="42"/>
      <c r="P216" s="42"/>
      <c r="Q216" s="42"/>
      <c r="R216" s="42"/>
      <c r="S216" s="42"/>
      <c r="T216" s="70"/>
      <c r="AT216" s="24" t="s">
        <v>182</v>
      </c>
      <c r="AU216" s="24" t="s">
        <v>77</v>
      </c>
    </row>
    <row r="217" spans="2:65" s="1" customFormat="1" ht="22" customHeight="1">
      <c r="B217" s="174"/>
      <c r="C217" s="175" t="s">
        <v>498</v>
      </c>
      <c r="D217" s="175" t="s">
        <v>164</v>
      </c>
      <c r="E217" s="176" t="s">
        <v>4313</v>
      </c>
      <c r="F217" s="177" t="s">
        <v>4894</v>
      </c>
      <c r="G217" s="178" t="s">
        <v>320</v>
      </c>
      <c r="H217" s="179">
        <v>2</v>
      </c>
      <c r="I217" s="180"/>
      <c r="J217" s="181">
        <f>ROUND(I217*H217,2)</f>
        <v>0</v>
      </c>
      <c r="K217" s="177" t="s">
        <v>5</v>
      </c>
      <c r="L217" s="41"/>
      <c r="M217" s="182" t="s">
        <v>5</v>
      </c>
      <c r="N217" s="183" t="s">
        <v>40</v>
      </c>
      <c r="O217" s="42"/>
      <c r="P217" s="184">
        <f>O217*H217</f>
        <v>0</v>
      </c>
      <c r="Q217" s="184">
        <v>0</v>
      </c>
      <c r="R217" s="184">
        <f>Q217*H217</f>
        <v>0</v>
      </c>
      <c r="S217" s="184">
        <v>0</v>
      </c>
      <c r="T217" s="185">
        <f>S217*H217</f>
        <v>0</v>
      </c>
      <c r="AR217" s="24" t="s">
        <v>168</v>
      </c>
      <c r="AT217" s="24" t="s">
        <v>164</v>
      </c>
      <c r="AU217" s="24" t="s">
        <v>77</v>
      </c>
      <c r="AY217" s="24" t="s">
        <v>162</v>
      </c>
      <c r="BE217" s="186">
        <f>IF(N217="základní",J217,0)</f>
        <v>0</v>
      </c>
      <c r="BF217" s="186">
        <f>IF(N217="snížená",J217,0)</f>
        <v>0</v>
      </c>
      <c r="BG217" s="186">
        <f>IF(N217="zákl. přenesená",J217,0)</f>
        <v>0</v>
      </c>
      <c r="BH217" s="186">
        <f>IF(N217="sníž. přenesená",J217,0)</f>
        <v>0</v>
      </c>
      <c r="BI217" s="186">
        <f>IF(N217="nulová",J217,0)</f>
        <v>0</v>
      </c>
      <c r="BJ217" s="24" t="s">
        <v>77</v>
      </c>
      <c r="BK217" s="186">
        <f>ROUND(I217*H217,2)</f>
        <v>0</v>
      </c>
      <c r="BL217" s="24" t="s">
        <v>168</v>
      </c>
      <c r="BM217" s="24" t="s">
        <v>930</v>
      </c>
    </row>
    <row r="218" spans="2:65" s="1" customFormat="1" ht="26" customHeight="1">
      <c r="B218" s="41"/>
      <c r="D218" s="197" t="s">
        <v>182</v>
      </c>
      <c r="F218" s="234" t="s">
        <v>4899</v>
      </c>
      <c r="I218" s="204"/>
      <c r="L218" s="41"/>
      <c r="M218" s="205"/>
      <c r="N218" s="42"/>
      <c r="O218" s="42"/>
      <c r="P218" s="42"/>
      <c r="Q218" s="42"/>
      <c r="R218" s="42"/>
      <c r="S218" s="42"/>
      <c r="T218" s="70"/>
      <c r="AT218" s="24" t="s">
        <v>182</v>
      </c>
      <c r="AU218" s="24" t="s">
        <v>77</v>
      </c>
    </row>
    <row r="219" spans="2:65" s="1" customFormat="1" ht="23.5" customHeight="1">
      <c r="B219" s="174"/>
      <c r="C219" s="175" t="s">
        <v>502</v>
      </c>
      <c r="D219" s="175" t="s">
        <v>164</v>
      </c>
      <c r="E219" s="176" t="s">
        <v>4314</v>
      </c>
      <c r="F219" s="177" t="s">
        <v>4894</v>
      </c>
      <c r="G219" s="178" t="s">
        <v>320</v>
      </c>
      <c r="H219" s="179">
        <v>1</v>
      </c>
      <c r="I219" s="180"/>
      <c r="J219" s="181">
        <f>ROUND(I219*H219,2)</f>
        <v>0</v>
      </c>
      <c r="K219" s="177" t="s">
        <v>5</v>
      </c>
      <c r="L219" s="41"/>
      <c r="M219" s="182" t="s">
        <v>5</v>
      </c>
      <c r="N219" s="183" t="s">
        <v>40</v>
      </c>
      <c r="O219" s="42"/>
      <c r="P219" s="184">
        <f>O219*H219</f>
        <v>0</v>
      </c>
      <c r="Q219" s="184">
        <v>0</v>
      </c>
      <c r="R219" s="184">
        <f>Q219*H219</f>
        <v>0</v>
      </c>
      <c r="S219" s="184">
        <v>0</v>
      </c>
      <c r="T219" s="185">
        <f>S219*H219</f>
        <v>0</v>
      </c>
      <c r="AR219" s="24" t="s">
        <v>168</v>
      </c>
      <c r="AT219" s="24" t="s">
        <v>164</v>
      </c>
      <c r="AU219" s="24" t="s">
        <v>77</v>
      </c>
      <c r="AY219" s="24" t="s">
        <v>162</v>
      </c>
      <c r="BE219" s="186">
        <f>IF(N219="základní",J219,0)</f>
        <v>0</v>
      </c>
      <c r="BF219" s="186">
        <f>IF(N219="snížená",J219,0)</f>
        <v>0</v>
      </c>
      <c r="BG219" s="186">
        <f>IF(N219="zákl. přenesená",J219,0)</f>
        <v>0</v>
      </c>
      <c r="BH219" s="186">
        <f>IF(N219="sníž. přenesená",J219,0)</f>
        <v>0</v>
      </c>
      <c r="BI219" s="186">
        <f>IF(N219="nulová",J219,0)</f>
        <v>0</v>
      </c>
      <c r="BJ219" s="24" t="s">
        <v>77</v>
      </c>
      <c r="BK219" s="186">
        <f>ROUND(I219*H219,2)</f>
        <v>0</v>
      </c>
      <c r="BL219" s="24" t="s">
        <v>168</v>
      </c>
      <c r="BM219" s="24" t="s">
        <v>943</v>
      </c>
    </row>
    <row r="220" spans="2:65" s="1" customFormat="1" ht="19">
      <c r="B220" s="41"/>
      <c r="D220" s="197" t="s">
        <v>182</v>
      </c>
      <c r="F220" s="234" t="s">
        <v>4315</v>
      </c>
      <c r="I220" s="204"/>
      <c r="L220" s="41"/>
      <c r="M220" s="205"/>
      <c r="N220" s="42"/>
      <c r="O220" s="42"/>
      <c r="P220" s="42"/>
      <c r="Q220" s="42"/>
      <c r="R220" s="42"/>
      <c r="S220" s="42"/>
      <c r="T220" s="70"/>
      <c r="AT220" s="24" t="s">
        <v>182</v>
      </c>
      <c r="AU220" s="24" t="s">
        <v>77</v>
      </c>
    </row>
    <row r="221" spans="2:65" s="1" customFormat="1" ht="16.5" customHeight="1">
      <c r="B221" s="174"/>
      <c r="C221" s="175" t="s">
        <v>507</v>
      </c>
      <c r="D221" s="175" t="s">
        <v>164</v>
      </c>
      <c r="E221" s="176" t="s">
        <v>4316</v>
      </c>
      <c r="F221" s="177" t="s">
        <v>4895</v>
      </c>
      <c r="G221" s="178" t="s">
        <v>320</v>
      </c>
      <c r="H221" s="179">
        <v>1</v>
      </c>
      <c r="I221" s="180"/>
      <c r="J221" s="181">
        <f>ROUND(I221*H221,2)</f>
        <v>0</v>
      </c>
      <c r="K221" s="177" t="s">
        <v>5</v>
      </c>
      <c r="L221" s="41"/>
      <c r="M221" s="182" t="s">
        <v>5</v>
      </c>
      <c r="N221" s="183" t="s">
        <v>40</v>
      </c>
      <c r="O221" s="42"/>
      <c r="P221" s="184">
        <f>O221*H221</f>
        <v>0</v>
      </c>
      <c r="Q221" s="184">
        <v>0</v>
      </c>
      <c r="R221" s="184">
        <f>Q221*H221</f>
        <v>0</v>
      </c>
      <c r="S221" s="184">
        <v>0</v>
      </c>
      <c r="T221" s="185">
        <f>S221*H221</f>
        <v>0</v>
      </c>
      <c r="AR221" s="24" t="s">
        <v>168</v>
      </c>
      <c r="AT221" s="24" t="s">
        <v>164</v>
      </c>
      <c r="AU221" s="24" t="s">
        <v>77</v>
      </c>
      <c r="AY221" s="24" t="s">
        <v>162</v>
      </c>
      <c r="BE221" s="186">
        <f>IF(N221="základní",J221,0)</f>
        <v>0</v>
      </c>
      <c r="BF221" s="186">
        <f>IF(N221="snížená",J221,0)</f>
        <v>0</v>
      </c>
      <c r="BG221" s="186">
        <f>IF(N221="zákl. přenesená",J221,0)</f>
        <v>0</v>
      </c>
      <c r="BH221" s="186">
        <f>IF(N221="sníž. přenesená",J221,0)</f>
        <v>0</v>
      </c>
      <c r="BI221" s="186">
        <f>IF(N221="nulová",J221,0)</f>
        <v>0</v>
      </c>
      <c r="BJ221" s="24" t="s">
        <v>77</v>
      </c>
      <c r="BK221" s="186">
        <f>ROUND(I221*H221,2)</f>
        <v>0</v>
      </c>
      <c r="BL221" s="24" t="s">
        <v>168</v>
      </c>
      <c r="BM221" s="24" t="s">
        <v>960</v>
      </c>
    </row>
    <row r="222" spans="2:65" s="1" customFormat="1" ht="19">
      <c r="B222" s="41"/>
      <c r="D222" s="197" t="s">
        <v>182</v>
      </c>
      <c r="F222" s="234" t="s">
        <v>4317</v>
      </c>
      <c r="I222" s="204"/>
      <c r="L222" s="41"/>
      <c r="M222" s="205"/>
      <c r="N222" s="42"/>
      <c r="O222" s="42"/>
      <c r="P222" s="42"/>
      <c r="Q222" s="42"/>
      <c r="R222" s="42"/>
      <c r="S222" s="42"/>
      <c r="T222" s="70"/>
      <c r="AT222" s="24" t="s">
        <v>182</v>
      </c>
      <c r="AU222" s="24" t="s">
        <v>77</v>
      </c>
    </row>
    <row r="223" spans="2:65" s="1" customFormat="1" ht="16.5" customHeight="1">
      <c r="B223" s="174"/>
      <c r="C223" s="175" t="s">
        <v>511</v>
      </c>
      <c r="D223" s="175" t="s">
        <v>164</v>
      </c>
      <c r="E223" s="176" t="s">
        <v>4318</v>
      </c>
      <c r="F223" s="177" t="s">
        <v>4896</v>
      </c>
      <c r="G223" s="178" t="s">
        <v>320</v>
      </c>
      <c r="H223" s="179">
        <v>1</v>
      </c>
      <c r="I223" s="180"/>
      <c r="J223" s="181">
        <f>ROUND(I223*H223,2)</f>
        <v>0</v>
      </c>
      <c r="K223" s="177" t="s">
        <v>5</v>
      </c>
      <c r="L223" s="41"/>
      <c r="M223" s="182" t="s">
        <v>5</v>
      </c>
      <c r="N223" s="183" t="s">
        <v>40</v>
      </c>
      <c r="O223" s="42"/>
      <c r="P223" s="184">
        <f>O223*H223</f>
        <v>0</v>
      </c>
      <c r="Q223" s="184">
        <v>0</v>
      </c>
      <c r="R223" s="184">
        <f>Q223*H223</f>
        <v>0</v>
      </c>
      <c r="S223" s="184">
        <v>0</v>
      </c>
      <c r="T223" s="185">
        <f>S223*H223</f>
        <v>0</v>
      </c>
      <c r="AR223" s="24" t="s">
        <v>168</v>
      </c>
      <c r="AT223" s="24" t="s">
        <v>164</v>
      </c>
      <c r="AU223" s="24" t="s">
        <v>77</v>
      </c>
      <c r="AY223" s="24" t="s">
        <v>162</v>
      </c>
      <c r="BE223" s="186">
        <f>IF(N223="základní",J223,0)</f>
        <v>0</v>
      </c>
      <c r="BF223" s="186">
        <f>IF(N223="snížená",J223,0)</f>
        <v>0</v>
      </c>
      <c r="BG223" s="186">
        <f>IF(N223="zákl. přenesená",J223,0)</f>
        <v>0</v>
      </c>
      <c r="BH223" s="186">
        <f>IF(N223="sníž. přenesená",J223,0)</f>
        <v>0</v>
      </c>
      <c r="BI223" s="186">
        <f>IF(N223="nulová",J223,0)</f>
        <v>0</v>
      </c>
      <c r="BJ223" s="24" t="s">
        <v>77</v>
      </c>
      <c r="BK223" s="186">
        <f>ROUND(I223*H223,2)</f>
        <v>0</v>
      </c>
      <c r="BL223" s="24" t="s">
        <v>168</v>
      </c>
      <c r="BM223" s="24" t="s">
        <v>971</v>
      </c>
    </row>
    <row r="224" spans="2:65" s="1" customFormat="1" ht="19">
      <c r="B224" s="41"/>
      <c r="D224" s="197" t="s">
        <v>182</v>
      </c>
      <c r="F224" s="234" t="s">
        <v>4319</v>
      </c>
      <c r="I224" s="204"/>
      <c r="L224" s="41"/>
      <c r="M224" s="205"/>
      <c r="N224" s="42"/>
      <c r="O224" s="42"/>
      <c r="P224" s="42"/>
      <c r="Q224" s="42"/>
      <c r="R224" s="42"/>
      <c r="S224" s="42"/>
      <c r="T224" s="70"/>
      <c r="AT224" s="24" t="s">
        <v>182</v>
      </c>
      <c r="AU224" s="24" t="s">
        <v>77</v>
      </c>
    </row>
    <row r="225" spans="2:65" s="1" customFormat="1" ht="16.5" customHeight="1">
      <c r="B225" s="174"/>
      <c r="C225" s="175" t="s">
        <v>515</v>
      </c>
      <c r="D225" s="175" t="s">
        <v>164</v>
      </c>
      <c r="E225" s="176" t="s">
        <v>4320</v>
      </c>
      <c r="F225" s="177" t="s">
        <v>4321</v>
      </c>
      <c r="G225" s="178" t="s">
        <v>320</v>
      </c>
      <c r="H225" s="179">
        <v>1</v>
      </c>
      <c r="I225" s="180"/>
      <c r="J225" s="181">
        <f>ROUND(I225*H225,2)</f>
        <v>0</v>
      </c>
      <c r="K225" s="177" t="s">
        <v>5</v>
      </c>
      <c r="L225" s="41"/>
      <c r="M225" s="182" t="s">
        <v>5</v>
      </c>
      <c r="N225" s="183" t="s">
        <v>40</v>
      </c>
      <c r="O225" s="42"/>
      <c r="P225" s="184">
        <f>O225*H225</f>
        <v>0</v>
      </c>
      <c r="Q225" s="184">
        <v>0</v>
      </c>
      <c r="R225" s="184">
        <f>Q225*H225</f>
        <v>0</v>
      </c>
      <c r="S225" s="184">
        <v>0</v>
      </c>
      <c r="T225" s="185">
        <f>S225*H225</f>
        <v>0</v>
      </c>
      <c r="AR225" s="24" t="s">
        <v>168</v>
      </c>
      <c r="AT225" s="24" t="s">
        <v>164</v>
      </c>
      <c r="AU225" s="24" t="s">
        <v>77</v>
      </c>
      <c r="AY225" s="24" t="s">
        <v>162</v>
      </c>
      <c r="BE225" s="186">
        <f>IF(N225="základní",J225,0)</f>
        <v>0</v>
      </c>
      <c r="BF225" s="186">
        <f>IF(N225="snížená",J225,0)</f>
        <v>0</v>
      </c>
      <c r="BG225" s="186">
        <f>IF(N225="zákl. přenesená",J225,0)</f>
        <v>0</v>
      </c>
      <c r="BH225" s="186">
        <f>IF(N225="sníž. přenesená",J225,0)</f>
        <v>0</v>
      </c>
      <c r="BI225" s="186">
        <f>IF(N225="nulová",J225,0)</f>
        <v>0</v>
      </c>
      <c r="BJ225" s="24" t="s">
        <v>77</v>
      </c>
      <c r="BK225" s="186">
        <f>ROUND(I225*H225,2)</f>
        <v>0</v>
      </c>
      <c r="BL225" s="24" t="s">
        <v>168</v>
      </c>
      <c r="BM225" s="24" t="s">
        <v>982</v>
      </c>
    </row>
    <row r="226" spans="2:65" s="1" customFormat="1" ht="19">
      <c r="B226" s="41"/>
      <c r="D226" s="197" t="s">
        <v>182</v>
      </c>
      <c r="F226" s="234" t="s">
        <v>4322</v>
      </c>
      <c r="I226" s="204"/>
      <c r="L226" s="41"/>
      <c r="M226" s="205"/>
      <c r="N226" s="42"/>
      <c r="O226" s="42"/>
      <c r="P226" s="42"/>
      <c r="Q226" s="42"/>
      <c r="R226" s="42"/>
      <c r="S226" s="42"/>
      <c r="T226" s="70"/>
      <c r="AT226" s="24" t="s">
        <v>182</v>
      </c>
      <c r="AU226" s="24" t="s">
        <v>77</v>
      </c>
    </row>
    <row r="227" spans="2:65" s="1" customFormat="1" ht="16.5" customHeight="1">
      <c r="B227" s="174"/>
      <c r="C227" s="175" t="s">
        <v>519</v>
      </c>
      <c r="D227" s="175" t="s">
        <v>164</v>
      </c>
      <c r="E227" s="176" t="s">
        <v>4323</v>
      </c>
      <c r="F227" s="177" t="s">
        <v>4321</v>
      </c>
      <c r="G227" s="178" t="s">
        <v>320</v>
      </c>
      <c r="H227" s="179">
        <v>1</v>
      </c>
      <c r="I227" s="180"/>
      <c r="J227" s="181">
        <f>ROUND(I227*H227,2)</f>
        <v>0</v>
      </c>
      <c r="K227" s="177" t="s">
        <v>5</v>
      </c>
      <c r="L227" s="41"/>
      <c r="M227" s="182" t="s">
        <v>5</v>
      </c>
      <c r="N227" s="183" t="s">
        <v>40</v>
      </c>
      <c r="O227" s="42"/>
      <c r="P227" s="184">
        <f>O227*H227</f>
        <v>0</v>
      </c>
      <c r="Q227" s="184">
        <v>0</v>
      </c>
      <c r="R227" s="184">
        <f>Q227*H227</f>
        <v>0</v>
      </c>
      <c r="S227" s="184">
        <v>0</v>
      </c>
      <c r="T227" s="185">
        <f>S227*H227</f>
        <v>0</v>
      </c>
      <c r="AR227" s="24" t="s">
        <v>168</v>
      </c>
      <c r="AT227" s="24" t="s">
        <v>164</v>
      </c>
      <c r="AU227" s="24" t="s">
        <v>77</v>
      </c>
      <c r="AY227" s="24" t="s">
        <v>162</v>
      </c>
      <c r="BE227" s="186">
        <f>IF(N227="základní",J227,0)</f>
        <v>0</v>
      </c>
      <c r="BF227" s="186">
        <f>IF(N227="snížená",J227,0)</f>
        <v>0</v>
      </c>
      <c r="BG227" s="186">
        <f>IF(N227="zákl. přenesená",J227,0)</f>
        <v>0</v>
      </c>
      <c r="BH227" s="186">
        <f>IF(N227="sníž. přenesená",J227,0)</f>
        <v>0</v>
      </c>
      <c r="BI227" s="186">
        <f>IF(N227="nulová",J227,0)</f>
        <v>0</v>
      </c>
      <c r="BJ227" s="24" t="s">
        <v>77</v>
      </c>
      <c r="BK227" s="186">
        <f>ROUND(I227*H227,2)</f>
        <v>0</v>
      </c>
      <c r="BL227" s="24" t="s">
        <v>168</v>
      </c>
      <c r="BM227" s="24" t="s">
        <v>994</v>
      </c>
    </row>
    <row r="228" spans="2:65" s="1" customFormat="1" ht="19">
      <c r="B228" s="41"/>
      <c r="D228" s="197" t="s">
        <v>182</v>
      </c>
      <c r="F228" s="234" t="s">
        <v>4324</v>
      </c>
      <c r="I228" s="204"/>
      <c r="L228" s="41"/>
      <c r="M228" s="205"/>
      <c r="N228" s="42"/>
      <c r="O228" s="42"/>
      <c r="P228" s="42"/>
      <c r="Q228" s="42"/>
      <c r="R228" s="42"/>
      <c r="S228" s="42"/>
      <c r="T228" s="70"/>
      <c r="AT228" s="24" t="s">
        <v>182</v>
      </c>
      <c r="AU228" s="24" t="s">
        <v>77</v>
      </c>
    </row>
    <row r="229" spans="2:65" s="1" customFormat="1" ht="78.75" customHeight="1">
      <c r="B229" s="174"/>
      <c r="C229" s="175" t="s">
        <v>525</v>
      </c>
      <c r="D229" s="175" t="s">
        <v>164</v>
      </c>
      <c r="E229" s="176" t="s">
        <v>4325</v>
      </c>
      <c r="F229" s="177" t="s">
        <v>4216</v>
      </c>
      <c r="G229" s="178" t="s">
        <v>320</v>
      </c>
      <c r="H229" s="179">
        <v>2</v>
      </c>
      <c r="I229" s="180"/>
      <c r="J229" s="181">
        <f>ROUND(I229*H229,2)</f>
        <v>0</v>
      </c>
      <c r="K229" s="177" t="s">
        <v>5</v>
      </c>
      <c r="L229" s="41"/>
      <c r="M229" s="182" t="s">
        <v>5</v>
      </c>
      <c r="N229" s="183" t="s">
        <v>40</v>
      </c>
      <c r="O229" s="42"/>
      <c r="P229" s="184">
        <f>O229*H229</f>
        <v>0</v>
      </c>
      <c r="Q229" s="184">
        <v>0</v>
      </c>
      <c r="R229" s="184">
        <f>Q229*H229</f>
        <v>0</v>
      </c>
      <c r="S229" s="184">
        <v>0</v>
      </c>
      <c r="T229" s="185">
        <f>S229*H229</f>
        <v>0</v>
      </c>
      <c r="AR229" s="24" t="s">
        <v>168</v>
      </c>
      <c r="AT229" s="24" t="s">
        <v>164</v>
      </c>
      <c r="AU229" s="24" t="s">
        <v>77</v>
      </c>
      <c r="AY229" s="24" t="s">
        <v>162</v>
      </c>
      <c r="BE229" s="186">
        <f>IF(N229="základní",J229,0)</f>
        <v>0</v>
      </c>
      <c r="BF229" s="186">
        <f>IF(N229="snížená",J229,0)</f>
        <v>0</v>
      </c>
      <c r="BG229" s="186">
        <f>IF(N229="zákl. přenesená",J229,0)</f>
        <v>0</v>
      </c>
      <c r="BH229" s="186">
        <f>IF(N229="sníž. přenesená",J229,0)</f>
        <v>0</v>
      </c>
      <c r="BI229" s="186">
        <f>IF(N229="nulová",J229,0)</f>
        <v>0</v>
      </c>
      <c r="BJ229" s="24" t="s">
        <v>77</v>
      </c>
      <c r="BK229" s="186">
        <f>ROUND(I229*H229,2)</f>
        <v>0</v>
      </c>
      <c r="BL229" s="24" t="s">
        <v>168</v>
      </c>
      <c r="BM229" s="24" t="s">
        <v>1007</v>
      </c>
    </row>
    <row r="230" spans="2:65" s="1" customFormat="1" ht="19">
      <c r="B230" s="41"/>
      <c r="D230" s="188" t="s">
        <v>182</v>
      </c>
      <c r="F230" s="203" t="s">
        <v>4326</v>
      </c>
      <c r="I230" s="204"/>
      <c r="L230" s="41"/>
      <c r="M230" s="205"/>
      <c r="N230" s="42"/>
      <c r="O230" s="42"/>
      <c r="P230" s="42"/>
      <c r="Q230" s="42"/>
      <c r="R230" s="42"/>
      <c r="S230" s="42"/>
      <c r="T230" s="70"/>
      <c r="AT230" s="24" t="s">
        <v>182</v>
      </c>
      <c r="AU230" s="24" t="s">
        <v>77</v>
      </c>
    </row>
    <row r="231" spans="2:65" s="10" customFormat="1" ht="37.4" customHeight="1">
      <c r="B231" s="160"/>
      <c r="D231" s="171" t="s">
        <v>68</v>
      </c>
      <c r="E231" s="238" t="s">
        <v>3244</v>
      </c>
      <c r="F231" s="238" t="s">
        <v>4327</v>
      </c>
      <c r="I231" s="163"/>
      <c r="J231" s="239">
        <f>BK231</f>
        <v>0</v>
      </c>
      <c r="L231" s="160"/>
      <c r="M231" s="165"/>
      <c r="N231" s="166"/>
      <c r="O231" s="166"/>
      <c r="P231" s="167">
        <f>SUM(P232:P249)</f>
        <v>0</v>
      </c>
      <c r="Q231" s="166"/>
      <c r="R231" s="167">
        <f>SUM(R232:R249)</f>
        <v>0</v>
      </c>
      <c r="S231" s="166"/>
      <c r="T231" s="168">
        <f>SUM(T232:T249)</f>
        <v>0</v>
      </c>
      <c r="AR231" s="161" t="s">
        <v>77</v>
      </c>
      <c r="AT231" s="169" t="s">
        <v>68</v>
      </c>
      <c r="AU231" s="169" t="s">
        <v>69</v>
      </c>
      <c r="AY231" s="161" t="s">
        <v>162</v>
      </c>
      <c r="BK231" s="170">
        <f>SUM(BK232:BK249)</f>
        <v>0</v>
      </c>
    </row>
    <row r="232" spans="2:65" s="1" customFormat="1" ht="25.5" customHeight="1">
      <c r="B232" s="174"/>
      <c r="C232" s="175" t="s">
        <v>531</v>
      </c>
      <c r="D232" s="175" t="s">
        <v>164</v>
      </c>
      <c r="E232" s="176" t="s">
        <v>4328</v>
      </c>
      <c r="F232" s="177" t="s">
        <v>4249</v>
      </c>
      <c r="G232" s="178" t="s">
        <v>320</v>
      </c>
      <c r="H232" s="179">
        <v>1</v>
      </c>
      <c r="I232" s="180"/>
      <c r="J232" s="181">
        <f>ROUND(I232*H232,2)</f>
        <v>0</v>
      </c>
      <c r="K232" s="177" t="s">
        <v>5</v>
      </c>
      <c r="L232" s="41"/>
      <c r="M232" s="182" t="s">
        <v>5</v>
      </c>
      <c r="N232" s="183" t="s">
        <v>40</v>
      </c>
      <c r="O232" s="42"/>
      <c r="P232" s="184">
        <f>O232*H232</f>
        <v>0</v>
      </c>
      <c r="Q232" s="184">
        <v>0</v>
      </c>
      <c r="R232" s="184">
        <f>Q232*H232</f>
        <v>0</v>
      </c>
      <c r="S232" s="184">
        <v>0</v>
      </c>
      <c r="T232" s="185">
        <f>S232*H232</f>
        <v>0</v>
      </c>
      <c r="AR232" s="24" t="s">
        <v>168</v>
      </c>
      <c r="AT232" s="24" t="s">
        <v>164</v>
      </c>
      <c r="AU232" s="24" t="s">
        <v>77</v>
      </c>
      <c r="AY232" s="24" t="s">
        <v>162</v>
      </c>
      <c r="BE232" s="186">
        <f>IF(N232="základní",J232,0)</f>
        <v>0</v>
      </c>
      <c r="BF232" s="186">
        <f>IF(N232="snížená",J232,0)</f>
        <v>0</v>
      </c>
      <c r="BG232" s="186">
        <f>IF(N232="zákl. přenesená",J232,0)</f>
        <v>0</v>
      </c>
      <c r="BH232" s="186">
        <f>IF(N232="sníž. přenesená",J232,0)</f>
        <v>0</v>
      </c>
      <c r="BI232" s="186">
        <f>IF(N232="nulová",J232,0)</f>
        <v>0</v>
      </c>
      <c r="BJ232" s="24" t="s">
        <v>77</v>
      </c>
      <c r="BK232" s="186">
        <f>ROUND(I232*H232,2)</f>
        <v>0</v>
      </c>
      <c r="BL232" s="24" t="s">
        <v>168</v>
      </c>
      <c r="BM232" s="24" t="s">
        <v>1026</v>
      </c>
    </row>
    <row r="233" spans="2:65" s="1" customFormat="1" ht="19">
      <c r="B233" s="41"/>
      <c r="D233" s="197" t="s">
        <v>182</v>
      </c>
      <c r="F233" s="234" t="s">
        <v>4250</v>
      </c>
      <c r="I233" s="204"/>
      <c r="L233" s="41"/>
      <c r="M233" s="205"/>
      <c r="N233" s="42"/>
      <c r="O233" s="42"/>
      <c r="P233" s="42"/>
      <c r="Q233" s="42"/>
      <c r="R233" s="42"/>
      <c r="S233" s="42"/>
      <c r="T233" s="70"/>
      <c r="AT233" s="24" t="s">
        <v>182</v>
      </c>
      <c r="AU233" s="24" t="s">
        <v>77</v>
      </c>
    </row>
    <row r="234" spans="2:65" s="1" customFormat="1" ht="25.5" customHeight="1">
      <c r="B234" s="174"/>
      <c r="C234" s="175" t="s">
        <v>535</v>
      </c>
      <c r="D234" s="175" t="s">
        <v>164</v>
      </c>
      <c r="E234" s="176" t="s">
        <v>4329</v>
      </c>
      <c r="F234" s="177" t="s">
        <v>4184</v>
      </c>
      <c r="G234" s="178" t="s">
        <v>320</v>
      </c>
      <c r="H234" s="179">
        <v>1</v>
      </c>
      <c r="I234" s="180"/>
      <c r="J234" s="181">
        <f>ROUND(I234*H234,2)</f>
        <v>0</v>
      </c>
      <c r="K234" s="177" t="s">
        <v>5</v>
      </c>
      <c r="L234" s="41"/>
      <c r="M234" s="182" t="s">
        <v>5</v>
      </c>
      <c r="N234" s="183" t="s">
        <v>40</v>
      </c>
      <c r="O234" s="42"/>
      <c r="P234" s="184">
        <f>O234*H234</f>
        <v>0</v>
      </c>
      <c r="Q234" s="184">
        <v>0</v>
      </c>
      <c r="R234" s="184">
        <f>Q234*H234</f>
        <v>0</v>
      </c>
      <c r="S234" s="184">
        <v>0</v>
      </c>
      <c r="T234" s="185">
        <f>S234*H234</f>
        <v>0</v>
      </c>
      <c r="AR234" s="24" t="s">
        <v>168</v>
      </c>
      <c r="AT234" s="24" t="s">
        <v>164</v>
      </c>
      <c r="AU234" s="24" t="s">
        <v>77</v>
      </c>
      <c r="AY234" s="24" t="s">
        <v>162</v>
      </c>
      <c r="BE234" s="186">
        <f>IF(N234="základní",J234,0)</f>
        <v>0</v>
      </c>
      <c r="BF234" s="186">
        <f>IF(N234="snížená",J234,0)</f>
        <v>0</v>
      </c>
      <c r="BG234" s="186">
        <f>IF(N234="zákl. přenesená",J234,0)</f>
        <v>0</v>
      </c>
      <c r="BH234" s="186">
        <f>IF(N234="sníž. přenesená",J234,0)</f>
        <v>0</v>
      </c>
      <c r="BI234" s="186">
        <f>IF(N234="nulová",J234,0)</f>
        <v>0</v>
      </c>
      <c r="BJ234" s="24" t="s">
        <v>77</v>
      </c>
      <c r="BK234" s="186">
        <f>ROUND(I234*H234,2)</f>
        <v>0</v>
      </c>
      <c r="BL234" s="24" t="s">
        <v>168</v>
      </c>
      <c r="BM234" s="24" t="s">
        <v>1040</v>
      </c>
    </row>
    <row r="235" spans="2:65" s="1" customFormat="1" ht="19">
      <c r="B235" s="41"/>
      <c r="D235" s="197" t="s">
        <v>182</v>
      </c>
      <c r="F235" s="234" t="s">
        <v>4185</v>
      </c>
      <c r="I235" s="204"/>
      <c r="L235" s="41"/>
      <c r="M235" s="205"/>
      <c r="N235" s="42"/>
      <c r="O235" s="42"/>
      <c r="P235" s="42"/>
      <c r="Q235" s="42"/>
      <c r="R235" s="42"/>
      <c r="S235" s="42"/>
      <c r="T235" s="70"/>
      <c r="AT235" s="24" t="s">
        <v>182</v>
      </c>
      <c r="AU235" s="24" t="s">
        <v>77</v>
      </c>
    </row>
    <row r="236" spans="2:65" s="1" customFormat="1" ht="16.5" customHeight="1">
      <c r="B236" s="174"/>
      <c r="C236" s="175" t="s">
        <v>539</v>
      </c>
      <c r="D236" s="175" t="s">
        <v>164</v>
      </c>
      <c r="E236" s="176" t="s">
        <v>4330</v>
      </c>
      <c r="F236" s="177" t="s">
        <v>4331</v>
      </c>
      <c r="G236" s="178" t="s">
        <v>320</v>
      </c>
      <c r="H236" s="179">
        <v>1</v>
      </c>
      <c r="I236" s="180"/>
      <c r="J236" s="181">
        <f>ROUND(I236*H236,2)</f>
        <v>0</v>
      </c>
      <c r="K236" s="177" t="s">
        <v>5</v>
      </c>
      <c r="L236" s="41"/>
      <c r="M236" s="182" t="s">
        <v>5</v>
      </c>
      <c r="N236" s="183" t="s">
        <v>40</v>
      </c>
      <c r="O236" s="42"/>
      <c r="P236" s="184">
        <f>O236*H236</f>
        <v>0</v>
      </c>
      <c r="Q236" s="184">
        <v>0</v>
      </c>
      <c r="R236" s="184">
        <f>Q236*H236</f>
        <v>0</v>
      </c>
      <c r="S236" s="184">
        <v>0</v>
      </c>
      <c r="T236" s="185">
        <f>S236*H236</f>
        <v>0</v>
      </c>
      <c r="AR236" s="24" t="s">
        <v>168</v>
      </c>
      <c r="AT236" s="24" t="s">
        <v>164</v>
      </c>
      <c r="AU236" s="24" t="s">
        <v>77</v>
      </c>
      <c r="AY236" s="24" t="s">
        <v>162</v>
      </c>
      <c r="BE236" s="186">
        <f>IF(N236="základní",J236,0)</f>
        <v>0</v>
      </c>
      <c r="BF236" s="186">
        <f>IF(N236="snížená",J236,0)</f>
        <v>0</v>
      </c>
      <c r="BG236" s="186">
        <f>IF(N236="zákl. přenesená",J236,0)</f>
        <v>0</v>
      </c>
      <c r="BH236" s="186">
        <f>IF(N236="sníž. přenesená",J236,0)</f>
        <v>0</v>
      </c>
      <c r="BI236" s="186">
        <f>IF(N236="nulová",J236,0)</f>
        <v>0</v>
      </c>
      <c r="BJ236" s="24" t="s">
        <v>77</v>
      </c>
      <c r="BK236" s="186">
        <f>ROUND(I236*H236,2)</f>
        <v>0</v>
      </c>
      <c r="BL236" s="24" t="s">
        <v>168</v>
      </c>
      <c r="BM236" s="24" t="s">
        <v>1054</v>
      </c>
    </row>
    <row r="237" spans="2:65" s="1" customFormat="1" ht="19">
      <c r="B237" s="41"/>
      <c r="D237" s="197" t="s">
        <v>182</v>
      </c>
      <c r="F237" s="234" t="s">
        <v>4332</v>
      </c>
      <c r="I237" s="204"/>
      <c r="L237" s="41"/>
      <c r="M237" s="205"/>
      <c r="N237" s="42"/>
      <c r="O237" s="42"/>
      <c r="P237" s="42"/>
      <c r="Q237" s="42"/>
      <c r="R237" s="42"/>
      <c r="S237" s="42"/>
      <c r="T237" s="70"/>
      <c r="AT237" s="24" t="s">
        <v>182</v>
      </c>
      <c r="AU237" s="24" t="s">
        <v>77</v>
      </c>
    </row>
    <row r="238" spans="2:65" s="1" customFormat="1" ht="16.5" customHeight="1">
      <c r="B238" s="174"/>
      <c r="C238" s="175" t="s">
        <v>543</v>
      </c>
      <c r="D238" s="175" t="s">
        <v>164</v>
      </c>
      <c r="E238" s="176" t="s">
        <v>4333</v>
      </c>
      <c r="F238" s="177" t="s">
        <v>4252</v>
      </c>
      <c r="G238" s="178" t="s">
        <v>320</v>
      </c>
      <c r="H238" s="179">
        <v>1</v>
      </c>
      <c r="I238" s="180"/>
      <c r="J238" s="181">
        <f>ROUND(I238*H238,2)</f>
        <v>0</v>
      </c>
      <c r="K238" s="177" t="s">
        <v>5</v>
      </c>
      <c r="L238" s="41"/>
      <c r="M238" s="182" t="s">
        <v>5</v>
      </c>
      <c r="N238" s="183" t="s">
        <v>40</v>
      </c>
      <c r="O238" s="42"/>
      <c r="P238" s="184">
        <f>O238*H238</f>
        <v>0</v>
      </c>
      <c r="Q238" s="184">
        <v>0</v>
      </c>
      <c r="R238" s="184">
        <f>Q238*H238</f>
        <v>0</v>
      </c>
      <c r="S238" s="184">
        <v>0</v>
      </c>
      <c r="T238" s="185">
        <f>S238*H238</f>
        <v>0</v>
      </c>
      <c r="AR238" s="24" t="s">
        <v>168</v>
      </c>
      <c r="AT238" s="24" t="s">
        <v>164</v>
      </c>
      <c r="AU238" s="24" t="s">
        <v>77</v>
      </c>
      <c r="AY238" s="24" t="s">
        <v>162</v>
      </c>
      <c r="BE238" s="186">
        <f>IF(N238="základní",J238,0)</f>
        <v>0</v>
      </c>
      <c r="BF238" s="186">
        <f>IF(N238="snížená",J238,0)</f>
        <v>0</v>
      </c>
      <c r="BG238" s="186">
        <f>IF(N238="zákl. přenesená",J238,0)</f>
        <v>0</v>
      </c>
      <c r="BH238" s="186">
        <f>IF(N238="sníž. přenesená",J238,0)</f>
        <v>0</v>
      </c>
      <c r="BI238" s="186">
        <f>IF(N238="nulová",J238,0)</f>
        <v>0</v>
      </c>
      <c r="BJ238" s="24" t="s">
        <v>77</v>
      </c>
      <c r="BK238" s="186">
        <f>ROUND(I238*H238,2)</f>
        <v>0</v>
      </c>
      <c r="BL238" s="24" t="s">
        <v>168</v>
      </c>
      <c r="BM238" s="24" t="s">
        <v>1064</v>
      </c>
    </row>
    <row r="239" spans="2:65" s="1" customFormat="1" ht="19">
      <c r="B239" s="41"/>
      <c r="D239" s="197" t="s">
        <v>182</v>
      </c>
      <c r="F239" s="234" t="s">
        <v>4334</v>
      </c>
      <c r="I239" s="204"/>
      <c r="L239" s="41"/>
      <c r="M239" s="205"/>
      <c r="N239" s="42"/>
      <c r="O239" s="42"/>
      <c r="P239" s="42"/>
      <c r="Q239" s="42"/>
      <c r="R239" s="42"/>
      <c r="S239" s="42"/>
      <c r="T239" s="70"/>
      <c r="AT239" s="24" t="s">
        <v>182</v>
      </c>
      <c r="AU239" s="24" t="s">
        <v>77</v>
      </c>
    </row>
    <row r="240" spans="2:65" s="1" customFormat="1" ht="16.5" customHeight="1">
      <c r="B240" s="174"/>
      <c r="C240" s="175" t="s">
        <v>548</v>
      </c>
      <c r="D240" s="175" t="s">
        <v>164</v>
      </c>
      <c r="E240" s="176" t="s">
        <v>4335</v>
      </c>
      <c r="F240" s="177" t="s">
        <v>4336</v>
      </c>
      <c r="G240" s="178" t="s">
        <v>320</v>
      </c>
      <c r="H240" s="179">
        <v>1</v>
      </c>
      <c r="I240" s="180"/>
      <c r="J240" s="181">
        <f>ROUND(I240*H240,2)</f>
        <v>0</v>
      </c>
      <c r="K240" s="177" t="s">
        <v>5</v>
      </c>
      <c r="L240" s="41"/>
      <c r="M240" s="182" t="s">
        <v>5</v>
      </c>
      <c r="N240" s="183" t="s">
        <v>40</v>
      </c>
      <c r="O240" s="42"/>
      <c r="P240" s="184">
        <f>O240*H240</f>
        <v>0</v>
      </c>
      <c r="Q240" s="184">
        <v>0</v>
      </c>
      <c r="R240" s="184">
        <f>Q240*H240</f>
        <v>0</v>
      </c>
      <c r="S240" s="184">
        <v>0</v>
      </c>
      <c r="T240" s="185">
        <f>S240*H240</f>
        <v>0</v>
      </c>
      <c r="AR240" s="24" t="s">
        <v>168</v>
      </c>
      <c r="AT240" s="24" t="s">
        <v>164</v>
      </c>
      <c r="AU240" s="24" t="s">
        <v>77</v>
      </c>
      <c r="AY240" s="24" t="s">
        <v>162</v>
      </c>
      <c r="BE240" s="186">
        <f>IF(N240="základní",J240,0)</f>
        <v>0</v>
      </c>
      <c r="BF240" s="186">
        <f>IF(N240="snížená",J240,0)</f>
        <v>0</v>
      </c>
      <c r="BG240" s="186">
        <f>IF(N240="zákl. přenesená",J240,0)</f>
        <v>0</v>
      </c>
      <c r="BH240" s="186">
        <f>IF(N240="sníž. přenesená",J240,0)</f>
        <v>0</v>
      </c>
      <c r="BI240" s="186">
        <f>IF(N240="nulová",J240,0)</f>
        <v>0</v>
      </c>
      <c r="BJ240" s="24" t="s">
        <v>77</v>
      </c>
      <c r="BK240" s="186">
        <f>ROUND(I240*H240,2)</f>
        <v>0</v>
      </c>
      <c r="BL240" s="24" t="s">
        <v>168</v>
      </c>
      <c r="BM240" s="24" t="s">
        <v>1136</v>
      </c>
    </row>
    <row r="241" spans="2:65" s="1" customFormat="1" ht="19">
      <c r="B241" s="41"/>
      <c r="D241" s="197" t="s">
        <v>182</v>
      </c>
      <c r="F241" s="234" t="s">
        <v>4337</v>
      </c>
      <c r="I241" s="204"/>
      <c r="L241" s="41"/>
      <c r="M241" s="205"/>
      <c r="N241" s="42"/>
      <c r="O241" s="42"/>
      <c r="P241" s="42"/>
      <c r="Q241" s="42"/>
      <c r="R241" s="42"/>
      <c r="S241" s="42"/>
      <c r="T241" s="70"/>
      <c r="AT241" s="24" t="s">
        <v>182</v>
      </c>
      <c r="AU241" s="24" t="s">
        <v>77</v>
      </c>
    </row>
    <row r="242" spans="2:65" s="1" customFormat="1" ht="16.5" customHeight="1">
      <c r="B242" s="174"/>
      <c r="C242" s="175" t="s">
        <v>567</v>
      </c>
      <c r="D242" s="175" t="s">
        <v>164</v>
      </c>
      <c r="E242" s="176" t="s">
        <v>4338</v>
      </c>
      <c r="F242" s="177" t="s">
        <v>4269</v>
      </c>
      <c r="G242" s="178" t="s">
        <v>320</v>
      </c>
      <c r="H242" s="179">
        <v>1</v>
      </c>
      <c r="I242" s="180"/>
      <c r="J242" s="181">
        <f>ROUND(I242*H242,2)</f>
        <v>0</v>
      </c>
      <c r="K242" s="177" t="s">
        <v>5</v>
      </c>
      <c r="L242" s="41"/>
      <c r="M242" s="182" t="s">
        <v>5</v>
      </c>
      <c r="N242" s="183" t="s">
        <v>40</v>
      </c>
      <c r="O242" s="42"/>
      <c r="P242" s="184">
        <f>O242*H242</f>
        <v>0</v>
      </c>
      <c r="Q242" s="184">
        <v>0</v>
      </c>
      <c r="R242" s="184">
        <f>Q242*H242</f>
        <v>0</v>
      </c>
      <c r="S242" s="184">
        <v>0</v>
      </c>
      <c r="T242" s="185">
        <f>S242*H242</f>
        <v>0</v>
      </c>
      <c r="AR242" s="24" t="s">
        <v>168</v>
      </c>
      <c r="AT242" s="24" t="s">
        <v>164</v>
      </c>
      <c r="AU242" s="24" t="s">
        <v>77</v>
      </c>
      <c r="AY242" s="24" t="s">
        <v>162</v>
      </c>
      <c r="BE242" s="186">
        <f>IF(N242="základní",J242,0)</f>
        <v>0</v>
      </c>
      <c r="BF242" s="186">
        <f>IF(N242="snížená",J242,0)</f>
        <v>0</v>
      </c>
      <c r="BG242" s="186">
        <f>IF(N242="zákl. přenesená",J242,0)</f>
        <v>0</v>
      </c>
      <c r="BH242" s="186">
        <f>IF(N242="sníž. přenesená",J242,0)</f>
        <v>0</v>
      </c>
      <c r="BI242" s="186">
        <f>IF(N242="nulová",J242,0)</f>
        <v>0</v>
      </c>
      <c r="BJ242" s="24" t="s">
        <v>77</v>
      </c>
      <c r="BK242" s="186">
        <f>ROUND(I242*H242,2)</f>
        <v>0</v>
      </c>
      <c r="BL242" s="24" t="s">
        <v>168</v>
      </c>
      <c r="BM242" s="24" t="s">
        <v>1224</v>
      </c>
    </row>
    <row r="243" spans="2:65" s="1" customFormat="1" ht="19">
      <c r="B243" s="41"/>
      <c r="D243" s="197" t="s">
        <v>182</v>
      </c>
      <c r="F243" s="234" t="s">
        <v>4339</v>
      </c>
      <c r="I243" s="204"/>
      <c r="L243" s="41"/>
      <c r="M243" s="205"/>
      <c r="N243" s="42"/>
      <c r="O243" s="42"/>
      <c r="P243" s="42"/>
      <c r="Q243" s="42"/>
      <c r="R243" s="42"/>
      <c r="S243" s="42"/>
      <c r="T243" s="70"/>
      <c r="AT243" s="24" t="s">
        <v>182</v>
      </c>
      <c r="AU243" s="24" t="s">
        <v>77</v>
      </c>
    </row>
    <row r="244" spans="2:65" s="1" customFormat="1" ht="16.5" customHeight="1">
      <c r="B244" s="174"/>
      <c r="C244" s="175" t="s">
        <v>573</v>
      </c>
      <c r="D244" s="175" t="s">
        <v>164</v>
      </c>
      <c r="E244" s="176" t="s">
        <v>4340</v>
      </c>
      <c r="F244" s="177" t="s">
        <v>4341</v>
      </c>
      <c r="G244" s="178" t="s">
        <v>320</v>
      </c>
      <c r="H244" s="179">
        <v>1</v>
      </c>
      <c r="I244" s="180"/>
      <c r="J244" s="181">
        <f>ROUND(I244*H244,2)</f>
        <v>0</v>
      </c>
      <c r="K244" s="177" t="s">
        <v>5</v>
      </c>
      <c r="L244" s="41"/>
      <c r="M244" s="182" t="s">
        <v>5</v>
      </c>
      <c r="N244" s="183" t="s">
        <v>40</v>
      </c>
      <c r="O244" s="42"/>
      <c r="P244" s="184">
        <f>O244*H244</f>
        <v>0</v>
      </c>
      <c r="Q244" s="184">
        <v>0</v>
      </c>
      <c r="R244" s="184">
        <f>Q244*H244</f>
        <v>0</v>
      </c>
      <c r="S244" s="184">
        <v>0</v>
      </c>
      <c r="T244" s="185">
        <f>S244*H244</f>
        <v>0</v>
      </c>
      <c r="AR244" s="24" t="s">
        <v>168</v>
      </c>
      <c r="AT244" s="24" t="s">
        <v>164</v>
      </c>
      <c r="AU244" s="24" t="s">
        <v>77</v>
      </c>
      <c r="AY244" s="24" t="s">
        <v>162</v>
      </c>
      <c r="BE244" s="186">
        <f>IF(N244="základní",J244,0)</f>
        <v>0</v>
      </c>
      <c r="BF244" s="186">
        <f>IF(N244="snížená",J244,0)</f>
        <v>0</v>
      </c>
      <c r="BG244" s="186">
        <f>IF(N244="zákl. přenesená",J244,0)</f>
        <v>0</v>
      </c>
      <c r="BH244" s="186">
        <f>IF(N244="sníž. přenesená",J244,0)</f>
        <v>0</v>
      </c>
      <c r="BI244" s="186">
        <f>IF(N244="nulová",J244,0)</f>
        <v>0</v>
      </c>
      <c r="BJ244" s="24" t="s">
        <v>77</v>
      </c>
      <c r="BK244" s="186">
        <f>ROUND(I244*H244,2)</f>
        <v>0</v>
      </c>
      <c r="BL244" s="24" t="s">
        <v>168</v>
      </c>
      <c r="BM244" s="24" t="s">
        <v>1233</v>
      </c>
    </row>
    <row r="245" spans="2:65" s="1" customFormat="1" ht="19">
      <c r="B245" s="41"/>
      <c r="D245" s="197" t="s">
        <v>182</v>
      </c>
      <c r="F245" s="234" t="s">
        <v>4342</v>
      </c>
      <c r="I245" s="204"/>
      <c r="L245" s="41"/>
      <c r="M245" s="205"/>
      <c r="N245" s="42"/>
      <c r="O245" s="42"/>
      <c r="P245" s="42"/>
      <c r="Q245" s="42"/>
      <c r="R245" s="42"/>
      <c r="S245" s="42"/>
      <c r="T245" s="70"/>
      <c r="AT245" s="24" t="s">
        <v>182</v>
      </c>
      <c r="AU245" s="24" t="s">
        <v>77</v>
      </c>
    </row>
    <row r="246" spans="2:65" s="1" customFormat="1" ht="16.5" customHeight="1">
      <c r="B246" s="174"/>
      <c r="C246" s="175" t="s">
        <v>579</v>
      </c>
      <c r="D246" s="175" t="s">
        <v>164</v>
      </c>
      <c r="E246" s="176" t="s">
        <v>4343</v>
      </c>
      <c r="F246" s="177" t="s">
        <v>4344</v>
      </c>
      <c r="G246" s="178" t="s">
        <v>320</v>
      </c>
      <c r="H246" s="179">
        <v>1</v>
      </c>
      <c r="I246" s="180"/>
      <c r="J246" s="181">
        <f>ROUND(I246*H246,2)</f>
        <v>0</v>
      </c>
      <c r="K246" s="177" t="s">
        <v>5</v>
      </c>
      <c r="L246" s="41"/>
      <c r="M246" s="182" t="s">
        <v>5</v>
      </c>
      <c r="N246" s="183" t="s">
        <v>40</v>
      </c>
      <c r="O246" s="42"/>
      <c r="P246" s="184">
        <f>O246*H246</f>
        <v>0</v>
      </c>
      <c r="Q246" s="184">
        <v>0</v>
      </c>
      <c r="R246" s="184">
        <f>Q246*H246</f>
        <v>0</v>
      </c>
      <c r="S246" s="184">
        <v>0</v>
      </c>
      <c r="T246" s="185">
        <f>S246*H246</f>
        <v>0</v>
      </c>
      <c r="AR246" s="24" t="s">
        <v>168</v>
      </c>
      <c r="AT246" s="24" t="s">
        <v>164</v>
      </c>
      <c r="AU246" s="24" t="s">
        <v>77</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1262</v>
      </c>
    </row>
    <row r="247" spans="2:65" s="1" customFormat="1" ht="19">
      <c r="B247" s="41"/>
      <c r="D247" s="197" t="s">
        <v>182</v>
      </c>
      <c r="F247" s="234" t="s">
        <v>4345</v>
      </c>
      <c r="I247" s="204"/>
      <c r="L247" s="41"/>
      <c r="M247" s="205"/>
      <c r="N247" s="42"/>
      <c r="O247" s="42"/>
      <c r="P247" s="42"/>
      <c r="Q247" s="42"/>
      <c r="R247" s="42"/>
      <c r="S247" s="42"/>
      <c r="T247" s="70"/>
      <c r="AT247" s="24" t="s">
        <v>182</v>
      </c>
      <c r="AU247" s="24" t="s">
        <v>77</v>
      </c>
    </row>
    <row r="248" spans="2:65" s="1" customFormat="1" ht="16.5" customHeight="1">
      <c r="B248" s="174"/>
      <c r="C248" s="175" t="s">
        <v>585</v>
      </c>
      <c r="D248" s="175" t="s">
        <v>164</v>
      </c>
      <c r="E248" s="176" t="s">
        <v>4346</v>
      </c>
      <c r="F248" s="177" t="s">
        <v>4347</v>
      </c>
      <c r="G248" s="178" t="s">
        <v>320</v>
      </c>
      <c r="H248" s="179">
        <v>4</v>
      </c>
      <c r="I248" s="180"/>
      <c r="J248" s="181">
        <f>ROUND(I248*H248,2)</f>
        <v>0</v>
      </c>
      <c r="K248" s="177" t="s">
        <v>5</v>
      </c>
      <c r="L248" s="41"/>
      <c r="M248" s="182" t="s">
        <v>5</v>
      </c>
      <c r="N248" s="183" t="s">
        <v>40</v>
      </c>
      <c r="O248" s="42"/>
      <c r="P248" s="184">
        <f>O248*H248</f>
        <v>0</v>
      </c>
      <c r="Q248" s="184">
        <v>0</v>
      </c>
      <c r="R248" s="184">
        <f>Q248*H248</f>
        <v>0</v>
      </c>
      <c r="S248" s="184">
        <v>0</v>
      </c>
      <c r="T248" s="185">
        <f>S248*H248</f>
        <v>0</v>
      </c>
      <c r="AR248" s="24" t="s">
        <v>168</v>
      </c>
      <c r="AT248" s="24" t="s">
        <v>164</v>
      </c>
      <c r="AU248" s="24" t="s">
        <v>77</v>
      </c>
      <c r="AY248" s="24" t="s">
        <v>162</v>
      </c>
      <c r="BE248" s="186">
        <f>IF(N248="základní",J248,0)</f>
        <v>0</v>
      </c>
      <c r="BF248" s="186">
        <f>IF(N248="snížená",J248,0)</f>
        <v>0</v>
      </c>
      <c r="BG248" s="186">
        <f>IF(N248="zákl. přenesená",J248,0)</f>
        <v>0</v>
      </c>
      <c r="BH248" s="186">
        <f>IF(N248="sníž. přenesená",J248,0)</f>
        <v>0</v>
      </c>
      <c r="BI248" s="186">
        <f>IF(N248="nulová",J248,0)</f>
        <v>0</v>
      </c>
      <c r="BJ248" s="24" t="s">
        <v>77</v>
      </c>
      <c r="BK248" s="186">
        <f>ROUND(I248*H248,2)</f>
        <v>0</v>
      </c>
      <c r="BL248" s="24" t="s">
        <v>168</v>
      </c>
      <c r="BM248" s="24" t="s">
        <v>1315</v>
      </c>
    </row>
    <row r="249" spans="2:65" s="1" customFormat="1" ht="19">
      <c r="B249" s="41"/>
      <c r="D249" s="188" t="s">
        <v>182</v>
      </c>
      <c r="F249" s="203" t="s">
        <v>4348</v>
      </c>
      <c r="I249" s="204"/>
      <c r="L249" s="41"/>
      <c r="M249" s="205"/>
      <c r="N249" s="42"/>
      <c r="O249" s="42"/>
      <c r="P249" s="42"/>
      <c r="Q249" s="42"/>
      <c r="R249" s="42"/>
      <c r="S249" s="42"/>
      <c r="T249" s="70"/>
      <c r="AT249" s="24" t="s">
        <v>182</v>
      </c>
      <c r="AU249" s="24" t="s">
        <v>77</v>
      </c>
    </row>
    <row r="250" spans="2:65" s="10" customFormat="1" ht="37.4" customHeight="1">
      <c r="B250" s="160"/>
      <c r="D250" s="171" t="s">
        <v>68</v>
      </c>
      <c r="E250" s="238" t="s">
        <v>3383</v>
      </c>
      <c r="F250" s="238" t="s">
        <v>4349</v>
      </c>
      <c r="I250" s="163"/>
      <c r="J250" s="239">
        <f>BK250</f>
        <v>0</v>
      </c>
      <c r="L250" s="160"/>
      <c r="M250" s="165"/>
      <c r="N250" s="166"/>
      <c r="O250" s="166"/>
      <c r="P250" s="167">
        <f>SUM(P251:P270)</f>
        <v>0</v>
      </c>
      <c r="Q250" s="166"/>
      <c r="R250" s="167">
        <f>SUM(R251:R270)</f>
        <v>0</v>
      </c>
      <c r="S250" s="166"/>
      <c r="T250" s="168">
        <f>SUM(T251:T270)</f>
        <v>0</v>
      </c>
      <c r="AR250" s="161" t="s">
        <v>77</v>
      </c>
      <c r="AT250" s="169" t="s">
        <v>68</v>
      </c>
      <c r="AU250" s="169" t="s">
        <v>69</v>
      </c>
      <c r="AY250" s="161" t="s">
        <v>162</v>
      </c>
      <c r="BK250" s="170">
        <f>SUM(BK251:BK270)</f>
        <v>0</v>
      </c>
    </row>
    <row r="251" spans="2:65" s="1" customFormat="1" ht="16.5" customHeight="1">
      <c r="B251" s="174"/>
      <c r="C251" s="175" t="s">
        <v>589</v>
      </c>
      <c r="D251" s="175" t="s">
        <v>164</v>
      </c>
      <c r="E251" s="176" t="s">
        <v>4350</v>
      </c>
      <c r="F251" s="177" t="s">
        <v>4351</v>
      </c>
      <c r="G251" s="178" t="s">
        <v>320</v>
      </c>
      <c r="H251" s="179">
        <v>1</v>
      </c>
      <c r="I251" s="180"/>
      <c r="J251" s="181">
        <f>ROUND(I251*H251,2)</f>
        <v>0</v>
      </c>
      <c r="K251" s="177" t="s">
        <v>5</v>
      </c>
      <c r="L251" s="41"/>
      <c r="M251" s="182" t="s">
        <v>5</v>
      </c>
      <c r="N251" s="183" t="s">
        <v>40</v>
      </c>
      <c r="O251" s="42"/>
      <c r="P251" s="184">
        <f>O251*H251</f>
        <v>0</v>
      </c>
      <c r="Q251" s="184">
        <v>0</v>
      </c>
      <c r="R251" s="184">
        <f>Q251*H251</f>
        <v>0</v>
      </c>
      <c r="S251" s="184">
        <v>0</v>
      </c>
      <c r="T251" s="185">
        <f>S251*H251</f>
        <v>0</v>
      </c>
      <c r="AR251" s="24" t="s">
        <v>168</v>
      </c>
      <c r="AT251" s="24" t="s">
        <v>164</v>
      </c>
      <c r="AU251" s="24" t="s">
        <v>77</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1335</v>
      </c>
    </row>
    <row r="252" spans="2:65" s="1" customFormat="1" ht="19">
      <c r="B252" s="41"/>
      <c r="D252" s="197" t="s">
        <v>182</v>
      </c>
      <c r="F252" s="234" t="s">
        <v>4270</v>
      </c>
      <c r="I252" s="204"/>
      <c r="L252" s="41"/>
      <c r="M252" s="205"/>
      <c r="N252" s="42"/>
      <c r="O252" s="42"/>
      <c r="P252" s="42"/>
      <c r="Q252" s="42"/>
      <c r="R252" s="42"/>
      <c r="S252" s="42"/>
      <c r="T252" s="70"/>
      <c r="AT252" s="24" t="s">
        <v>182</v>
      </c>
      <c r="AU252" s="24" t="s">
        <v>77</v>
      </c>
    </row>
    <row r="253" spans="2:65" s="1" customFormat="1" ht="25.5" customHeight="1">
      <c r="B253" s="174"/>
      <c r="C253" s="175" t="s">
        <v>595</v>
      </c>
      <c r="D253" s="175" t="s">
        <v>164</v>
      </c>
      <c r="E253" s="176" t="s">
        <v>4352</v>
      </c>
      <c r="F253" s="177" t="s">
        <v>4249</v>
      </c>
      <c r="G253" s="178" t="s">
        <v>320</v>
      </c>
      <c r="H253" s="179">
        <v>1</v>
      </c>
      <c r="I253" s="180"/>
      <c r="J253" s="181">
        <f>ROUND(I253*H253,2)</f>
        <v>0</v>
      </c>
      <c r="K253" s="177" t="s">
        <v>5</v>
      </c>
      <c r="L253" s="41"/>
      <c r="M253" s="182" t="s">
        <v>5</v>
      </c>
      <c r="N253" s="183" t="s">
        <v>40</v>
      </c>
      <c r="O253" s="42"/>
      <c r="P253" s="184">
        <f>O253*H253</f>
        <v>0</v>
      </c>
      <c r="Q253" s="184">
        <v>0</v>
      </c>
      <c r="R253" s="184">
        <f>Q253*H253</f>
        <v>0</v>
      </c>
      <c r="S253" s="184">
        <v>0</v>
      </c>
      <c r="T253" s="185">
        <f>S253*H253</f>
        <v>0</v>
      </c>
      <c r="AR253" s="24" t="s">
        <v>168</v>
      </c>
      <c r="AT253" s="24" t="s">
        <v>164</v>
      </c>
      <c r="AU253" s="24" t="s">
        <v>77</v>
      </c>
      <c r="AY253" s="24" t="s">
        <v>162</v>
      </c>
      <c r="BE253" s="186">
        <f>IF(N253="základní",J253,0)</f>
        <v>0</v>
      </c>
      <c r="BF253" s="186">
        <f>IF(N253="snížená",J253,0)</f>
        <v>0</v>
      </c>
      <c r="BG253" s="186">
        <f>IF(N253="zákl. přenesená",J253,0)</f>
        <v>0</v>
      </c>
      <c r="BH253" s="186">
        <f>IF(N253="sníž. přenesená",J253,0)</f>
        <v>0</v>
      </c>
      <c r="BI253" s="186">
        <f>IF(N253="nulová",J253,0)</f>
        <v>0</v>
      </c>
      <c r="BJ253" s="24" t="s">
        <v>77</v>
      </c>
      <c r="BK253" s="186">
        <f>ROUND(I253*H253,2)</f>
        <v>0</v>
      </c>
      <c r="BL253" s="24" t="s">
        <v>168</v>
      </c>
      <c r="BM253" s="24" t="s">
        <v>1346</v>
      </c>
    </row>
    <row r="254" spans="2:65" s="1" customFormat="1" ht="19">
      <c r="B254" s="41"/>
      <c r="D254" s="197" t="s">
        <v>182</v>
      </c>
      <c r="F254" s="234" t="s">
        <v>4250</v>
      </c>
      <c r="I254" s="204"/>
      <c r="L254" s="41"/>
      <c r="M254" s="205"/>
      <c r="N254" s="42"/>
      <c r="O254" s="42"/>
      <c r="P254" s="42"/>
      <c r="Q254" s="42"/>
      <c r="R254" s="42"/>
      <c r="S254" s="42"/>
      <c r="T254" s="70"/>
      <c r="AT254" s="24" t="s">
        <v>182</v>
      </c>
      <c r="AU254" s="24" t="s">
        <v>77</v>
      </c>
    </row>
    <row r="255" spans="2:65" s="1" customFormat="1" ht="16.5" customHeight="1">
      <c r="B255" s="174"/>
      <c r="C255" s="175" t="s">
        <v>600</v>
      </c>
      <c r="D255" s="175" t="s">
        <v>164</v>
      </c>
      <c r="E255" s="176" t="s">
        <v>4353</v>
      </c>
      <c r="F255" s="177" t="s">
        <v>4302</v>
      </c>
      <c r="G255" s="178" t="s">
        <v>320</v>
      </c>
      <c r="H255" s="179">
        <v>2</v>
      </c>
      <c r="I255" s="180"/>
      <c r="J255" s="181">
        <f>ROUND(I255*H255,2)</f>
        <v>0</v>
      </c>
      <c r="K255" s="177" t="s">
        <v>5</v>
      </c>
      <c r="L255" s="41"/>
      <c r="M255" s="182" t="s">
        <v>5</v>
      </c>
      <c r="N255" s="183" t="s">
        <v>40</v>
      </c>
      <c r="O255" s="42"/>
      <c r="P255" s="184">
        <f>O255*H255</f>
        <v>0</v>
      </c>
      <c r="Q255" s="184">
        <v>0</v>
      </c>
      <c r="R255" s="184">
        <f>Q255*H255</f>
        <v>0</v>
      </c>
      <c r="S255" s="184">
        <v>0</v>
      </c>
      <c r="T255" s="185">
        <f>S255*H255</f>
        <v>0</v>
      </c>
      <c r="AR255" s="24" t="s">
        <v>168</v>
      </c>
      <c r="AT255" s="24" t="s">
        <v>164</v>
      </c>
      <c r="AU255" s="24" t="s">
        <v>77</v>
      </c>
      <c r="AY255" s="24" t="s">
        <v>162</v>
      </c>
      <c r="BE255" s="186">
        <f>IF(N255="základní",J255,0)</f>
        <v>0</v>
      </c>
      <c r="BF255" s="186">
        <f>IF(N255="snížená",J255,0)</f>
        <v>0</v>
      </c>
      <c r="BG255" s="186">
        <f>IF(N255="zákl. přenesená",J255,0)</f>
        <v>0</v>
      </c>
      <c r="BH255" s="186">
        <f>IF(N255="sníž. přenesená",J255,0)</f>
        <v>0</v>
      </c>
      <c r="BI255" s="186">
        <f>IF(N255="nulová",J255,0)</f>
        <v>0</v>
      </c>
      <c r="BJ255" s="24" t="s">
        <v>77</v>
      </c>
      <c r="BK255" s="186">
        <f>ROUND(I255*H255,2)</f>
        <v>0</v>
      </c>
      <c r="BL255" s="24" t="s">
        <v>168</v>
      </c>
      <c r="BM255" s="24" t="s">
        <v>1361</v>
      </c>
    </row>
    <row r="256" spans="2:65" s="1" customFormat="1" ht="19">
      <c r="B256" s="41"/>
      <c r="D256" s="197" t="s">
        <v>182</v>
      </c>
      <c r="F256" s="234" t="s">
        <v>4303</v>
      </c>
      <c r="I256" s="204"/>
      <c r="L256" s="41"/>
      <c r="M256" s="205"/>
      <c r="N256" s="42"/>
      <c r="O256" s="42"/>
      <c r="P256" s="42"/>
      <c r="Q256" s="42"/>
      <c r="R256" s="42"/>
      <c r="S256" s="42"/>
      <c r="T256" s="70"/>
      <c r="AT256" s="24" t="s">
        <v>182</v>
      </c>
      <c r="AU256" s="24" t="s">
        <v>77</v>
      </c>
    </row>
    <row r="257" spans="2:65" s="1" customFormat="1" ht="25.5" customHeight="1">
      <c r="B257" s="174"/>
      <c r="C257" s="175" t="s">
        <v>610</v>
      </c>
      <c r="D257" s="175" t="s">
        <v>164</v>
      </c>
      <c r="E257" s="176" t="s">
        <v>4354</v>
      </c>
      <c r="F257" s="177" t="s">
        <v>4184</v>
      </c>
      <c r="G257" s="178" t="s">
        <v>320</v>
      </c>
      <c r="H257" s="179">
        <v>1</v>
      </c>
      <c r="I257" s="180"/>
      <c r="J257" s="181">
        <f>ROUND(I257*H257,2)</f>
        <v>0</v>
      </c>
      <c r="K257" s="177" t="s">
        <v>5</v>
      </c>
      <c r="L257" s="41"/>
      <c r="M257" s="182" t="s">
        <v>5</v>
      </c>
      <c r="N257" s="183" t="s">
        <v>40</v>
      </c>
      <c r="O257" s="42"/>
      <c r="P257" s="184">
        <f>O257*H257</f>
        <v>0</v>
      </c>
      <c r="Q257" s="184">
        <v>0</v>
      </c>
      <c r="R257" s="184">
        <f>Q257*H257</f>
        <v>0</v>
      </c>
      <c r="S257" s="184">
        <v>0</v>
      </c>
      <c r="T257" s="185">
        <f>S257*H257</f>
        <v>0</v>
      </c>
      <c r="AR257" s="24" t="s">
        <v>168</v>
      </c>
      <c r="AT257" s="24" t="s">
        <v>164</v>
      </c>
      <c r="AU257" s="24" t="s">
        <v>77</v>
      </c>
      <c r="AY257" s="24" t="s">
        <v>162</v>
      </c>
      <c r="BE257" s="186">
        <f>IF(N257="základní",J257,0)</f>
        <v>0</v>
      </c>
      <c r="BF257" s="186">
        <f>IF(N257="snížená",J257,0)</f>
        <v>0</v>
      </c>
      <c r="BG257" s="186">
        <f>IF(N257="zákl. přenesená",J257,0)</f>
        <v>0</v>
      </c>
      <c r="BH257" s="186">
        <f>IF(N257="sníž. přenesená",J257,0)</f>
        <v>0</v>
      </c>
      <c r="BI257" s="186">
        <f>IF(N257="nulová",J257,0)</f>
        <v>0</v>
      </c>
      <c r="BJ257" s="24" t="s">
        <v>77</v>
      </c>
      <c r="BK257" s="186">
        <f>ROUND(I257*H257,2)</f>
        <v>0</v>
      </c>
      <c r="BL257" s="24" t="s">
        <v>168</v>
      </c>
      <c r="BM257" s="24" t="s">
        <v>1371</v>
      </c>
    </row>
    <row r="258" spans="2:65" s="1" customFormat="1" ht="19">
      <c r="B258" s="41"/>
      <c r="D258" s="197" t="s">
        <v>182</v>
      </c>
      <c r="F258" s="234" t="s">
        <v>4185</v>
      </c>
      <c r="I258" s="204"/>
      <c r="L258" s="41"/>
      <c r="M258" s="205"/>
      <c r="N258" s="42"/>
      <c r="O258" s="42"/>
      <c r="P258" s="42"/>
      <c r="Q258" s="42"/>
      <c r="R258" s="42"/>
      <c r="S258" s="42"/>
      <c r="T258" s="70"/>
      <c r="AT258" s="24" t="s">
        <v>182</v>
      </c>
      <c r="AU258" s="24" t="s">
        <v>77</v>
      </c>
    </row>
    <row r="259" spans="2:65" s="1" customFormat="1" ht="16.5" customHeight="1">
      <c r="B259" s="174"/>
      <c r="C259" s="175" t="s">
        <v>614</v>
      </c>
      <c r="D259" s="175" t="s">
        <v>164</v>
      </c>
      <c r="E259" s="176" t="s">
        <v>4355</v>
      </c>
      <c r="F259" s="177" t="s">
        <v>4347</v>
      </c>
      <c r="G259" s="178" t="s">
        <v>320</v>
      </c>
      <c r="H259" s="179">
        <v>2</v>
      </c>
      <c r="I259" s="180"/>
      <c r="J259" s="181">
        <f>ROUND(I259*H259,2)</f>
        <v>0</v>
      </c>
      <c r="K259" s="177" t="s">
        <v>5</v>
      </c>
      <c r="L259" s="41"/>
      <c r="M259" s="182" t="s">
        <v>5</v>
      </c>
      <c r="N259" s="183" t="s">
        <v>40</v>
      </c>
      <c r="O259" s="42"/>
      <c r="P259" s="184">
        <f>O259*H259</f>
        <v>0</v>
      </c>
      <c r="Q259" s="184">
        <v>0</v>
      </c>
      <c r="R259" s="184">
        <f>Q259*H259</f>
        <v>0</v>
      </c>
      <c r="S259" s="184">
        <v>0</v>
      </c>
      <c r="T259" s="185">
        <f>S259*H259</f>
        <v>0</v>
      </c>
      <c r="AR259" s="24" t="s">
        <v>168</v>
      </c>
      <c r="AT259" s="24" t="s">
        <v>164</v>
      </c>
      <c r="AU259" s="24" t="s">
        <v>77</v>
      </c>
      <c r="AY259" s="24" t="s">
        <v>162</v>
      </c>
      <c r="BE259" s="186">
        <f>IF(N259="základní",J259,0)</f>
        <v>0</v>
      </c>
      <c r="BF259" s="186">
        <f>IF(N259="snížená",J259,0)</f>
        <v>0</v>
      </c>
      <c r="BG259" s="186">
        <f>IF(N259="zákl. přenesená",J259,0)</f>
        <v>0</v>
      </c>
      <c r="BH259" s="186">
        <f>IF(N259="sníž. přenesená",J259,0)</f>
        <v>0</v>
      </c>
      <c r="BI259" s="186">
        <f>IF(N259="nulová",J259,0)</f>
        <v>0</v>
      </c>
      <c r="BJ259" s="24" t="s">
        <v>77</v>
      </c>
      <c r="BK259" s="186">
        <f>ROUND(I259*H259,2)</f>
        <v>0</v>
      </c>
      <c r="BL259" s="24" t="s">
        <v>168</v>
      </c>
      <c r="BM259" s="24" t="s">
        <v>1386</v>
      </c>
    </row>
    <row r="260" spans="2:65" s="1" customFormat="1" ht="19">
      <c r="B260" s="41"/>
      <c r="D260" s="197" t="s">
        <v>182</v>
      </c>
      <c r="F260" s="234" t="s">
        <v>4348</v>
      </c>
      <c r="I260" s="204"/>
      <c r="L260" s="41"/>
      <c r="M260" s="205"/>
      <c r="N260" s="42"/>
      <c r="O260" s="42"/>
      <c r="P260" s="42"/>
      <c r="Q260" s="42"/>
      <c r="R260" s="42"/>
      <c r="S260" s="42"/>
      <c r="T260" s="70"/>
      <c r="AT260" s="24" t="s">
        <v>182</v>
      </c>
      <c r="AU260" s="24" t="s">
        <v>77</v>
      </c>
    </row>
    <row r="261" spans="2:65" s="1" customFormat="1" ht="16.5" customHeight="1">
      <c r="B261" s="174"/>
      <c r="C261" s="175" t="s">
        <v>634</v>
      </c>
      <c r="D261" s="175" t="s">
        <v>164</v>
      </c>
      <c r="E261" s="176" t="s">
        <v>4356</v>
      </c>
      <c r="F261" s="177" t="s">
        <v>4347</v>
      </c>
      <c r="G261" s="178" t="s">
        <v>320</v>
      </c>
      <c r="H261" s="179">
        <v>1</v>
      </c>
      <c r="I261" s="180"/>
      <c r="J261" s="181">
        <f>ROUND(I261*H261,2)</f>
        <v>0</v>
      </c>
      <c r="K261" s="177" t="s">
        <v>5</v>
      </c>
      <c r="L261" s="41"/>
      <c r="M261" s="182" t="s">
        <v>5</v>
      </c>
      <c r="N261" s="183" t="s">
        <v>40</v>
      </c>
      <c r="O261" s="42"/>
      <c r="P261" s="184">
        <f>O261*H261</f>
        <v>0</v>
      </c>
      <c r="Q261" s="184">
        <v>0</v>
      </c>
      <c r="R261" s="184">
        <f>Q261*H261</f>
        <v>0</v>
      </c>
      <c r="S261" s="184">
        <v>0</v>
      </c>
      <c r="T261" s="185">
        <f>S261*H261</f>
        <v>0</v>
      </c>
      <c r="AR261" s="24" t="s">
        <v>168</v>
      </c>
      <c r="AT261" s="24" t="s">
        <v>164</v>
      </c>
      <c r="AU261" s="24" t="s">
        <v>77</v>
      </c>
      <c r="AY261" s="24" t="s">
        <v>162</v>
      </c>
      <c r="BE261" s="186">
        <f>IF(N261="základní",J261,0)</f>
        <v>0</v>
      </c>
      <c r="BF261" s="186">
        <f>IF(N261="snížená",J261,0)</f>
        <v>0</v>
      </c>
      <c r="BG261" s="186">
        <f>IF(N261="zákl. přenesená",J261,0)</f>
        <v>0</v>
      </c>
      <c r="BH261" s="186">
        <f>IF(N261="sníž. přenesená",J261,0)</f>
        <v>0</v>
      </c>
      <c r="BI261" s="186">
        <f>IF(N261="nulová",J261,0)</f>
        <v>0</v>
      </c>
      <c r="BJ261" s="24" t="s">
        <v>77</v>
      </c>
      <c r="BK261" s="186">
        <f>ROUND(I261*H261,2)</f>
        <v>0</v>
      </c>
      <c r="BL261" s="24" t="s">
        <v>168</v>
      </c>
      <c r="BM261" s="24" t="s">
        <v>1396</v>
      </c>
    </row>
    <row r="262" spans="2:65" s="1" customFormat="1" ht="19">
      <c r="B262" s="41"/>
      <c r="D262" s="197" t="s">
        <v>182</v>
      </c>
      <c r="F262" s="234" t="s">
        <v>4348</v>
      </c>
      <c r="I262" s="204"/>
      <c r="L262" s="41"/>
      <c r="M262" s="205"/>
      <c r="N262" s="42"/>
      <c r="O262" s="42"/>
      <c r="P262" s="42"/>
      <c r="Q262" s="42"/>
      <c r="R262" s="42"/>
      <c r="S262" s="42"/>
      <c r="T262" s="70"/>
      <c r="AT262" s="24" t="s">
        <v>182</v>
      </c>
      <c r="AU262" s="24" t="s">
        <v>77</v>
      </c>
    </row>
    <row r="263" spans="2:65" s="1" customFormat="1" ht="16.5" customHeight="1">
      <c r="B263" s="174"/>
      <c r="C263" s="175" t="s">
        <v>662</v>
      </c>
      <c r="D263" s="175" t="s">
        <v>164</v>
      </c>
      <c r="E263" s="176" t="s">
        <v>4357</v>
      </c>
      <c r="F263" s="177" t="s">
        <v>4269</v>
      </c>
      <c r="G263" s="178" t="s">
        <v>320</v>
      </c>
      <c r="H263" s="179">
        <v>1</v>
      </c>
      <c r="I263" s="180"/>
      <c r="J263" s="181">
        <f>ROUND(I263*H263,2)</f>
        <v>0</v>
      </c>
      <c r="K263" s="177" t="s">
        <v>5</v>
      </c>
      <c r="L263" s="41"/>
      <c r="M263" s="182" t="s">
        <v>5</v>
      </c>
      <c r="N263" s="183" t="s">
        <v>40</v>
      </c>
      <c r="O263" s="42"/>
      <c r="P263" s="184">
        <f>O263*H263</f>
        <v>0</v>
      </c>
      <c r="Q263" s="184">
        <v>0</v>
      </c>
      <c r="R263" s="184">
        <f>Q263*H263</f>
        <v>0</v>
      </c>
      <c r="S263" s="184">
        <v>0</v>
      </c>
      <c r="T263" s="185">
        <f>S263*H263</f>
        <v>0</v>
      </c>
      <c r="AR263" s="24" t="s">
        <v>168</v>
      </c>
      <c r="AT263" s="24" t="s">
        <v>164</v>
      </c>
      <c r="AU263" s="24" t="s">
        <v>77</v>
      </c>
      <c r="AY263" s="24" t="s">
        <v>162</v>
      </c>
      <c r="BE263" s="186">
        <f>IF(N263="základní",J263,0)</f>
        <v>0</v>
      </c>
      <c r="BF263" s="186">
        <f>IF(N263="snížená",J263,0)</f>
        <v>0</v>
      </c>
      <c r="BG263" s="186">
        <f>IF(N263="zákl. přenesená",J263,0)</f>
        <v>0</v>
      </c>
      <c r="BH263" s="186">
        <f>IF(N263="sníž. přenesená",J263,0)</f>
        <v>0</v>
      </c>
      <c r="BI263" s="186">
        <f>IF(N263="nulová",J263,0)</f>
        <v>0</v>
      </c>
      <c r="BJ263" s="24" t="s">
        <v>77</v>
      </c>
      <c r="BK263" s="186">
        <f>ROUND(I263*H263,2)</f>
        <v>0</v>
      </c>
      <c r="BL263" s="24" t="s">
        <v>168</v>
      </c>
      <c r="BM263" s="24" t="s">
        <v>1407</v>
      </c>
    </row>
    <row r="264" spans="2:65" s="1" customFormat="1" ht="19">
      <c r="B264" s="41"/>
      <c r="D264" s="197" t="s">
        <v>182</v>
      </c>
      <c r="F264" s="234" t="s">
        <v>4348</v>
      </c>
      <c r="I264" s="204"/>
      <c r="L264" s="41"/>
      <c r="M264" s="205"/>
      <c r="N264" s="42"/>
      <c r="O264" s="42"/>
      <c r="P264" s="42"/>
      <c r="Q264" s="42"/>
      <c r="R264" s="42"/>
      <c r="S264" s="42"/>
      <c r="T264" s="70"/>
      <c r="AT264" s="24" t="s">
        <v>182</v>
      </c>
      <c r="AU264" s="24" t="s">
        <v>77</v>
      </c>
    </row>
    <row r="265" spans="2:65" s="1" customFormat="1" ht="16.5" customHeight="1">
      <c r="B265" s="174"/>
      <c r="C265" s="175" t="s">
        <v>666</v>
      </c>
      <c r="D265" s="175" t="s">
        <v>164</v>
      </c>
      <c r="E265" s="176" t="s">
        <v>4358</v>
      </c>
      <c r="F265" s="177" t="s">
        <v>4359</v>
      </c>
      <c r="G265" s="178" t="s">
        <v>320</v>
      </c>
      <c r="H265" s="179">
        <v>1</v>
      </c>
      <c r="I265" s="180"/>
      <c r="J265" s="181">
        <f>ROUND(I265*H265,2)</f>
        <v>0</v>
      </c>
      <c r="K265" s="177" t="s">
        <v>5</v>
      </c>
      <c r="L265" s="41"/>
      <c r="M265" s="182" t="s">
        <v>5</v>
      </c>
      <c r="N265" s="183" t="s">
        <v>40</v>
      </c>
      <c r="O265" s="42"/>
      <c r="P265" s="184">
        <f>O265*H265</f>
        <v>0</v>
      </c>
      <c r="Q265" s="184">
        <v>0</v>
      </c>
      <c r="R265" s="184">
        <f>Q265*H265</f>
        <v>0</v>
      </c>
      <c r="S265" s="184">
        <v>0</v>
      </c>
      <c r="T265" s="185">
        <f>S265*H265</f>
        <v>0</v>
      </c>
      <c r="AR265" s="24" t="s">
        <v>168</v>
      </c>
      <c r="AT265" s="24" t="s">
        <v>164</v>
      </c>
      <c r="AU265" s="24" t="s">
        <v>77</v>
      </c>
      <c r="AY265" s="24" t="s">
        <v>162</v>
      </c>
      <c r="BE265" s="186">
        <f>IF(N265="základní",J265,0)</f>
        <v>0</v>
      </c>
      <c r="BF265" s="186">
        <f>IF(N265="snížená",J265,0)</f>
        <v>0</v>
      </c>
      <c r="BG265" s="186">
        <f>IF(N265="zákl. přenesená",J265,0)</f>
        <v>0</v>
      </c>
      <c r="BH265" s="186">
        <f>IF(N265="sníž. přenesená",J265,0)</f>
        <v>0</v>
      </c>
      <c r="BI265" s="186">
        <f>IF(N265="nulová",J265,0)</f>
        <v>0</v>
      </c>
      <c r="BJ265" s="24" t="s">
        <v>77</v>
      </c>
      <c r="BK265" s="186">
        <f>ROUND(I265*H265,2)</f>
        <v>0</v>
      </c>
      <c r="BL265" s="24" t="s">
        <v>168</v>
      </c>
      <c r="BM265" s="24" t="s">
        <v>1421</v>
      </c>
    </row>
    <row r="266" spans="2:65" s="1" customFormat="1" ht="19">
      <c r="B266" s="41"/>
      <c r="D266" s="197" t="s">
        <v>182</v>
      </c>
      <c r="F266" s="234" t="s">
        <v>4270</v>
      </c>
      <c r="I266" s="204"/>
      <c r="L266" s="41"/>
      <c r="M266" s="205"/>
      <c r="N266" s="42"/>
      <c r="O266" s="42"/>
      <c r="P266" s="42"/>
      <c r="Q266" s="42"/>
      <c r="R266" s="42"/>
      <c r="S266" s="42"/>
      <c r="T266" s="70"/>
      <c r="AT266" s="24" t="s">
        <v>182</v>
      </c>
      <c r="AU266" s="24" t="s">
        <v>77</v>
      </c>
    </row>
    <row r="267" spans="2:65" s="1" customFormat="1" ht="16.5" customHeight="1">
      <c r="B267" s="174"/>
      <c r="C267" s="175" t="s">
        <v>670</v>
      </c>
      <c r="D267" s="175" t="s">
        <v>164</v>
      </c>
      <c r="E267" s="176" t="s">
        <v>4360</v>
      </c>
      <c r="F267" s="177" t="s">
        <v>4347</v>
      </c>
      <c r="G267" s="178" t="s">
        <v>320</v>
      </c>
      <c r="H267" s="179">
        <v>1</v>
      </c>
      <c r="I267" s="180"/>
      <c r="J267" s="181">
        <f>ROUND(I267*H267,2)</f>
        <v>0</v>
      </c>
      <c r="K267" s="177" t="s">
        <v>5</v>
      </c>
      <c r="L267" s="41"/>
      <c r="M267" s="182" t="s">
        <v>5</v>
      </c>
      <c r="N267" s="183" t="s">
        <v>40</v>
      </c>
      <c r="O267" s="42"/>
      <c r="P267" s="184">
        <f>O267*H267</f>
        <v>0</v>
      </c>
      <c r="Q267" s="184">
        <v>0</v>
      </c>
      <c r="R267" s="184">
        <f>Q267*H267</f>
        <v>0</v>
      </c>
      <c r="S267" s="184">
        <v>0</v>
      </c>
      <c r="T267" s="185">
        <f>S267*H267</f>
        <v>0</v>
      </c>
      <c r="AR267" s="24" t="s">
        <v>168</v>
      </c>
      <c r="AT267" s="24" t="s">
        <v>164</v>
      </c>
      <c r="AU267" s="24" t="s">
        <v>77</v>
      </c>
      <c r="AY267" s="24" t="s">
        <v>162</v>
      </c>
      <c r="BE267" s="186">
        <f>IF(N267="základní",J267,0)</f>
        <v>0</v>
      </c>
      <c r="BF267" s="186">
        <f>IF(N267="snížená",J267,0)</f>
        <v>0</v>
      </c>
      <c r="BG267" s="186">
        <f>IF(N267="zákl. přenesená",J267,0)</f>
        <v>0</v>
      </c>
      <c r="BH267" s="186">
        <f>IF(N267="sníž. přenesená",J267,0)</f>
        <v>0</v>
      </c>
      <c r="BI267" s="186">
        <f>IF(N267="nulová",J267,0)</f>
        <v>0</v>
      </c>
      <c r="BJ267" s="24" t="s">
        <v>77</v>
      </c>
      <c r="BK267" s="186">
        <f>ROUND(I267*H267,2)</f>
        <v>0</v>
      </c>
      <c r="BL267" s="24" t="s">
        <v>168</v>
      </c>
      <c r="BM267" s="24" t="s">
        <v>1431</v>
      </c>
    </row>
    <row r="268" spans="2:65" s="1" customFormat="1" ht="19">
      <c r="B268" s="41"/>
      <c r="D268" s="197" t="s">
        <v>182</v>
      </c>
      <c r="F268" s="234" t="s">
        <v>4361</v>
      </c>
      <c r="I268" s="204"/>
      <c r="L268" s="41"/>
      <c r="M268" s="205"/>
      <c r="N268" s="42"/>
      <c r="O268" s="42"/>
      <c r="P268" s="42"/>
      <c r="Q268" s="42"/>
      <c r="R268" s="42"/>
      <c r="S268" s="42"/>
      <c r="T268" s="70"/>
      <c r="AT268" s="24" t="s">
        <v>182</v>
      </c>
      <c r="AU268" s="24" t="s">
        <v>77</v>
      </c>
    </row>
    <row r="269" spans="2:65" s="1" customFormat="1" ht="16.5" customHeight="1">
      <c r="B269" s="174"/>
      <c r="C269" s="175" t="s">
        <v>674</v>
      </c>
      <c r="D269" s="175" t="s">
        <v>164</v>
      </c>
      <c r="E269" s="176" t="s">
        <v>4362</v>
      </c>
      <c r="F269" s="177" t="s">
        <v>4363</v>
      </c>
      <c r="G269" s="178" t="s">
        <v>320</v>
      </c>
      <c r="H269" s="179">
        <v>1</v>
      </c>
      <c r="I269" s="180"/>
      <c r="J269" s="181">
        <f>ROUND(I269*H269,2)</f>
        <v>0</v>
      </c>
      <c r="K269" s="177" t="s">
        <v>5</v>
      </c>
      <c r="L269" s="41"/>
      <c r="M269" s="182" t="s">
        <v>5</v>
      </c>
      <c r="N269" s="183" t="s">
        <v>40</v>
      </c>
      <c r="O269" s="42"/>
      <c r="P269" s="184">
        <f>O269*H269</f>
        <v>0</v>
      </c>
      <c r="Q269" s="184">
        <v>0</v>
      </c>
      <c r="R269" s="184">
        <f>Q269*H269</f>
        <v>0</v>
      </c>
      <c r="S269" s="184">
        <v>0</v>
      </c>
      <c r="T269" s="185">
        <f>S269*H269</f>
        <v>0</v>
      </c>
      <c r="AR269" s="24" t="s">
        <v>168</v>
      </c>
      <c r="AT269" s="24" t="s">
        <v>164</v>
      </c>
      <c r="AU269" s="24" t="s">
        <v>77</v>
      </c>
      <c r="AY269" s="24" t="s">
        <v>162</v>
      </c>
      <c r="BE269" s="186">
        <f>IF(N269="základní",J269,0)</f>
        <v>0</v>
      </c>
      <c r="BF269" s="186">
        <f>IF(N269="snížená",J269,0)</f>
        <v>0</v>
      </c>
      <c r="BG269" s="186">
        <f>IF(N269="zákl. přenesená",J269,0)</f>
        <v>0</v>
      </c>
      <c r="BH269" s="186">
        <f>IF(N269="sníž. přenesená",J269,0)</f>
        <v>0</v>
      </c>
      <c r="BI269" s="186">
        <f>IF(N269="nulová",J269,0)</f>
        <v>0</v>
      </c>
      <c r="BJ269" s="24" t="s">
        <v>77</v>
      </c>
      <c r="BK269" s="186">
        <f>ROUND(I269*H269,2)</f>
        <v>0</v>
      </c>
      <c r="BL269" s="24" t="s">
        <v>168</v>
      </c>
      <c r="BM269" s="24" t="s">
        <v>1440</v>
      </c>
    </row>
    <row r="270" spans="2:65" s="1" customFormat="1" ht="19">
      <c r="B270" s="41"/>
      <c r="D270" s="188" t="s">
        <v>182</v>
      </c>
      <c r="F270" s="203" t="s">
        <v>4364</v>
      </c>
      <c r="I270" s="204"/>
      <c r="L270" s="41"/>
      <c r="M270" s="205"/>
      <c r="N270" s="42"/>
      <c r="O270" s="42"/>
      <c r="P270" s="42"/>
      <c r="Q270" s="42"/>
      <c r="R270" s="42"/>
      <c r="S270" s="42"/>
      <c r="T270" s="70"/>
      <c r="AT270" s="24" t="s">
        <v>182</v>
      </c>
      <c r="AU270" s="24" t="s">
        <v>77</v>
      </c>
    </row>
    <row r="271" spans="2:65" s="10" customFormat="1" ht="37.4" customHeight="1">
      <c r="B271" s="160"/>
      <c r="D271" s="171" t="s">
        <v>68</v>
      </c>
      <c r="E271" s="238" t="s">
        <v>3392</v>
      </c>
      <c r="F271" s="238" t="s">
        <v>4365</v>
      </c>
      <c r="I271" s="163"/>
      <c r="J271" s="239">
        <f>BK271</f>
        <v>0</v>
      </c>
      <c r="L271" s="160"/>
      <c r="M271" s="165"/>
      <c r="N271" s="166"/>
      <c r="O271" s="166"/>
      <c r="P271" s="167">
        <f>SUM(P272:P313)</f>
        <v>0</v>
      </c>
      <c r="Q271" s="166"/>
      <c r="R271" s="167">
        <f>SUM(R272:R313)</f>
        <v>0</v>
      </c>
      <c r="S271" s="166"/>
      <c r="T271" s="168">
        <f>SUM(T272:T313)</f>
        <v>0</v>
      </c>
      <c r="AR271" s="161" t="s">
        <v>77</v>
      </c>
      <c r="AT271" s="169" t="s">
        <v>68</v>
      </c>
      <c r="AU271" s="169" t="s">
        <v>69</v>
      </c>
      <c r="AY271" s="161" t="s">
        <v>162</v>
      </c>
      <c r="BK271" s="170">
        <f>SUM(BK272:BK313)</f>
        <v>0</v>
      </c>
    </row>
    <row r="272" spans="2:65" s="1" customFormat="1" ht="16.5" customHeight="1">
      <c r="B272" s="174"/>
      <c r="C272" s="175" t="s">
        <v>679</v>
      </c>
      <c r="D272" s="175" t="s">
        <v>164</v>
      </c>
      <c r="E272" s="176" t="s">
        <v>4366</v>
      </c>
      <c r="F272" s="177" t="s">
        <v>4367</v>
      </c>
      <c r="G272" s="178" t="s">
        <v>320</v>
      </c>
      <c r="H272" s="179">
        <v>2</v>
      </c>
      <c r="I272" s="180"/>
      <c r="J272" s="181">
        <f>ROUND(I272*H272,2)</f>
        <v>0</v>
      </c>
      <c r="K272" s="177" t="s">
        <v>5</v>
      </c>
      <c r="L272" s="41"/>
      <c r="M272" s="182" t="s">
        <v>5</v>
      </c>
      <c r="N272" s="183" t="s">
        <v>40</v>
      </c>
      <c r="O272" s="42"/>
      <c r="P272" s="184">
        <f>O272*H272</f>
        <v>0</v>
      </c>
      <c r="Q272" s="184">
        <v>0</v>
      </c>
      <c r="R272" s="184">
        <f>Q272*H272</f>
        <v>0</v>
      </c>
      <c r="S272" s="184">
        <v>0</v>
      </c>
      <c r="T272" s="185">
        <f>S272*H272</f>
        <v>0</v>
      </c>
      <c r="AR272" s="24" t="s">
        <v>168</v>
      </c>
      <c r="AT272" s="24" t="s">
        <v>164</v>
      </c>
      <c r="AU272" s="24" t="s">
        <v>77</v>
      </c>
      <c r="AY272" s="24" t="s">
        <v>162</v>
      </c>
      <c r="BE272" s="186">
        <f>IF(N272="základní",J272,0)</f>
        <v>0</v>
      </c>
      <c r="BF272" s="186">
        <f>IF(N272="snížená",J272,0)</f>
        <v>0</v>
      </c>
      <c r="BG272" s="186">
        <f>IF(N272="zákl. přenesená",J272,0)</f>
        <v>0</v>
      </c>
      <c r="BH272" s="186">
        <f>IF(N272="sníž. přenesená",J272,0)</f>
        <v>0</v>
      </c>
      <c r="BI272" s="186">
        <f>IF(N272="nulová",J272,0)</f>
        <v>0</v>
      </c>
      <c r="BJ272" s="24" t="s">
        <v>77</v>
      </c>
      <c r="BK272" s="186">
        <f>ROUND(I272*H272,2)</f>
        <v>0</v>
      </c>
      <c r="BL272" s="24" t="s">
        <v>168</v>
      </c>
      <c r="BM272" s="24" t="s">
        <v>1456</v>
      </c>
    </row>
    <row r="273" spans="2:65" s="1" customFormat="1" ht="19">
      <c r="B273" s="41"/>
      <c r="D273" s="197" t="s">
        <v>182</v>
      </c>
      <c r="F273" s="234" t="s">
        <v>4270</v>
      </c>
      <c r="I273" s="204"/>
      <c r="L273" s="41"/>
      <c r="M273" s="205"/>
      <c r="N273" s="42"/>
      <c r="O273" s="42"/>
      <c r="P273" s="42"/>
      <c r="Q273" s="42"/>
      <c r="R273" s="42"/>
      <c r="S273" s="42"/>
      <c r="T273" s="70"/>
      <c r="AT273" s="24" t="s">
        <v>182</v>
      </c>
      <c r="AU273" s="24" t="s">
        <v>77</v>
      </c>
    </row>
    <row r="274" spans="2:65" s="1" customFormat="1" ht="16.5" customHeight="1">
      <c r="B274" s="174"/>
      <c r="C274" s="175" t="s">
        <v>693</v>
      </c>
      <c r="D274" s="175" t="s">
        <v>164</v>
      </c>
      <c r="E274" s="176" t="s">
        <v>4368</v>
      </c>
      <c r="F274" s="177" t="s">
        <v>4369</v>
      </c>
      <c r="G274" s="178" t="s">
        <v>320</v>
      </c>
      <c r="H274" s="179">
        <v>1</v>
      </c>
      <c r="I274" s="180"/>
      <c r="J274" s="181">
        <f>ROUND(I274*H274,2)</f>
        <v>0</v>
      </c>
      <c r="K274" s="177" t="s">
        <v>5</v>
      </c>
      <c r="L274" s="41"/>
      <c r="M274" s="182" t="s">
        <v>5</v>
      </c>
      <c r="N274" s="183" t="s">
        <v>40</v>
      </c>
      <c r="O274" s="42"/>
      <c r="P274" s="184">
        <f>O274*H274</f>
        <v>0</v>
      </c>
      <c r="Q274" s="184">
        <v>0</v>
      </c>
      <c r="R274" s="184">
        <f>Q274*H274</f>
        <v>0</v>
      </c>
      <c r="S274" s="184">
        <v>0</v>
      </c>
      <c r="T274" s="185">
        <f>S274*H274</f>
        <v>0</v>
      </c>
      <c r="AR274" s="24" t="s">
        <v>168</v>
      </c>
      <c r="AT274" s="24" t="s">
        <v>164</v>
      </c>
      <c r="AU274" s="24" t="s">
        <v>77</v>
      </c>
      <c r="AY274" s="24" t="s">
        <v>162</v>
      </c>
      <c r="BE274" s="186">
        <f>IF(N274="základní",J274,0)</f>
        <v>0</v>
      </c>
      <c r="BF274" s="186">
        <f>IF(N274="snížená",J274,0)</f>
        <v>0</v>
      </c>
      <c r="BG274" s="186">
        <f>IF(N274="zákl. přenesená",J274,0)</f>
        <v>0</v>
      </c>
      <c r="BH274" s="186">
        <f>IF(N274="sníž. přenesená",J274,0)</f>
        <v>0</v>
      </c>
      <c r="BI274" s="186">
        <f>IF(N274="nulová",J274,0)</f>
        <v>0</v>
      </c>
      <c r="BJ274" s="24" t="s">
        <v>77</v>
      </c>
      <c r="BK274" s="186">
        <f>ROUND(I274*H274,2)</f>
        <v>0</v>
      </c>
      <c r="BL274" s="24" t="s">
        <v>168</v>
      </c>
      <c r="BM274" s="24" t="s">
        <v>1466</v>
      </c>
    </row>
    <row r="275" spans="2:65" s="1" customFormat="1" ht="19">
      <c r="B275" s="41"/>
      <c r="D275" s="197" t="s">
        <v>182</v>
      </c>
      <c r="F275" s="234" t="s">
        <v>4370</v>
      </c>
      <c r="I275" s="204"/>
      <c r="L275" s="41"/>
      <c r="M275" s="205"/>
      <c r="N275" s="42"/>
      <c r="O275" s="42"/>
      <c r="P275" s="42"/>
      <c r="Q275" s="42"/>
      <c r="R275" s="42"/>
      <c r="S275" s="42"/>
      <c r="T275" s="70"/>
      <c r="AT275" s="24" t="s">
        <v>182</v>
      </c>
      <c r="AU275" s="24" t="s">
        <v>77</v>
      </c>
    </row>
    <row r="276" spans="2:65" s="1" customFormat="1" ht="16.5" customHeight="1">
      <c r="B276" s="174"/>
      <c r="C276" s="175" t="s">
        <v>698</v>
      </c>
      <c r="D276" s="175" t="s">
        <v>164</v>
      </c>
      <c r="E276" s="176" t="s">
        <v>4371</v>
      </c>
      <c r="F276" s="177" t="s">
        <v>4372</v>
      </c>
      <c r="G276" s="178" t="s">
        <v>320</v>
      </c>
      <c r="H276" s="179">
        <v>1</v>
      </c>
      <c r="I276" s="180"/>
      <c r="J276" s="181">
        <f>ROUND(I276*H276,2)</f>
        <v>0</v>
      </c>
      <c r="K276" s="177" t="s">
        <v>5</v>
      </c>
      <c r="L276" s="41"/>
      <c r="M276" s="182" t="s">
        <v>5</v>
      </c>
      <c r="N276" s="183" t="s">
        <v>40</v>
      </c>
      <c r="O276" s="42"/>
      <c r="P276" s="184">
        <f>O276*H276</f>
        <v>0</v>
      </c>
      <c r="Q276" s="184">
        <v>0</v>
      </c>
      <c r="R276" s="184">
        <f>Q276*H276</f>
        <v>0</v>
      </c>
      <c r="S276" s="184">
        <v>0</v>
      </c>
      <c r="T276" s="185">
        <f>S276*H276</f>
        <v>0</v>
      </c>
      <c r="AR276" s="24" t="s">
        <v>168</v>
      </c>
      <c r="AT276" s="24" t="s">
        <v>164</v>
      </c>
      <c r="AU276" s="24" t="s">
        <v>77</v>
      </c>
      <c r="AY276" s="24" t="s">
        <v>162</v>
      </c>
      <c r="BE276" s="186">
        <f>IF(N276="základní",J276,0)</f>
        <v>0</v>
      </c>
      <c r="BF276" s="186">
        <f>IF(N276="snížená",J276,0)</f>
        <v>0</v>
      </c>
      <c r="BG276" s="186">
        <f>IF(N276="zákl. přenesená",J276,0)</f>
        <v>0</v>
      </c>
      <c r="BH276" s="186">
        <f>IF(N276="sníž. přenesená",J276,0)</f>
        <v>0</v>
      </c>
      <c r="BI276" s="186">
        <f>IF(N276="nulová",J276,0)</f>
        <v>0</v>
      </c>
      <c r="BJ276" s="24" t="s">
        <v>77</v>
      </c>
      <c r="BK276" s="186">
        <f>ROUND(I276*H276,2)</f>
        <v>0</v>
      </c>
      <c r="BL276" s="24" t="s">
        <v>168</v>
      </c>
      <c r="BM276" s="24" t="s">
        <v>1474</v>
      </c>
    </row>
    <row r="277" spans="2:65" s="1" customFormat="1" ht="19">
      <c r="B277" s="41"/>
      <c r="D277" s="197" t="s">
        <v>182</v>
      </c>
      <c r="F277" s="234" t="s">
        <v>4373</v>
      </c>
      <c r="I277" s="204"/>
      <c r="L277" s="41"/>
      <c r="M277" s="205"/>
      <c r="N277" s="42"/>
      <c r="O277" s="42"/>
      <c r="P277" s="42"/>
      <c r="Q277" s="42"/>
      <c r="R277" s="42"/>
      <c r="S277" s="42"/>
      <c r="T277" s="70"/>
      <c r="AT277" s="24" t="s">
        <v>182</v>
      </c>
      <c r="AU277" s="24" t="s">
        <v>77</v>
      </c>
    </row>
    <row r="278" spans="2:65" s="1" customFormat="1" ht="25.5" customHeight="1">
      <c r="B278" s="174"/>
      <c r="C278" s="175" t="s">
        <v>710</v>
      </c>
      <c r="D278" s="175" t="s">
        <v>164</v>
      </c>
      <c r="E278" s="176" t="s">
        <v>4374</v>
      </c>
      <c r="F278" s="177" t="s">
        <v>4375</v>
      </c>
      <c r="G278" s="178" t="s">
        <v>320</v>
      </c>
      <c r="H278" s="179">
        <v>1</v>
      </c>
      <c r="I278" s="180"/>
      <c r="J278" s="181">
        <f>ROUND(I278*H278,2)</f>
        <v>0</v>
      </c>
      <c r="K278" s="177" t="s">
        <v>5</v>
      </c>
      <c r="L278" s="41"/>
      <c r="M278" s="182" t="s">
        <v>5</v>
      </c>
      <c r="N278" s="183" t="s">
        <v>40</v>
      </c>
      <c r="O278" s="42"/>
      <c r="P278" s="184">
        <f>O278*H278</f>
        <v>0</v>
      </c>
      <c r="Q278" s="184">
        <v>0</v>
      </c>
      <c r="R278" s="184">
        <f>Q278*H278</f>
        <v>0</v>
      </c>
      <c r="S278" s="184">
        <v>0</v>
      </c>
      <c r="T278" s="185">
        <f>S278*H278</f>
        <v>0</v>
      </c>
      <c r="AR278" s="24" t="s">
        <v>168</v>
      </c>
      <c r="AT278" s="24" t="s">
        <v>164</v>
      </c>
      <c r="AU278" s="24" t="s">
        <v>77</v>
      </c>
      <c r="AY278" s="24" t="s">
        <v>162</v>
      </c>
      <c r="BE278" s="186">
        <f>IF(N278="základní",J278,0)</f>
        <v>0</v>
      </c>
      <c r="BF278" s="186">
        <f>IF(N278="snížená",J278,0)</f>
        <v>0</v>
      </c>
      <c r="BG278" s="186">
        <f>IF(N278="zákl. přenesená",J278,0)</f>
        <v>0</v>
      </c>
      <c r="BH278" s="186">
        <f>IF(N278="sníž. přenesená",J278,0)</f>
        <v>0</v>
      </c>
      <c r="BI278" s="186">
        <f>IF(N278="nulová",J278,0)</f>
        <v>0</v>
      </c>
      <c r="BJ278" s="24" t="s">
        <v>77</v>
      </c>
      <c r="BK278" s="186">
        <f>ROUND(I278*H278,2)</f>
        <v>0</v>
      </c>
      <c r="BL278" s="24" t="s">
        <v>168</v>
      </c>
      <c r="BM278" s="24" t="s">
        <v>1485</v>
      </c>
    </row>
    <row r="279" spans="2:65" s="1" customFormat="1" ht="261.75" customHeight="1">
      <c r="B279" s="41"/>
      <c r="D279" s="197" t="s">
        <v>182</v>
      </c>
      <c r="F279" s="325" t="s">
        <v>4827</v>
      </c>
      <c r="I279" s="204"/>
      <c r="L279" s="41"/>
      <c r="M279" s="205"/>
      <c r="N279" s="42"/>
      <c r="O279" s="42"/>
      <c r="P279" s="42"/>
      <c r="Q279" s="42"/>
      <c r="R279" s="42"/>
      <c r="S279" s="42"/>
      <c r="T279" s="70"/>
      <c r="AT279" s="24" t="s">
        <v>182</v>
      </c>
      <c r="AU279" s="24" t="s">
        <v>77</v>
      </c>
    </row>
    <row r="280" spans="2:65" s="1" customFormat="1" ht="16.5" customHeight="1">
      <c r="B280" s="174"/>
      <c r="C280" s="175" t="s">
        <v>724</v>
      </c>
      <c r="D280" s="175" t="s">
        <v>164</v>
      </c>
      <c r="E280" s="176" t="s">
        <v>4376</v>
      </c>
      <c r="F280" s="177" t="s">
        <v>4377</v>
      </c>
      <c r="G280" s="178" t="s">
        <v>320</v>
      </c>
      <c r="H280" s="179">
        <v>1</v>
      </c>
      <c r="I280" s="180"/>
      <c r="J280" s="181">
        <f>ROUND(I280*H280,2)</f>
        <v>0</v>
      </c>
      <c r="K280" s="177" t="s">
        <v>5</v>
      </c>
      <c r="L280" s="41"/>
      <c r="M280" s="182" t="s">
        <v>5</v>
      </c>
      <c r="N280" s="183" t="s">
        <v>40</v>
      </c>
      <c r="O280" s="42"/>
      <c r="P280" s="184">
        <f>O280*H280</f>
        <v>0</v>
      </c>
      <c r="Q280" s="184">
        <v>0</v>
      </c>
      <c r="R280" s="184">
        <f>Q280*H280</f>
        <v>0</v>
      </c>
      <c r="S280" s="184">
        <v>0</v>
      </c>
      <c r="T280" s="185">
        <f>S280*H280</f>
        <v>0</v>
      </c>
      <c r="AR280" s="24" t="s">
        <v>168</v>
      </c>
      <c r="AT280" s="24" t="s">
        <v>164</v>
      </c>
      <c r="AU280" s="24" t="s">
        <v>77</v>
      </c>
      <c r="AY280" s="24" t="s">
        <v>162</v>
      </c>
      <c r="BE280" s="186">
        <f>IF(N280="základní",J280,0)</f>
        <v>0</v>
      </c>
      <c r="BF280" s="186">
        <f>IF(N280="snížená",J280,0)</f>
        <v>0</v>
      </c>
      <c r="BG280" s="186">
        <f>IF(N280="zákl. přenesená",J280,0)</f>
        <v>0</v>
      </c>
      <c r="BH280" s="186">
        <f>IF(N280="sníž. přenesená",J280,0)</f>
        <v>0</v>
      </c>
      <c r="BI280" s="186">
        <f>IF(N280="nulová",J280,0)</f>
        <v>0</v>
      </c>
      <c r="BJ280" s="24" t="s">
        <v>77</v>
      </c>
      <c r="BK280" s="186">
        <f>ROUND(I280*H280,2)</f>
        <v>0</v>
      </c>
      <c r="BL280" s="24" t="s">
        <v>168</v>
      </c>
      <c r="BM280" s="24" t="s">
        <v>1500</v>
      </c>
    </row>
    <row r="281" spans="2:65" s="1" customFormat="1" ht="19">
      <c r="B281" s="41"/>
      <c r="D281" s="197" t="s">
        <v>182</v>
      </c>
      <c r="F281" s="234" t="s">
        <v>4378</v>
      </c>
      <c r="I281" s="204"/>
      <c r="L281" s="41"/>
      <c r="M281" s="205"/>
      <c r="N281" s="42"/>
      <c r="O281" s="42"/>
      <c r="P281" s="42"/>
      <c r="Q281" s="42"/>
      <c r="R281" s="42"/>
      <c r="S281" s="42"/>
      <c r="T281" s="70"/>
      <c r="AT281" s="24" t="s">
        <v>182</v>
      </c>
      <c r="AU281" s="24" t="s">
        <v>77</v>
      </c>
    </row>
    <row r="282" spans="2:65" s="1" customFormat="1" ht="16.5" customHeight="1">
      <c r="B282" s="174"/>
      <c r="C282" s="175" t="s">
        <v>730</v>
      </c>
      <c r="D282" s="175" t="s">
        <v>164</v>
      </c>
      <c r="E282" s="176" t="s">
        <v>4379</v>
      </c>
      <c r="F282" s="177" t="s">
        <v>4380</v>
      </c>
      <c r="G282" s="178" t="s">
        <v>320</v>
      </c>
      <c r="H282" s="179">
        <v>1</v>
      </c>
      <c r="I282" s="180"/>
      <c r="J282" s="181">
        <f>ROUND(I282*H282,2)</f>
        <v>0</v>
      </c>
      <c r="K282" s="177" t="s">
        <v>5</v>
      </c>
      <c r="L282" s="41"/>
      <c r="M282" s="182" t="s">
        <v>5</v>
      </c>
      <c r="N282" s="183" t="s">
        <v>40</v>
      </c>
      <c r="O282" s="42"/>
      <c r="P282" s="184">
        <f>O282*H282</f>
        <v>0</v>
      </c>
      <c r="Q282" s="184">
        <v>0</v>
      </c>
      <c r="R282" s="184">
        <f>Q282*H282</f>
        <v>0</v>
      </c>
      <c r="S282" s="184">
        <v>0</v>
      </c>
      <c r="T282" s="185">
        <f>S282*H282</f>
        <v>0</v>
      </c>
      <c r="AR282" s="24" t="s">
        <v>168</v>
      </c>
      <c r="AT282" s="24" t="s">
        <v>164</v>
      </c>
      <c r="AU282" s="24" t="s">
        <v>77</v>
      </c>
      <c r="AY282" s="24" t="s">
        <v>162</v>
      </c>
      <c r="BE282" s="186">
        <f>IF(N282="základní",J282,0)</f>
        <v>0</v>
      </c>
      <c r="BF282" s="186">
        <f>IF(N282="snížená",J282,0)</f>
        <v>0</v>
      </c>
      <c r="BG282" s="186">
        <f>IF(N282="zákl. přenesená",J282,0)</f>
        <v>0</v>
      </c>
      <c r="BH282" s="186">
        <f>IF(N282="sníž. přenesená",J282,0)</f>
        <v>0</v>
      </c>
      <c r="BI282" s="186">
        <f>IF(N282="nulová",J282,0)</f>
        <v>0</v>
      </c>
      <c r="BJ282" s="24" t="s">
        <v>77</v>
      </c>
      <c r="BK282" s="186">
        <f>ROUND(I282*H282,2)</f>
        <v>0</v>
      </c>
      <c r="BL282" s="24" t="s">
        <v>168</v>
      </c>
      <c r="BM282" s="24" t="s">
        <v>1514</v>
      </c>
    </row>
    <row r="283" spans="2:65" s="1" customFormat="1" ht="19">
      <c r="B283" s="41"/>
      <c r="D283" s="197" t="s">
        <v>182</v>
      </c>
      <c r="F283" s="234" t="s">
        <v>4381</v>
      </c>
      <c r="I283" s="204"/>
      <c r="L283" s="41"/>
      <c r="M283" s="205"/>
      <c r="N283" s="42"/>
      <c r="O283" s="42"/>
      <c r="P283" s="42"/>
      <c r="Q283" s="42"/>
      <c r="R283" s="42"/>
      <c r="S283" s="42"/>
      <c r="T283" s="70"/>
      <c r="AT283" s="24" t="s">
        <v>182</v>
      </c>
      <c r="AU283" s="24" t="s">
        <v>77</v>
      </c>
    </row>
    <row r="284" spans="2:65" s="1" customFormat="1" ht="74.25" customHeight="1">
      <c r="B284" s="174"/>
      <c r="C284" s="175" t="s">
        <v>734</v>
      </c>
      <c r="D284" s="175" t="s">
        <v>164</v>
      </c>
      <c r="E284" s="176" t="s">
        <v>4382</v>
      </c>
      <c r="F284" s="177" t="s">
        <v>4216</v>
      </c>
      <c r="G284" s="178" t="s">
        <v>320</v>
      </c>
      <c r="H284" s="179">
        <v>1</v>
      </c>
      <c r="I284" s="180"/>
      <c r="J284" s="181">
        <f>ROUND(I284*H284,2)</f>
        <v>0</v>
      </c>
      <c r="K284" s="177" t="s">
        <v>5</v>
      </c>
      <c r="L284" s="41"/>
      <c r="M284" s="182" t="s">
        <v>5</v>
      </c>
      <c r="N284" s="183" t="s">
        <v>40</v>
      </c>
      <c r="O284" s="42"/>
      <c r="P284" s="184">
        <f>O284*H284</f>
        <v>0</v>
      </c>
      <c r="Q284" s="184">
        <v>0</v>
      </c>
      <c r="R284" s="184">
        <f>Q284*H284</f>
        <v>0</v>
      </c>
      <c r="S284" s="184">
        <v>0</v>
      </c>
      <c r="T284" s="185">
        <f>S284*H284</f>
        <v>0</v>
      </c>
      <c r="AR284" s="24" t="s">
        <v>168</v>
      </c>
      <c r="AT284" s="24" t="s">
        <v>164</v>
      </c>
      <c r="AU284" s="24" t="s">
        <v>77</v>
      </c>
      <c r="AY284" s="24" t="s">
        <v>162</v>
      </c>
      <c r="BE284" s="186">
        <f>IF(N284="základní",J284,0)</f>
        <v>0</v>
      </c>
      <c r="BF284" s="186">
        <f>IF(N284="snížená",J284,0)</f>
        <v>0</v>
      </c>
      <c r="BG284" s="186">
        <f>IF(N284="zákl. přenesená",J284,0)</f>
        <v>0</v>
      </c>
      <c r="BH284" s="186">
        <f>IF(N284="sníž. přenesená",J284,0)</f>
        <v>0</v>
      </c>
      <c r="BI284" s="186">
        <f>IF(N284="nulová",J284,0)</f>
        <v>0</v>
      </c>
      <c r="BJ284" s="24" t="s">
        <v>77</v>
      </c>
      <c r="BK284" s="186">
        <f>ROUND(I284*H284,2)</f>
        <v>0</v>
      </c>
      <c r="BL284" s="24" t="s">
        <v>168</v>
      </c>
      <c r="BM284" s="24" t="s">
        <v>1594</v>
      </c>
    </row>
    <row r="285" spans="2:65" s="1" customFormat="1" ht="19">
      <c r="B285" s="41"/>
      <c r="D285" s="197" t="s">
        <v>182</v>
      </c>
      <c r="F285" s="234" t="s">
        <v>4383</v>
      </c>
      <c r="I285" s="204"/>
      <c r="L285" s="41"/>
      <c r="M285" s="205"/>
      <c r="N285" s="42"/>
      <c r="O285" s="42"/>
      <c r="P285" s="42"/>
      <c r="Q285" s="42"/>
      <c r="R285" s="42"/>
      <c r="S285" s="42"/>
      <c r="T285" s="70"/>
      <c r="AT285" s="24" t="s">
        <v>182</v>
      </c>
      <c r="AU285" s="24" t="s">
        <v>77</v>
      </c>
    </row>
    <row r="286" spans="2:65" s="1" customFormat="1" ht="25.5" customHeight="1">
      <c r="B286" s="174"/>
      <c r="C286" s="175" t="s">
        <v>739</v>
      </c>
      <c r="D286" s="175" t="s">
        <v>164</v>
      </c>
      <c r="E286" s="176" t="s">
        <v>4384</v>
      </c>
      <c r="F286" s="177" t="s">
        <v>4385</v>
      </c>
      <c r="G286" s="178" t="s">
        <v>320</v>
      </c>
      <c r="H286" s="179">
        <v>1</v>
      </c>
      <c r="I286" s="180"/>
      <c r="J286" s="181">
        <f>ROUND(I286*H286,2)</f>
        <v>0</v>
      </c>
      <c r="K286" s="177" t="s">
        <v>5</v>
      </c>
      <c r="L286" s="41"/>
      <c r="M286" s="182" t="s">
        <v>5</v>
      </c>
      <c r="N286" s="183" t="s">
        <v>40</v>
      </c>
      <c r="O286" s="42"/>
      <c r="P286" s="184">
        <f>O286*H286</f>
        <v>0</v>
      </c>
      <c r="Q286" s="184">
        <v>0</v>
      </c>
      <c r="R286" s="184">
        <f>Q286*H286</f>
        <v>0</v>
      </c>
      <c r="S286" s="184">
        <v>0</v>
      </c>
      <c r="T286" s="185">
        <f>S286*H286</f>
        <v>0</v>
      </c>
      <c r="AR286" s="24" t="s">
        <v>168</v>
      </c>
      <c r="AT286" s="24" t="s">
        <v>164</v>
      </c>
      <c r="AU286" s="24" t="s">
        <v>77</v>
      </c>
      <c r="AY286" s="24" t="s">
        <v>162</v>
      </c>
      <c r="BE286" s="186">
        <f>IF(N286="základní",J286,0)</f>
        <v>0</v>
      </c>
      <c r="BF286" s="186">
        <f>IF(N286="snížená",J286,0)</f>
        <v>0</v>
      </c>
      <c r="BG286" s="186">
        <f>IF(N286="zákl. přenesená",J286,0)</f>
        <v>0</v>
      </c>
      <c r="BH286" s="186">
        <f>IF(N286="sníž. přenesená",J286,0)</f>
        <v>0</v>
      </c>
      <c r="BI286" s="186">
        <f>IF(N286="nulová",J286,0)</f>
        <v>0</v>
      </c>
      <c r="BJ286" s="24" t="s">
        <v>77</v>
      </c>
      <c r="BK286" s="186">
        <f>ROUND(I286*H286,2)</f>
        <v>0</v>
      </c>
      <c r="BL286" s="24" t="s">
        <v>168</v>
      </c>
      <c r="BM286" s="24" t="s">
        <v>1602</v>
      </c>
    </row>
    <row r="287" spans="2:65" s="1" customFormat="1" ht="19">
      <c r="B287" s="41"/>
      <c r="D287" s="197" t="s">
        <v>182</v>
      </c>
      <c r="F287" s="234" t="s">
        <v>4386</v>
      </c>
      <c r="I287" s="204"/>
      <c r="L287" s="41"/>
      <c r="M287" s="205"/>
      <c r="N287" s="42"/>
      <c r="O287" s="42"/>
      <c r="P287" s="42"/>
      <c r="Q287" s="42"/>
      <c r="R287" s="42"/>
      <c r="S287" s="42"/>
      <c r="T287" s="70"/>
      <c r="AT287" s="24" t="s">
        <v>182</v>
      </c>
      <c r="AU287" s="24" t="s">
        <v>77</v>
      </c>
    </row>
    <row r="288" spans="2:65" s="1" customFormat="1" ht="16.5" customHeight="1">
      <c r="B288" s="174"/>
      <c r="C288" s="175" t="s">
        <v>743</v>
      </c>
      <c r="D288" s="175" t="s">
        <v>164</v>
      </c>
      <c r="E288" s="176" t="s">
        <v>4387</v>
      </c>
      <c r="F288" s="177" t="s">
        <v>4388</v>
      </c>
      <c r="G288" s="178" t="s">
        <v>320</v>
      </c>
      <c r="H288" s="179">
        <v>1</v>
      </c>
      <c r="I288" s="180"/>
      <c r="J288" s="181">
        <f>ROUND(I288*H288,2)</f>
        <v>0</v>
      </c>
      <c r="K288" s="177" t="s">
        <v>5</v>
      </c>
      <c r="L288" s="41"/>
      <c r="M288" s="182" t="s">
        <v>5</v>
      </c>
      <c r="N288" s="183" t="s">
        <v>40</v>
      </c>
      <c r="O288" s="42"/>
      <c r="P288" s="184">
        <f>O288*H288</f>
        <v>0</v>
      </c>
      <c r="Q288" s="184">
        <v>0</v>
      </c>
      <c r="R288" s="184">
        <f>Q288*H288</f>
        <v>0</v>
      </c>
      <c r="S288" s="184">
        <v>0</v>
      </c>
      <c r="T288" s="185">
        <f>S288*H288</f>
        <v>0</v>
      </c>
      <c r="AR288" s="24" t="s">
        <v>168</v>
      </c>
      <c r="AT288" s="24" t="s">
        <v>164</v>
      </c>
      <c r="AU288" s="24" t="s">
        <v>77</v>
      </c>
      <c r="AY288" s="24" t="s">
        <v>162</v>
      </c>
      <c r="BE288" s="186">
        <f>IF(N288="základní",J288,0)</f>
        <v>0</v>
      </c>
      <c r="BF288" s="186">
        <f>IF(N288="snížená",J288,0)</f>
        <v>0</v>
      </c>
      <c r="BG288" s="186">
        <f>IF(N288="zákl. přenesená",J288,0)</f>
        <v>0</v>
      </c>
      <c r="BH288" s="186">
        <f>IF(N288="sníž. přenesená",J288,0)</f>
        <v>0</v>
      </c>
      <c r="BI288" s="186">
        <f>IF(N288="nulová",J288,0)</f>
        <v>0</v>
      </c>
      <c r="BJ288" s="24" t="s">
        <v>77</v>
      </c>
      <c r="BK288" s="186">
        <f>ROUND(I288*H288,2)</f>
        <v>0</v>
      </c>
      <c r="BL288" s="24" t="s">
        <v>168</v>
      </c>
      <c r="BM288" s="24" t="s">
        <v>1609</v>
      </c>
    </row>
    <row r="289" spans="2:65" s="1" customFormat="1" ht="19">
      <c r="B289" s="41"/>
      <c r="D289" s="197" t="s">
        <v>182</v>
      </c>
      <c r="F289" s="234" t="s">
        <v>4339</v>
      </c>
      <c r="I289" s="204"/>
      <c r="L289" s="41"/>
      <c r="M289" s="205"/>
      <c r="N289" s="42"/>
      <c r="O289" s="42"/>
      <c r="P289" s="42"/>
      <c r="Q289" s="42"/>
      <c r="R289" s="42"/>
      <c r="S289" s="42"/>
      <c r="T289" s="70"/>
      <c r="AT289" s="24" t="s">
        <v>182</v>
      </c>
      <c r="AU289" s="24" t="s">
        <v>77</v>
      </c>
    </row>
    <row r="290" spans="2:65" s="1" customFormat="1" ht="63.75" customHeight="1">
      <c r="B290" s="174"/>
      <c r="C290" s="175" t="s">
        <v>756</v>
      </c>
      <c r="D290" s="175" t="s">
        <v>164</v>
      </c>
      <c r="E290" s="176" t="s">
        <v>4389</v>
      </c>
      <c r="F290" s="177" t="s">
        <v>4216</v>
      </c>
      <c r="G290" s="178" t="s">
        <v>320</v>
      </c>
      <c r="H290" s="179">
        <v>1</v>
      </c>
      <c r="I290" s="180"/>
      <c r="J290" s="181">
        <f>ROUND(I290*H290,2)</f>
        <v>0</v>
      </c>
      <c r="K290" s="177" t="s">
        <v>5</v>
      </c>
      <c r="L290" s="41"/>
      <c r="M290" s="182" t="s">
        <v>5</v>
      </c>
      <c r="N290" s="183" t="s">
        <v>40</v>
      </c>
      <c r="O290" s="42"/>
      <c r="P290" s="184">
        <f>O290*H290</f>
        <v>0</v>
      </c>
      <c r="Q290" s="184">
        <v>0</v>
      </c>
      <c r="R290" s="184">
        <f>Q290*H290</f>
        <v>0</v>
      </c>
      <c r="S290" s="184">
        <v>0</v>
      </c>
      <c r="T290" s="185">
        <f>S290*H290</f>
        <v>0</v>
      </c>
      <c r="AR290" s="24" t="s">
        <v>168</v>
      </c>
      <c r="AT290" s="24" t="s">
        <v>164</v>
      </c>
      <c r="AU290" s="24" t="s">
        <v>77</v>
      </c>
      <c r="AY290" s="24" t="s">
        <v>162</v>
      </c>
      <c r="BE290" s="186">
        <f>IF(N290="základní",J290,0)</f>
        <v>0</v>
      </c>
      <c r="BF290" s="186">
        <f>IF(N290="snížená",J290,0)</f>
        <v>0</v>
      </c>
      <c r="BG290" s="186">
        <f>IF(N290="zákl. přenesená",J290,0)</f>
        <v>0</v>
      </c>
      <c r="BH290" s="186">
        <f>IF(N290="sníž. přenesená",J290,0)</f>
        <v>0</v>
      </c>
      <c r="BI290" s="186">
        <f>IF(N290="nulová",J290,0)</f>
        <v>0</v>
      </c>
      <c r="BJ290" s="24" t="s">
        <v>77</v>
      </c>
      <c r="BK290" s="186">
        <f>ROUND(I290*H290,2)</f>
        <v>0</v>
      </c>
      <c r="BL290" s="24" t="s">
        <v>168</v>
      </c>
      <c r="BM290" s="24" t="s">
        <v>1625</v>
      </c>
    </row>
    <row r="291" spans="2:65" s="1" customFormat="1" ht="19">
      <c r="B291" s="41"/>
      <c r="D291" s="197" t="s">
        <v>182</v>
      </c>
      <c r="F291" s="234" t="s">
        <v>4390</v>
      </c>
      <c r="I291" s="204"/>
      <c r="L291" s="41"/>
      <c r="M291" s="205"/>
      <c r="N291" s="42"/>
      <c r="O291" s="42"/>
      <c r="P291" s="42"/>
      <c r="Q291" s="42"/>
      <c r="R291" s="42"/>
      <c r="S291" s="42"/>
      <c r="T291" s="70"/>
      <c r="AT291" s="24" t="s">
        <v>182</v>
      </c>
      <c r="AU291" s="24" t="s">
        <v>77</v>
      </c>
    </row>
    <row r="292" spans="2:65" s="1" customFormat="1" ht="16.5" customHeight="1">
      <c r="B292" s="174"/>
      <c r="C292" s="175" t="s">
        <v>766</v>
      </c>
      <c r="D292" s="175" t="s">
        <v>164</v>
      </c>
      <c r="E292" s="176" t="s">
        <v>4391</v>
      </c>
      <c r="F292" s="177" t="s">
        <v>4392</v>
      </c>
      <c r="G292" s="178" t="s">
        <v>320</v>
      </c>
      <c r="H292" s="179">
        <v>1</v>
      </c>
      <c r="I292" s="180"/>
      <c r="J292" s="181">
        <f>ROUND(I292*H292,2)</f>
        <v>0</v>
      </c>
      <c r="K292" s="177" t="s">
        <v>5</v>
      </c>
      <c r="L292" s="41"/>
      <c r="M292" s="182" t="s">
        <v>5</v>
      </c>
      <c r="N292" s="183" t="s">
        <v>40</v>
      </c>
      <c r="O292" s="42"/>
      <c r="P292" s="184">
        <f>O292*H292</f>
        <v>0</v>
      </c>
      <c r="Q292" s="184">
        <v>0</v>
      </c>
      <c r="R292" s="184">
        <f>Q292*H292</f>
        <v>0</v>
      </c>
      <c r="S292" s="184">
        <v>0</v>
      </c>
      <c r="T292" s="185">
        <f>S292*H292</f>
        <v>0</v>
      </c>
      <c r="AR292" s="24" t="s">
        <v>168</v>
      </c>
      <c r="AT292" s="24" t="s">
        <v>164</v>
      </c>
      <c r="AU292" s="24" t="s">
        <v>77</v>
      </c>
      <c r="AY292" s="24" t="s">
        <v>162</v>
      </c>
      <c r="BE292" s="186">
        <f>IF(N292="základní",J292,0)</f>
        <v>0</v>
      </c>
      <c r="BF292" s="186">
        <f>IF(N292="snížená",J292,0)</f>
        <v>0</v>
      </c>
      <c r="BG292" s="186">
        <f>IF(N292="zákl. přenesená",J292,0)</f>
        <v>0</v>
      </c>
      <c r="BH292" s="186">
        <f>IF(N292="sníž. přenesená",J292,0)</f>
        <v>0</v>
      </c>
      <c r="BI292" s="186">
        <f>IF(N292="nulová",J292,0)</f>
        <v>0</v>
      </c>
      <c r="BJ292" s="24" t="s">
        <v>77</v>
      </c>
      <c r="BK292" s="186">
        <f>ROUND(I292*H292,2)</f>
        <v>0</v>
      </c>
      <c r="BL292" s="24" t="s">
        <v>168</v>
      </c>
      <c r="BM292" s="24" t="s">
        <v>1636</v>
      </c>
    </row>
    <row r="293" spans="2:65" s="1" customFormat="1" ht="235.5" customHeight="1">
      <c r="B293" s="41"/>
      <c r="D293" s="197" t="s">
        <v>182</v>
      </c>
      <c r="F293" s="325" t="s">
        <v>4826</v>
      </c>
      <c r="I293" s="204"/>
      <c r="L293" s="41"/>
      <c r="M293" s="205"/>
      <c r="N293" s="42"/>
      <c r="O293" s="42"/>
      <c r="P293" s="42"/>
      <c r="Q293" s="42"/>
      <c r="R293" s="42"/>
      <c r="S293" s="42"/>
      <c r="T293" s="70"/>
      <c r="AT293" s="24" t="s">
        <v>182</v>
      </c>
      <c r="AU293" s="24" t="s">
        <v>77</v>
      </c>
    </row>
    <row r="294" spans="2:65" s="1" customFormat="1" ht="16.5" customHeight="1">
      <c r="B294" s="174"/>
      <c r="C294" s="175" t="s">
        <v>774</v>
      </c>
      <c r="D294" s="175" t="s">
        <v>164</v>
      </c>
      <c r="E294" s="176" t="s">
        <v>4393</v>
      </c>
      <c r="F294" s="177" t="s">
        <v>4394</v>
      </c>
      <c r="G294" s="178" t="s">
        <v>320</v>
      </c>
      <c r="H294" s="179">
        <v>1</v>
      </c>
      <c r="I294" s="180"/>
      <c r="J294" s="181">
        <f>ROUND(I294*H294,2)</f>
        <v>0</v>
      </c>
      <c r="K294" s="177" t="s">
        <v>5</v>
      </c>
      <c r="L294" s="41"/>
      <c r="M294" s="182" t="s">
        <v>5</v>
      </c>
      <c r="N294" s="183" t="s">
        <v>40</v>
      </c>
      <c r="O294" s="42"/>
      <c r="P294" s="184">
        <f>O294*H294</f>
        <v>0</v>
      </c>
      <c r="Q294" s="184">
        <v>0</v>
      </c>
      <c r="R294" s="184">
        <f>Q294*H294</f>
        <v>0</v>
      </c>
      <c r="S294" s="184">
        <v>0</v>
      </c>
      <c r="T294" s="185">
        <f>S294*H294</f>
        <v>0</v>
      </c>
      <c r="AR294" s="24" t="s">
        <v>168</v>
      </c>
      <c r="AT294" s="24" t="s">
        <v>164</v>
      </c>
      <c r="AU294" s="24" t="s">
        <v>77</v>
      </c>
      <c r="AY294" s="24" t="s">
        <v>162</v>
      </c>
      <c r="BE294" s="186">
        <f>IF(N294="základní",J294,0)</f>
        <v>0</v>
      </c>
      <c r="BF294" s="186">
        <f>IF(N294="snížená",J294,0)</f>
        <v>0</v>
      </c>
      <c r="BG294" s="186">
        <f>IF(N294="zákl. přenesená",J294,0)</f>
        <v>0</v>
      </c>
      <c r="BH294" s="186">
        <f>IF(N294="sníž. přenesená",J294,0)</f>
        <v>0</v>
      </c>
      <c r="BI294" s="186">
        <f>IF(N294="nulová",J294,0)</f>
        <v>0</v>
      </c>
      <c r="BJ294" s="24" t="s">
        <v>77</v>
      </c>
      <c r="BK294" s="186">
        <f>ROUND(I294*H294,2)</f>
        <v>0</v>
      </c>
      <c r="BL294" s="24" t="s">
        <v>168</v>
      </c>
      <c r="BM294" s="24" t="s">
        <v>1646</v>
      </c>
    </row>
    <row r="295" spans="2:65" s="1" customFormat="1" ht="19">
      <c r="B295" s="41"/>
      <c r="D295" s="197" t="s">
        <v>182</v>
      </c>
      <c r="F295" s="234" t="s">
        <v>4361</v>
      </c>
      <c r="I295" s="204"/>
      <c r="L295" s="41"/>
      <c r="M295" s="205"/>
      <c r="N295" s="42"/>
      <c r="O295" s="42"/>
      <c r="P295" s="42"/>
      <c r="Q295" s="42"/>
      <c r="R295" s="42"/>
      <c r="S295" s="42"/>
      <c r="T295" s="70"/>
      <c r="AT295" s="24" t="s">
        <v>182</v>
      </c>
      <c r="AU295" s="24" t="s">
        <v>77</v>
      </c>
    </row>
    <row r="296" spans="2:65" s="1" customFormat="1" ht="16.5" customHeight="1">
      <c r="B296" s="174"/>
      <c r="C296" s="175" t="s">
        <v>783</v>
      </c>
      <c r="D296" s="175" t="s">
        <v>164</v>
      </c>
      <c r="E296" s="176" t="s">
        <v>4395</v>
      </c>
      <c r="F296" s="177" t="s">
        <v>4396</v>
      </c>
      <c r="G296" s="178" t="s">
        <v>320</v>
      </c>
      <c r="H296" s="179">
        <v>1</v>
      </c>
      <c r="I296" s="180"/>
      <c r="J296" s="181">
        <f>ROUND(I296*H296,2)</f>
        <v>0</v>
      </c>
      <c r="K296" s="177" t="s">
        <v>5</v>
      </c>
      <c r="L296" s="41"/>
      <c r="M296" s="182" t="s">
        <v>5</v>
      </c>
      <c r="N296" s="183" t="s">
        <v>40</v>
      </c>
      <c r="O296" s="42"/>
      <c r="P296" s="184">
        <f>O296*H296</f>
        <v>0</v>
      </c>
      <c r="Q296" s="184">
        <v>0</v>
      </c>
      <c r="R296" s="184">
        <f>Q296*H296</f>
        <v>0</v>
      </c>
      <c r="S296" s="184">
        <v>0</v>
      </c>
      <c r="T296" s="185">
        <f>S296*H296</f>
        <v>0</v>
      </c>
      <c r="AR296" s="24" t="s">
        <v>168</v>
      </c>
      <c r="AT296" s="24" t="s">
        <v>164</v>
      </c>
      <c r="AU296" s="24" t="s">
        <v>77</v>
      </c>
      <c r="AY296" s="24" t="s">
        <v>162</v>
      </c>
      <c r="BE296" s="186">
        <f>IF(N296="základní",J296,0)</f>
        <v>0</v>
      </c>
      <c r="BF296" s="186">
        <f>IF(N296="snížená",J296,0)</f>
        <v>0</v>
      </c>
      <c r="BG296" s="186">
        <f>IF(N296="zákl. přenesená",J296,0)</f>
        <v>0</v>
      </c>
      <c r="BH296" s="186">
        <f>IF(N296="sníž. přenesená",J296,0)</f>
        <v>0</v>
      </c>
      <c r="BI296" s="186">
        <f>IF(N296="nulová",J296,0)</f>
        <v>0</v>
      </c>
      <c r="BJ296" s="24" t="s">
        <v>77</v>
      </c>
      <c r="BK296" s="186">
        <f>ROUND(I296*H296,2)</f>
        <v>0</v>
      </c>
      <c r="BL296" s="24" t="s">
        <v>168</v>
      </c>
      <c r="BM296" s="24" t="s">
        <v>1656</v>
      </c>
    </row>
    <row r="297" spans="2:65" s="1" customFormat="1" ht="19">
      <c r="B297" s="41"/>
      <c r="D297" s="197" t="s">
        <v>182</v>
      </c>
      <c r="F297" s="234" t="s">
        <v>4397</v>
      </c>
      <c r="I297" s="204"/>
      <c r="L297" s="41"/>
      <c r="M297" s="205"/>
      <c r="N297" s="42"/>
      <c r="O297" s="42"/>
      <c r="P297" s="42"/>
      <c r="Q297" s="42"/>
      <c r="R297" s="42"/>
      <c r="S297" s="42"/>
      <c r="T297" s="70"/>
      <c r="AT297" s="24" t="s">
        <v>182</v>
      </c>
      <c r="AU297" s="24" t="s">
        <v>77</v>
      </c>
    </row>
    <row r="298" spans="2:65" s="1" customFormat="1" ht="25.5" customHeight="1">
      <c r="B298" s="174"/>
      <c r="C298" s="175" t="s">
        <v>798</v>
      </c>
      <c r="D298" s="175" t="s">
        <v>164</v>
      </c>
      <c r="E298" s="176" t="s">
        <v>4398</v>
      </c>
      <c r="F298" s="177" t="s">
        <v>4184</v>
      </c>
      <c r="G298" s="178" t="s">
        <v>320</v>
      </c>
      <c r="H298" s="179">
        <v>1</v>
      </c>
      <c r="I298" s="180"/>
      <c r="J298" s="181">
        <f>ROUND(I298*H298,2)</f>
        <v>0</v>
      </c>
      <c r="K298" s="177" t="s">
        <v>5</v>
      </c>
      <c r="L298" s="41"/>
      <c r="M298" s="182" t="s">
        <v>5</v>
      </c>
      <c r="N298" s="183" t="s">
        <v>40</v>
      </c>
      <c r="O298" s="42"/>
      <c r="P298" s="184">
        <f>O298*H298</f>
        <v>0</v>
      </c>
      <c r="Q298" s="184">
        <v>0</v>
      </c>
      <c r="R298" s="184">
        <f>Q298*H298</f>
        <v>0</v>
      </c>
      <c r="S298" s="184">
        <v>0</v>
      </c>
      <c r="T298" s="185">
        <f>S298*H298</f>
        <v>0</v>
      </c>
      <c r="AR298" s="24" t="s">
        <v>168</v>
      </c>
      <c r="AT298" s="24" t="s">
        <v>164</v>
      </c>
      <c r="AU298" s="24" t="s">
        <v>77</v>
      </c>
      <c r="AY298" s="24" t="s">
        <v>162</v>
      </c>
      <c r="BE298" s="186">
        <f>IF(N298="základní",J298,0)</f>
        <v>0</v>
      </c>
      <c r="BF298" s="186">
        <f>IF(N298="snížená",J298,0)</f>
        <v>0</v>
      </c>
      <c r="BG298" s="186">
        <f>IF(N298="zákl. přenesená",J298,0)</f>
        <v>0</v>
      </c>
      <c r="BH298" s="186">
        <f>IF(N298="sníž. přenesená",J298,0)</f>
        <v>0</v>
      </c>
      <c r="BI298" s="186">
        <f>IF(N298="nulová",J298,0)</f>
        <v>0</v>
      </c>
      <c r="BJ298" s="24" t="s">
        <v>77</v>
      </c>
      <c r="BK298" s="186">
        <f>ROUND(I298*H298,2)</f>
        <v>0</v>
      </c>
      <c r="BL298" s="24" t="s">
        <v>168</v>
      </c>
      <c r="BM298" s="24" t="s">
        <v>1663</v>
      </c>
    </row>
    <row r="299" spans="2:65" s="1" customFormat="1" ht="19">
      <c r="B299" s="41"/>
      <c r="D299" s="197" t="s">
        <v>182</v>
      </c>
      <c r="F299" s="234" t="s">
        <v>4185</v>
      </c>
      <c r="I299" s="204"/>
      <c r="L299" s="41"/>
      <c r="M299" s="205"/>
      <c r="N299" s="42"/>
      <c r="O299" s="42"/>
      <c r="P299" s="42"/>
      <c r="Q299" s="42"/>
      <c r="R299" s="42"/>
      <c r="S299" s="42"/>
      <c r="T299" s="70"/>
      <c r="AT299" s="24" t="s">
        <v>182</v>
      </c>
      <c r="AU299" s="24" t="s">
        <v>77</v>
      </c>
    </row>
    <row r="300" spans="2:65" s="1" customFormat="1" ht="16.5" customHeight="1">
      <c r="B300" s="174"/>
      <c r="C300" s="175" t="s">
        <v>807</v>
      </c>
      <c r="D300" s="175" t="s">
        <v>164</v>
      </c>
      <c r="E300" s="176" t="s">
        <v>4399</v>
      </c>
      <c r="F300" s="177" t="s">
        <v>4400</v>
      </c>
      <c r="G300" s="178" t="s">
        <v>320</v>
      </c>
      <c r="H300" s="179">
        <v>2</v>
      </c>
      <c r="I300" s="180"/>
      <c r="J300" s="181">
        <f>ROUND(I300*H300,2)</f>
        <v>0</v>
      </c>
      <c r="K300" s="177" t="s">
        <v>5</v>
      </c>
      <c r="L300" s="41"/>
      <c r="M300" s="182" t="s">
        <v>5</v>
      </c>
      <c r="N300" s="183" t="s">
        <v>40</v>
      </c>
      <c r="O300" s="42"/>
      <c r="P300" s="184">
        <f>O300*H300</f>
        <v>0</v>
      </c>
      <c r="Q300" s="184">
        <v>0</v>
      </c>
      <c r="R300" s="184">
        <f>Q300*H300</f>
        <v>0</v>
      </c>
      <c r="S300" s="184">
        <v>0</v>
      </c>
      <c r="T300" s="185">
        <f>S300*H300</f>
        <v>0</v>
      </c>
      <c r="AR300" s="24" t="s">
        <v>168</v>
      </c>
      <c r="AT300" s="24" t="s">
        <v>164</v>
      </c>
      <c r="AU300" s="24" t="s">
        <v>77</v>
      </c>
      <c r="AY300" s="24" t="s">
        <v>162</v>
      </c>
      <c r="BE300" s="186">
        <f>IF(N300="základní",J300,0)</f>
        <v>0</v>
      </c>
      <c r="BF300" s="186">
        <f>IF(N300="snížená",J300,0)</f>
        <v>0</v>
      </c>
      <c r="BG300" s="186">
        <f>IF(N300="zákl. přenesená",J300,0)</f>
        <v>0</v>
      </c>
      <c r="BH300" s="186">
        <f>IF(N300="sníž. přenesená",J300,0)</f>
        <v>0</v>
      </c>
      <c r="BI300" s="186">
        <f>IF(N300="nulová",J300,0)</f>
        <v>0</v>
      </c>
      <c r="BJ300" s="24" t="s">
        <v>77</v>
      </c>
      <c r="BK300" s="186">
        <f>ROUND(I300*H300,2)</f>
        <v>0</v>
      </c>
      <c r="BL300" s="24" t="s">
        <v>168</v>
      </c>
      <c r="BM300" s="24" t="s">
        <v>1680</v>
      </c>
    </row>
    <row r="301" spans="2:65" s="1" customFormat="1" ht="19">
      <c r="B301" s="41"/>
      <c r="D301" s="197" t="s">
        <v>182</v>
      </c>
      <c r="F301" s="234" t="s">
        <v>4401</v>
      </c>
      <c r="I301" s="204"/>
      <c r="L301" s="41"/>
      <c r="M301" s="205"/>
      <c r="N301" s="42"/>
      <c r="O301" s="42"/>
      <c r="P301" s="42"/>
      <c r="Q301" s="42"/>
      <c r="R301" s="42"/>
      <c r="S301" s="42"/>
      <c r="T301" s="70"/>
      <c r="AT301" s="24" t="s">
        <v>182</v>
      </c>
      <c r="AU301" s="24" t="s">
        <v>77</v>
      </c>
    </row>
    <row r="302" spans="2:65" s="1" customFormat="1" ht="16.5" customHeight="1">
      <c r="B302" s="174"/>
      <c r="C302" s="175" t="s">
        <v>815</v>
      </c>
      <c r="D302" s="175" t="s">
        <v>164</v>
      </c>
      <c r="E302" s="176" t="s">
        <v>4402</v>
      </c>
      <c r="F302" s="177" t="s">
        <v>4403</v>
      </c>
      <c r="G302" s="178" t="s">
        <v>320</v>
      </c>
      <c r="H302" s="179">
        <v>1</v>
      </c>
      <c r="I302" s="180"/>
      <c r="J302" s="181">
        <f>ROUND(I302*H302,2)</f>
        <v>0</v>
      </c>
      <c r="K302" s="177" t="s">
        <v>5</v>
      </c>
      <c r="L302" s="41"/>
      <c r="M302" s="182" t="s">
        <v>5</v>
      </c>
      <c r="N302" s="183" t="s">
        <v>40</v>
      </c>
      <c r="O302" s="42"/>
      <c r="P302" s="184">
        <f>O302*H302</f>
        <v>0</v>
      </c>
      <c r="Q302" s="184">
        <v>0</v>
      </c>
      <c r="R302" s="184">
        <f>Q302*H302</f>
        <v>0</v>
      </c>
      <c r="S302" s="184">
        <v>0</v>
      </c>
      <c r="T302" s="185">
        <f>S302*H302</f>
        <v>0</v>
      </c>
      <c r="AR302" s="24" t="s">
        <v>168</v>
      </c>
      <c r="AT302" s="24" t="s">
        <v>164</v>
      </c>
      <c r="AU302" s="24" t="s">
        <v>77</v>
      </c>
      <c r="AY302" s="24" t="s">
        <v>162</v>
      </c>
      <c r="BE302" s="186">
        <f>IF(N302="základní",J302,0)</f>
        <v>0</v>
      </c>
      <c r="BF302" s="186">
        <f>IF(N302="snížená",J302,0)</f>
        <v>0</v>
      </c>
      <c r="BG302" s="186">
        <f>IF(N302="zákl. přenesená",J302,0)</f>
        <v>0</v>
      </c>
      <c r="BH302" s="186">
        <f>IF(N302="sníž. přenesená",J302,0)</f>
        <v>0</v>
      </c>
      <c r="BI302" s="186">
        <f>IF(N302="nulová",J302,0)</f>
        <v>0</v>
      </c>
      <c r="BJ302" s="24" t="s">
        <v>77</v>
      </c>
      <c r="BK302" s="186">
        <f>ROUND(I302*H302,2)</f>
        <v>0</v>
      </c>
      <c r="BL302" s="24" t="s">
        <v>168</v>
      </c>
      <c r="BM302" s="24" t="s">
        <v>1690</v>
      </c>
    </row>
    <row r="303" spans="2:65" s="1" customFormat="1" ht="19">
      <c r="B303" s="41"/>
      <c r="D303" s="197" t="s">
        <v>182</v>
      </c>
      <c r="F303" s="234" t="s">
        <v>4404</v>
      </c>
      <c r="I303" s="204"/>
      <c r="L303" s="41"/>
      <c r="M303" s="205"/>
      <c r="N303" s="42"/>
      <c r="O303" s="42"/>
      <c r="P303" s="42"/>
      <c r="Q303" s="42"/>
      <c r="R303" s="42"/>
      <c r="S303" s="42"/>
      <c r="T303" s="70"/>
      <c r="AT303" s="24" t="s">
        <v>182</v>
      </c>
      <c r="AU303" s="24" t="s">
        <v>77</v>
      </c>
    </row>
    <row r="304" spans="2:65" s="1" customFormat="1" ht="16.5" customHeight="1">
      <c r="B304" s="174"/>
      <c r="C304" s="175" t="s">
        <v>828</v>
      </c>
      <c r="D304" s="175" t="s">
        <v>164</v>
      </c>
      <c r="E304" s="176" t="s">
        <v>4405</v>
      </c>
      <c r="F304" s="177" t="s">
        <v>4403</v>
      </c>
      <c r="G304" s="178" t="s">
        <v>320</v>
      </c>
      <c r="H304" s="179">
        <v>1</v>
      </c>
      <c r="I304" s="180"/>
      <c r="J304" s="181">
        <f>ROUND(I304*H304,2)</f>
        <v>0</v>
      </c>
      <c r="K304" s="177" t="s">
        <v>5</v>
      </c>
      <c r="L304" s="41"/>
      <c r="M304" s="182" t="s">
        <v>5</v>
      </c>
      <c r="N304" s="183" t="s">
        <v>40</v>
      </c>
      <c r="O304" s="42"/>
      <c r="P304" s="184">
        <f>O304*H304</f>
        <v>0</v>
      </c>
      <c r="Q304" s="184">
        <v>0</v>
      </c>
      <c r="R304" s="184">
        <f>Q304*H304</f>
        <v>0</v>
      </c>
      <c r="S304" s="184">
        <v>0</v>
      </c>
      <c r="T304" s="185">
        <f>S304*H304</f>
        <v>0</v>
      </c>
      <c r="AR304" s="24" t="s">
        <v>168</v>
      </c>
      <c r="AT304" s="24" t="s">
        <v>164</v>
      </c>
      <c r="AU304" s="24" t="s">
        <v>77</v>
      </c>
      <c r="AY304" s="24" t="s">
        <v>162</v>
      </c>
      <c r="BE304" s="186">
        <f>IF(N304="základní",J304,0)</f>
        <v>0</v>
      </c>
      <c r="BF304" s="186">
        <f>IF(N304="snížená",J304,0)</f>
        <v>0</v>
      </c>
      <c r="BG304" s="186">
        <f>IF(N304="zákl. přenesená",J304,0)</f>
        <v>0</v>
      </c>
      <c r="BH304" s="186">
        <f>IF(N304="sníž. přenesená",J304,0)</f>
        <v>0</v>
      </c>
      <c r="BI304" s="186">
        <f>IF(N304="nulová",J304,0)</f>
        <v>0</v>
      </c>
      <c r="BJ304" s="24" t="s">
        <v>77</v>
      </c>
      <c r="BK304" s="186">
        <f>ROUND(I304*H304,2)</f>
        <v>0</v>
      </c>
      <c r="BL304" s="24" t="s">
        <v>168</v>
      </c>
      <c r="BM304" s="24" t="s">
        <v>1699</v>
      </c>
    </row>
    <row r="305" spans="2:65" s="1" customFormat="1" ht="19">
      <c r="B305" s="41"/>
      <c r="D305" s="197" t="s">
        <v>182</v>
      </c>
      <c r="F305" s="234" t="s">
        <v>4406</v>
      </c>
      <c r="I305" s="204"/>
      <c r="L305" s="41"/>
      <c r="M305" s="205"/>
      <c r="N305" s="42"/>
      <c r="O305" s="42"/>
      <c r="P305" s="42"/>
      <c r="Q305" s="42"/>
      <c r="R305" s="42"/>
      <c r="S305" s="42"/>
      <c r="T305" s="70"/>
      <c r="AT305" s="24" t="s">
        <v>182</v>
      </c>
      <c r="AU305" s="24" t="s">
        <v>77</v>
      </c>
    </row>
    <row r="306" spans="2:65" s="1" customFormat="1" ht="16.5" customHeight="1">
      <c r="B306" s="174"/>
      <c r="C306" s="175" t="s">
        <v>833</v>
      </c>
      <c r="D306" s="175" t="s">
        <v>164</v>
      </c>
      <c r="E306" s="176" t="s">
        <v>4407</v>
      </c>
      <c r="F306" s="177" t="s">
        <v>4408</v>
      </c>
      <c r="G306" s="178" t="s">
        <v>320</v>
      </c>
      <c r="H306" s="179">
        <v>1</v>
      </c>
      <c r="I306" s="180"/>
      <c r="J306" s="181">
        <f>ROUND(I306*H306,2)</f>
        <v>0</v>
      </c>
      <c r="K306" s="177" t="s">
        <v>5</v>
      </c>
      <c r="L306" s="41"/>
      <c r="M306" s="182" t="s">
        <v>5</v>
      </c>
      <c r="N306" s="183" t="s">
        <v>40</v>
      </c>
      <c r="O306" s="42"/>
      <c r="P306" s="184">
        <f>O306*H306</f>
        <v>0</v>
      </c>
      <c r="Q306" s="184">
        <v>0</v>
      </c>
      <c r="R306" s="184">
        <f>Q306*H306</f>
        <v>0</v>
      </c>
      <c r="S306" s="184">
        <v>0</v>
      </c>
      <c r="T306" s="185">
        <f>S306*H306</f>
        <v>0</v>
      </c>
      <c r="AR306" s="24" t="s">
        <v>168</v>
      </c>
      <c r="AT306" s="24" t="s">
        <v>164</v>
      </c>
      <c r="AU306" s="24" t="s">
        <v>77</v>
      </c>
      <c r="AY306" s="24" t="s">
        <v>162</v>
      </c>
      <c r="BE306" s="186">
        <f>IF(N306="základní",J306,0)</f>
        <v>0</v>
      </c>
      <c r="BF306" s="186">
        <f>IF(N306="snížená",J306,0)</f>
        <v>0</v>
      </c>
      <c r="BG306" s="186">
        <f>IF(N306="zákl. přenesená",J306,0)</f>
        <v>0</v>
      </c>
      <c r="BH306" s="186">
        <f>IF(N306="sníž. přenesená",J306,0)</f>
        <v>0</v>
      </c>
      <c r="BI306" s="186">
        <f>IF(N306="nulová",J306,0)</f>
        <v>0</v>
      </c>
      <c r="BJ306" s="24" t="s">
        <v>77</v>
      </c>
      <c r="BK306" s="186">
        <f>ROUND(I306*H306,2)</f>
        <v>0</v>
      </c>
      <c r="BL306" s="24" t="s">
        <v>168</v>
      </c>
      <c r="BM306" s="24" t="s">
        <v>1708</v>
      </c>
    </row>
    <row r="307" spans="2:65" s="1" customFormat="1" ht="19">
      <c r="B307" s="41"/>
      <c r="D307" s="197" t="s">
        <v>182</v>
      </c>
      <c r="F307" s="234" t="s">
        <v>4409</v>
      </c>
      <c r="I307" s="204"/>
      <c r="L307" s="41"/>
      <c r="M307" s="205"/>
      <c r="N307" s="42"/>
      <c r="O307" s="42"/>
      <c r="P307" s="42"/>
      <c r="Q307" s="42"/>
      <c r="R307" s="42"/>
      <c r="S307" s="42"/>
      <c r="T307" s="70"/>
      <c r="AT307" s="24" t="s">
        <v>182</v>
      </c>
      <c r="AU307" s="24" t="s">
        <v>77</v>
      </c>
    </row>
    <row r="308" spans="2:65" s="1" customFormat="1" ht="16.5" customHeight="1">
      <c r="B308" s="174"/>
      <c r="C308" s="175" t="s">
        <v>842</v>
      </c>
      <c r="D308" s="175" t="s">
        <v>164</v>
      </c>
      <c r="E308" s="176" t="s">
        <v>4410</v>
      </c>
      <c r="F308" s="177" t="s">
        <v>4403</v>
      </c>
      <c r="G308" s="178" t="s">
        <v>320</v>
      </c>
      <c r="H308" s="179">
        <v>1</v>
      </c>
      <c r="I308" s="180"/>
      <c r="J308" s="181">
        <f>ROUND(I308*H308,2)</f>
        <v>0</v>
      </c>
      <c r="K308" s="177" t="s">
        <v>5</v>
      </c>
      <c r="L308" s="41"/>
      <c r="M308" s="182" t="s">
        <v>5</v>
      </c>
      <c r="N308" s="183" t="s">
        <v>40</v>
      </c>
      <c r="O308" s="42"/>
      <c r="P308" s="184">
        <f>O308*H308</f>
        <v>0</v>
      </c>
      <c r="Q308" s="184">
        <v>0</v>
      </c>
      <c r="R308" s="184">
        <f>Q308*H308</f>
        <v>0</v>
      </c>
      <c r="S308" s="184">
        <v>0</v>
      </c>
      <c r="T308" s="185">
        <f>S308*H308</f>
        <v>0</v>
      </c>
      <c r="AR308" s="24" t="s">
        <v>168</v>
      </c>
      <c r="AT308" s="24" t="s">
        <v>164</v>
      </c>
      <c r="AU308" s="24" t="s">
        <v>77</v>
      </c>
      <c r="AY308" s="24" t="s">
        <v>162</v>
      </c>
      <c r="BE308" s="186">
        <f>IF(N308="základní",J308,0)</f>
        <v>0</v>
      </c>
      <c r="BF308" s="186">
        <f>IF(N308="snížená",J308,0)</f>
        <v>0</v>
      </c>
      <c r="BG308" s="186">
        <f>IF(N308="zákl. přenesená",J308,0)</f>
        <v>0</v>
      </c>
      <c r="BH308" s="186">
        <f>IF(N308="sníž. přenesená",J308,0)</f>
        <v>0</v>
      </c>
      <c r="BI308" s="186">
        <f>IF(N308="nulová",J308,0)</f>
        <v>0</v>
      </c>
      <c r="BJ308" s="24" t="s">
        <v>77</v>
      </c>
      <c r="BK308" s="186">
        <f>ROUND(I308*H308,2)</f>
        <v>0</v>
      </c>
      <c r="BL308" s="24" t="s">
        <v>168</v>
      </c>
      <c r="BM308" s="24" t="s">
        <v>1717</v>
      </c>
    </row>
    <row r="309" spans="2:65" s="1" customFormat="1" ht="19">
      <c r="B309" s="41"/>
      <c r="D309" s="197" t="s">
        <v>182</v>
      </c>
      <c r="F309" s="234" t="s">
        <v>4411</v>
      </c>
      <c r="I309" s="204"/>
      <c r="L309" s="41"/>
      <c r="M309" s="205"/>
      <c r="N309" s="42"/>
      <c r="O309" s="42"/>
      <c r="P309" s="42"/>
      <c r="Q309" s="42"/>
      <c r="R309" s="42"/>
      <c r="S309" s="42"/>
      <c r="T309" s="70"/>
      <c r="AT309" s="24" t="s">
        <v>182</v>
      </c>
      <c r="AU309" s="24" t="s">
        <v>77</v>
      </c>
    </row>
    <row r="310" spans="2:65" s="1" customFormat="1" ht="25.5" customHeight="1">
      <c r="B310" s="174"/>
      <c r="C310" s="175" t="s">
        <v>846</v>
      </c>
      <c r="D310" s="175" t="s">
        <v>164</v>
      </c>
      <c r="E310" s="176" t="s">
        <v>4412</v>
      </c>
      <c r="F310" s="177" t="s">
        <v>4187</v>
      </c>
      <c r="G310" s="178" t="s">
        <v>320</v>
      </c>
      <c r="H310" s="179">
        <v>1</v>
      </c>
      <c r="I310" s="180"/>
      <c r="J310" s="181">
        <f>ROUND(I310*H310,2)</f>
        <v>0</v>
      </c>
      <c r="K310" s="177" t="s">
        <v>5</v>
      </c>
      <c r="L310" s="41"/>
      <c r="M310" s="182" t="s">
        <v>5</v>
      </c>
      <c r="N310" s="183" t="s">
        <v>40</v>
      </c>
      <c r="O310" s="42"/>
      <c r="P310" s="184">
        <f>O310*H310</f>
        <v>0</v>
      </c>
      <c r="Q310" s="184">
        <v>0</v>
      </c>
      <c r="R310" s="184">
        <f>Q310*H310</f>
        <v>0</v>
      </c>
      <c r="S310" s="184">
        <v>0</v>
      </c>
      <c r="T310" s="185">
        <f>S310*H310</f>
        <v>0</v>
      </c>
      <c r="AR310" s="24" t="s">
        <v>168</v>
      </c>
      <c r="AT310" s="24" t="s">
        <v>164</v>
      </c>
      <c r="AU310" s="24" t="s">
        <v>77</v>
      </c>
      <c r="AY310" s="24" t="s">
        <v>162</v>
      </c>
      <c r="BE310" s="186">
        <f>IF(N310="základní",J310,0)</f>
        <v>0</v>
      </c>
      <c r="BF310" s="186">
        <f>IF(N310="snížená",J310,0)</f>
        <v>0</v>
      </c>
      <c r="BG310" s="186">
        <f>IF(N310="zákl. přenesená",J310,0)</f>
        <v>0</v>
      </c>
      <c r="BH310" s="186">
        <f>IF(N310="sníž. přenesená",J310,0)</f>
        <v>0</v>
      </c>
      <c r="BI310" s="186">
        <f>IF(N310="nulová",J310,0)</f>
        <v>0</v>
      </c>
      <c r="BJ310" s="24" t="s">
        <v>77</v>
      </c>
      <c r="BK310" s="186">
        <f>ROUND(I310*H310,2)</f>
        <v>0</v>
      </c>
      <c r="BL310" s="24" t="s">
        <v>168</v>
      </c>
      <c r="BM310" s="24" t="s">
        <v>1724</v>
      </c>
    </row>
    <row r="311" spans="2:65" s="1" customFormat="1" ht="19">
      <c r="B311" s="41"/>
      <c r="D311" s="197" t="s">
        <v>182</v>
      </c>
      <c r="F311" s="234" t="s">
        <v>4188</v>
      </c>
      <c r="I311" s="204"/>
      <c r="L311" s="41"/>
      <c r="M311" s="205"/>
      <c r="N311" s="42"/>
      <c r="O311" s="42"/>
      <c r="P311" s="42"/>
      <c r="Q311" s="42"/>
      <c r="R311" s="42"/>
      <c r="S311" s="42"/>
      <c r="T311" s="70"/>
      <c r="AT311" s="24" t="s">
        <v>182</v>
      </c>
      <c r="AU311" s="24" t="s">
        <v>77</v>
      </c>
    </row>
    <row r="312" spans="2:65" s="1" customFormat="1" ht="76.5" customHeight="1">
      <c r="B312" s="174"/>
      <c r="C312" s="175" t="s">
        <v>850</v>
      </c>
      <c r="D312" s="175" t="s">
        <v>164</v>
      </c>
      <c r="E312" s="176" t="s">
        <v>4413</v>
      </c>
      <c r="F312" s="177" t="s">
        <v>4216</v>
      </c>
      <c r="G312" s="178" t="s">
        <v>320</v>
      </c>
      <c r="H312" s="179">
        <v>1</v>
      </c>
      <c r="I312" s="180"/>
      <c r="J312" s="181">
        <f>ROUND(I312*H312,2)</f>
        <v>0</v>
      </c>
      <c r="K312" s="177" t="s">
        <v>5</v>
      </c>
      <c r="L312" s="41"/>
      <c r="M312" s="182" t="s">
        <v>5</v>
      </c>
      <c r="N312" s="183" t="s">
        <v>40</v>
      </c>
      <c r="O312" s="42"/>
      <c r="P312" s="184">
        <f>O312*H312</f>
        <v>0</v>
      </c>
      <c r="Q312" s="184">
        <v>0</v>
      </c>
      <c r="R312" s="184">
        <f>Q312*H312</f>
        <v>0</v>
      </c>
      <c r="S312" s="184">
        <v>0</v>
      </c>
      <c r="T312" s="185">
        <f>S312*H312</f>
        <v>0</v>
      </c>
      <c r="AR312" s="24" t="s">
        <v>168</v>
      </c>
      <c r="AT312" s="24" t="s">
        <v>164</v>
      </c>
      <c r="AU312" s="24" t="s">
        <v>77</v>
      </c>
      <c r="AY312" s="24" t="s">
        <v>162</v>
      </c>
      <c r="BE312" s="186">
        <f>IF(N312="základní",J312,0)</f>
        <v>0</v>
      </c>
      <c r="BF312" s="186">
        <f>IF(N312="snížená",J312,0)</f>
        <v>0</v>
      </c>
      <c r="BG312" s="186">
        <f>IF(N312="zákl. přenesená",J312,0)</f>
        <v>0</v>
      </c>
      <c r="BH312" s="186">
        <f>IF(N312="sníž. přenesená",J312,0)</f>
        <v>0</v>
      </c>
      <c r="BI312" s="186">
        <f>IF(N312="nulová",J312,0)</f>
        <v>0</v>
      </c>
      <c r="BJ312" s="24" t="s">
        <v>77</v>
      </c>
      <c r="BK312" s="186">
        <f>ROUND(I312*H312,2)</f>
        <v>0</v>
      </c>
      <c r="BL312" s="24" t="s">
        <v>168</v>
      </c>
      <c r="BM312" s="24" t="s">
        <v>1735</v>
      </c>
    </row>
    <row r="313" spans="2:65" s="1" customFormat="1" ht="19">
      <c r="B313" s="41"/>
      <c r="D313" s="188" t="s">
        <v>182</v>
      </c>
      <c r="F313" s="203" t="s">
        <v>4227</v>
      </c>
      <c r="I313" s="204"/>
      <c r="L313" s="41"/>
      <c r="M313" s="205"/>
      <c r="N313" s="42"/>
      <c r="O313" s="42"/>
      <c r="P313" s="42"/>
      <c r="Q313" s="42"/>
      <c r="R313" s="42"/>
      <c r="S313" s="42"/>
      <c r="T313" s="70"/>
      <c r="AT313" s="24" t="s">
        <v>182</v>
      </c>
      <c r="AU313" s="24" t="s">
        <v>77</v>
      </c>
    </row>
    <row r="314" spans="2:65" s="10" customFormat="1" ht="37.4" customHeight="1">
      <c r="B314" s="160"/>
      <c r="D314" s="171" t="s">
        <v>68</v>
      </c>
      <c r="E314" s="238" t="s">
        <v>3444</v>
      </c>
      <c r="F314" s="238" t="s">
        <v>4414</v>
      </c>
      <c r="I314" s="163"/>
      <c r="J314" s="239">
        <f>BK314</f>
        <v>0</v>
      </c>
      <c r="L314" s="160"/>
      <c r="M314" s="165"/>
      <c r="N314" s="166"/>
      <c r="O314" s="166"/>
      <c r="P314" s="167">
        <f>SUM(P315:P334)</f>
        <v>0</v>
      </c>
      <c r="Q314" s="166"/>
      <c r="R314" s="167">
        <f>SUM(R315:R334)</f>
        <v>0</v>
      </c>
      <c r="S314" s="166"/>
      <c r="T314" s="168">
        <f>SUM(T315:T334)</f>
        <v>0</v>
      </c>
      <c r="AR314" s="161" t="s">
        <v>77</v>
      </c>
      <c r="AT314" s="169" t="s">
        <v>68</v>
      </c>
      <c r="AU314" s="169" t="s">
        <v>69</v>
      </c>
      <c r="AY314" s="161" t="s">
        <v>162</v>
      </c>
      <c r="BK314" s="170">
        <f>SUM(BK315:BK334)</f>
        <v>0</v>
      </c>
    </row>
    <row r="315" spans="2:65" s="1" customFormat="1" ht="16.5" customHeight="1">
      <c r="B315" s="174"/>
      <c r="C315" s="175" t="s">
        <v>854</v>
      </c>
      <c r="D315" s="175" t="s">
        <v>164</v>
      </c>
      <c r="E315" s="176" t="s">
        <v>4415</v>
      </c>
      <c r="F315" s="177" t="s">
        <v>4219</v>
      </c>
      <c r="G315" s="178" t="s">
        <v>320</v>
      </c>
      <c r="H315" s="179">
        <v>1</v>
      </c>
      <c r="I315" s="180"/>
      <c r="J315" s="181">
        <f>ROUND(I315*H315,2)</f>
        <v>0</v>
      </c>
      <c r="K315" s="177" t="s">
        <v>5</v>
      </c>
      <c r="L315" s="41"/>
      <c r="M315" s="182" t="s">
        <v>5</v>
      </c>
      <c r="N315" s="183" t="s">
        <v>40</v>
      </c>
      <c r="O315" s="42"/>
      <c r="P315" s="184">
        <f>O315*H315</f>
        <v>0</v>
      </c>
      <c r="Q315" s="184">
        <v>0</v>
      </c>
      <c r="R315" s="184">
        <f>Q315*H315</f>
        <v>0</v>
      </c>
      <c r="S315" s="184">
        <v>0</v>
      </c>
      <c r="T315" s="185">
        <f>S315*H315</f>
        <v>0</v>
      </c>
      <c r="AR315" s="24" t="s">
        <v>168</v>
      </c>
      <c r="AT315" s="24" t="s">
        <v>164</v>
      </c>
      <c r="AU315" s="24" t="s">
        <v>77</v>
      </c>
      <c r="AY315" s="24" t="s">
        <v>162</v>
      </c>
      <c r="BE315" s="186">
        <f>IF(N315="základní",J315,0)</f>
        <v>0</v>
      </c>
      <c r="BF315" s="186">
        <f>IF(N315="snížená",J315,0)</f>
        <v>0</v>
      </c>
      <c r="BG315" s="186">
        <f>IF(N315="zákl. přenesená",J315,0)</f>
        <v>0</v>
      </c>
      <c r="BH315" s="186">
        <f>IF(N315="sníž. přenesená",J315,0)</f>
        <v>0</v>
      </c>
      <c r="BI315" s="186">
        <f>IF(N315="nulová",J315,0)</f>
        <v>0</v>
      </c>
      <c r="BJ315" s="24" t="s">
        <v>77</v>
      </c>
      <c r="BK315" s="186">
        <f>ROUND(I315*H315,2)</f>
        <v>0</v>
      </c>
      <c r="BL315" s="24" t="s">
        <v>168</v>
      </c>
      <c r="BM315" s="24" t="s">
        <v>1744</v>
      </c>
    </row>
    <row r="316" spans="2:65" s="1" customFormat="1" ht="19">
      <c r="B316" s="41"/>
      <c r="D316" s="197" t="s">
        <v>182</v>
      </c>
      <c r="F316" s="234" t="s">
        <v>4220</v>
      </c>
      <c r="I316" s="204"/>
      <c r="L316" s="41"/>
      <c r="M316" s="205"/>
      <c r="N316" s="42"/>
      <c r="O316" s="42"/>
      <c r="P316" s="42"/>
      <c r="Q316" s="42"/>
      <c r="R316" s="42"/>
      <c r="S316" s="42"/>
      <c r="T316" s="70"/>
      <c r="AT316" s="24" t="s">
        <v>182</v>
      </c>
      <c r="AU316" s="24" t="s">
        <v>77</v>
      </c>
    </row>
    <row r="317" spans="2:65" s="1" customFormat="1" ht="25.5" customHeight="1">
      <c r="B317" s="174"/>
      <c r="C317" s="175" t="s">
        <v>858</v>
      </c>
      <c r="D317" s="175" t="s">
        <v>164</v>
      </c>
      <c r="E317" s="176" t="s">
        <v>4416</v>
      </c>
      <c r="F317" s="177" t="s">
        <v>4417</v>
      </c>
      <c r="G317" s="178" t="s">
        <v>320</v>
      </c>
      <c r="H317" s="179">
        <v>1</v>
      </c>
      <c r="I317" s="180"/>
      <c r="J317" s="181">
        <f>ROUND(I317*H317,2)</f>
        <v>0</v>
      </c>
      <c r="K317" s="177" t="s">
        <v>5</v>
      </c>
      <c r="L317" s="41"/>
      <c r="M317" s="182" t="s">
        <v>5</v>
      </c>
      <c r="N317" s="183" t="s">
        <v>40</v>
      </c>
      <c r="O317" s="42"/>
      <c r="P317" s="184">
        <f>O317*H317</f>
        <v>0</v>
      </c>
      <c r="Q317" s="184">
        <v>0</v>
      </c>
      <c r="R317" s="184">
        <f>Q317*H317</f>
        <v>0</v>
      </c>
      <c r="S317" s="184">
        <v>0</v>
      </c>
      <c r="T317" s="185">
        <f>S317*H317</f>
        <v>0</v>
      </c>
      <c r="AR317" s="24" t="s">
        <v>168</v>
      </c>
      <c r="AT317" s="24" t="s">
        <v>164</v>
      </c>
      <c r="AU317" s="24" t="s">
        <v>77</v>
      </c>
      <c r="AY317" s="24" t="s">
        <v>162</v>
      </c>
      <c r="BE317" s="186">
        <f>IF(N317="základní",J317,0)</f>
        <v>0</v>
      </c>
      <c r="BF317" s="186">
        <f>IF(N317="snížená",J317,0)</f>
        <v>0</v>
      </c>
      <c r="BG317" s="186">
        <f>IF(N317="zákl. přenesená",J317,0)</f>
        <v>0</v>
      </c>
      <c r="BH317" s="186">
        <f>IF(N317="sníž. přenesená",J317,0)</f>
        <v>0</v>
      </c>
      <c r="BI317" s="186">
        <f>IF(N317="nulová",J317,0)</f>
        <v>0</v>
      </c>
      <c r="BJ317" s="24" t="s">
        <v>77</v>
      </c>
      <c r="BK317" s="186">
        <f>ROUND(I317*H317,2)</f>
        <v>0</v>
      </c>
      <c r="BL317" s="24" t="s">
        <v>168</v>
      </c>
      <c r="BM317" s="24" t="s">
        <v>1753</v>
      </c>
    </row>
    <row r="318" spans="2:65" s="1" customFormat="1" ht="19">
      <c r="B318" s="41"/>
      <c r="D318" s="197" t="s">
        <v>182</v>
      </c>
      <c r="F318" s="234" t="s">
        <v>4295</v>
      </c>
      <c r="I318" s="204"/>
      <c r="L318" s="41"/>
      <c r="M318" s="205"/>
      <c r="N318" s="42"/>
      <c r="O318" s="42"/>
      <c r="P318" s="42"/>
      <c r="Q318" s="42"/>
      <c r="R318" s="42"/>
      <c r="S318" s="42"/>
      <c r="T318" s="70"/>
      <c r="AT318" s="24" t="s">
        <v>182</v>
      </c>
      <c r="AU318" s="24" t="s">
        <v>77</v>
      </c>
    </row>
    <row r="319" spans="2:65" s="1" customFormat="1" ht="63.75" customHeight="1">
      <c r="B319" s="174"/>
      <c r="C319" s="175" t="s">
        <v>862</v>
      </c>
      <c r="D319" s="175" t="s">
        <v>164</v>
      </c>
      <c r="E319" s="176" t="s">
        <v>4418</v>
      </c>
      <c r="F319" s="177" t="s">
        <v>4216</v>
      </c>
      <c r="G319" s="178" t="s">
        <v>320</v>
      </c>
      <c r="H319" s="179">
        <v>1</v>
      </c>
      <c r="I319" s="180"/>
      <c r="J319" s="181">
        <f>ROUND(I319*H319,2)</f>
        <v>0</v>
      </c>
      <c r="K319" s="177" t="s">
        <v>5</v>
      </c>
      <c r="L319" s="41"/>
      <c r="M319" s="182" t="s">
        <v>5</v>
      </c>
      <c r="N319" s="183" t="s">
        <v>40</v>
      </c>
      <c r="O319" s="42"/>
      <c r="P319" s="184">
        <f>O319*H319</f>
        <v>0</v>
      </c>
      <c r="Q319" s="184">
        <v>0</v>
      </c>
      <c r="R319" s="184">
        <f>Q319*H319</f>
        <v>0</v>
      </c>
      <c r="S319" s="184">
        <v>0</v>
      </c>
      <c r="T319" s="185">
        <f>S319*H319</f>
        <v>0</v>
      </c>
      <c r="AR319" s="24" t="s">
        <v>168</v>
      </c>
      <c r="AT319" s="24" t="s">
        <v>164</v>
      </c>
      <c r="AU319" s="24" t="s">
        <v>77</v>
      </c>
      <c r="AY319" s="24" t="s">
        <v>162</v>
      </c>
      <c r="BE319" s="186">
        <f>IF(N319="základní",J319,0)</f>
        <v>0</v>
      </c>
      <c r="BF319" s="186">
        <f>IF(N319="snížená",J319,0)</f>
        <v>0</v>
      </c>
      <c r="BG319" s="186">
        <f>IF(N319="zákl. přenesená",J319,0)</f>
        <v>0</v>
      </c>
      <c r="BH319" s="186">
        <f>IF(N319="sníž. přenesená",J319,0)</f>
        <v>0</v>
      </c>
      <c r="BI319" s="186">
        <f>IF(N319="nulová",J319,0)</f>
        <v>0</v>
      </c>
      <c r="BJ319" s="24" t="s">
        <v>77</v>
      </c>
      <c r="BK319" s="186">
        <f>ROUND(I319*H319,2)</f>
        <v>0</v>
      </c>
      <c r="BL319" s="24" t="s">
        <v>168</v>
      </c>
      <c r="BM319" s="24" t="s">
        <v>1762</v>
      </c>
    </row>
    <row r="320" spans="2:65" s="1" customFormat="1" ht="19">
      <c r="B320" s="41"/>
      <c r="D320" s="197" t="s">
        <v>182</v>
      </c>
      <c r="F320" s="234" t="s">
        <v>4419</v>
      </c>
      <c r="I320" s="204"/>
      <c r="L320" s="41"/>
      <c r="M320" s="205"/>
      <c r="N320" s="42"/>
      <c r="O320" s="42"/>
      <c r="P320" s="42"/>
      <c r="Q320" s="42"/>
      <c r="R320" s="42"/>
      <c r="S320" s="42"/>
      <c r="T320" s="70"/>
      <c r="AT320" s="24" t="s">
        <v>182</v>
      </c>
      <c r="AU320" s="24" t="s">
        <v>77</v>
      </c>
    </row>
    <row r="321" spans="2:65" s="1" customFormat="1" ht="16.5" customHeight="1">
      <c r="B321" s="174"/>
      <c r="C321" s="175" t="s">
        <v>866</v>
      </c>
      <c r="D321" s="175" t="s">
        <v>164</v>
      </c>
      <c r="E321" s="176" t="s">
        <v>4420</v>
      </c>
      <c r="F321" s="177" t="s">
        <v>4421</v>
      </c>
      <c r="G321" s="178" t="s">
        <v>320</v>
      </c>
      <c r="H321" s="179">
        <v>1</v>
      </c>
      <c r="I321" s="180"/>
      <c r="J321" s="181">
        <f>ROUND(I321*H321,2)</f>
        <v>0</v>
      </c>
      <c r="K321" s="177" t="s">
        <v>5</v>
      </c>
      <c r="L321" s="41"/>
      <c r="M321" s="182" t="s">
        <v>5</v>
      </c>
      <c r="N321" s="183" t="s">
        <v>40</v>
      </c>
      <c r="O321" s="42"/>
      <c r="P321" s="184">
        <f>O321*H321</f>
        <v>0</v>
      </c>
      <c r="Q321" s="184">
        <v>0</v>
      </c>
      <c r="R321" s="184">
        <f>Q321*H321</f>
        <v>0</v>
      </c>
      <c r="S321" s="184">
        <v>0</v>
      </c>
      <c r="T321" s="185">
        <f>S321*H321</f>
        <v>0</v>
      </c>
      <c r="AR321" s="24" t="s">
        <v>168</v>
      </c>
      <c r="AT321" s="24" t="s">
        <v>164</v>
      </c>
      <c r="AU321" s="24" t="s">
        <v>77</v>
      </c>
      <c r="AY321" s="24" t="s">
        <v>162</v>
      </c>
      <c r="BE321" s="186">
        <f>IF(N321="základní",J321,0)</f>
        <v>0</v>
      </c>
      <c r="BF321" s="186">
        <f>IF(N321="snížená",J321,0)</f>
        <v>0</v>
      </c>
      <c r="BG321" s="186">
        <f>IF(N321="zákl. přenesená",J321,0)</f>
        <v>0</v>
      </c>
      <c r="BH321" s="186">
        <f>IF(N321="sníž. přenesená",J321,0)</f>
        <v>0</v>
      </c>
      <c r="BI321" s="186">
        <f>IF(N321="nulová",J321,0)</f>
        <v>0</v>
      </c>
      <c r="BJ321" s="24" t="s">
        <v>77</v>
      </c>
      <c r="BK321" s="186">
        <f>ROUND(I321*H321,2)</f>
        <v>0</v>
      </c>
      <c r="BL321" s="24" t="s">
        <v>168</v>
      </c>
      <c r="BM321" s="24" t="s">
        <v>1771</v>
      </c>
    </row>
    <row r="322" spans="2:65" s="1" customFormat="1" ht="315.75" customHeight="1">
      <c r="B322" s="41"/>
      <c r="D322" s="197" t="s">
        <v>182</v>
      </c>
      <c r="F322" s="325" t="s">
        <v>4824</v>
      </c>
      <c r="I322" s="204"/>
      <c r="L322" s="41"/>
      <c r="M322" s="205"/>
      <c r="N322" s="42"/>
      <c r="O322" s="42"/>
      <c r="P322" s="42"/>
      <c r="Q322" s="42"/>
      <c r="R322" s="42"/>
      <c r="S322" s="42"/>
      <c r="T322" s="70"/>
      <c r="AT322" s="24" t="s">
        <v>182</v>
      </c>
      <c r="AU322" s="24" t="s">
        <v>77</v>
      </c>
    </row>
    <row r="323" spans="2:65" s="1" customFormat="1" ht="25.5" customHeight="1">
      <c r="B323" s="174"/>
      <c r="C323" s="175" t="s">
        <v>882</v>
      </c>
      <c r="D323" s="175" t="s">
        <v>164</v>
      </c>
      <c r="E323" s="176" t="s">
        <v>4422</v>
      </c>
      <c r="F323" s="177" t="s">
        <v>4423</v>
      </c>
      <c r="G323" s="178" t="s">
        <v>320</v>
      </c>
      <c r="H323" s="179">
        <v>1</v>
      </c>
      <c r="I323" s="180"/>
      <c r="J323" s="181">
        <f>ROUND(I323*H323,2)</f>
        <v>0</v>
      </c>
      <c r="K323" s="177" t="s">
        <v>5</v>
      </c>
      <c r="L323" s="41"/>
      <c r="M323" s="182" t="s">
        <v>5</v>
      </c>
      <c r="N323" s="183" t="s">
        <v>40</v>
      </c>
      <c r="O323" s="42"/>
      <c r="P323" s="184">
        <f>O323*H323</f>
        <v>0</v>
      </c>
      <c r="Q323" s="184">
        <v>0</v>
      </c>
      <c r="R323" s="184">
        <f>Q323*H323</f>
        <v>0</v>
      </c>
      <c r="S323" s="184">
        <v>0</v>
      </c>
      <c r="T323" s="185">
        <f>S323*H323</f>
        <v>0</v>
      </c>
      <c r="AR323" s="24" t="s">
        <v>168</v>
      </c>
      <c r="AT323" s="24" t="s">
        <v>164</v>
      </c>
      <c r="AU323" s="24" t="s">
        <v>77</v>
      </c>
      <c r="AY323" s="24" t="s">
        <v>162</v>
      </c>
      <c r="BE323" s="186">
        <f>IF(N323="základní",J323,0)</f>
        <v>0</v>
      </c>
      <c r="BF323" s="186">
        <f>IF(N323="snížená",J323,0)</f>
        <v>0</v>
      </c>
      <c r="BG323" s="186">
        <f>IF(N323="zákl. přenesená",J323,0)</f>
        <v>0</v>
      </c>
      <c r="BH323" s="186">
        <f>IF(N323="sníž. přenesená",J323,0)</f>
        <v>0</v>
      </c>
      <c r="BI323" s="186">
        <f>IF(N323="nulová",J323,0)</f>
        <v>0</v>
      </c>
      <c r="BJ323" s="24" t="s">
        <v>77</v>
      </c>
      <c r="BK323" s="186">
        <f>ROUND(I323*H323,2)</f>
        <v>0</v>
      </c>
      <c r="BL323" s="24" t="s">
        <v>168</v>
      </c>
      <c r="BM323" s="24" t="s">
        <v>1783</v>
      </c>
    </row>
    <row r="324" spans="2:65" s="1" customFormat="1" ht="19">
      <c r="B324" s="41"/>
      <c r="D324" s="197" t="s">
        <v>182</v>
      </c>
      <c r="F324" s="234" t="s">
        <v>4424</v>
      </c>
      <c r="I324" s="204"/>
      <c r="L324" s="41"/>
      <c r="M324" s="205"/>
      <c r="N324" s="42"/>
      <c r="O324" s="42"/>
      <c r="P324" s="42"/>
      <c r="Q324" s="42"/>
      <c r="R324" s="42"/>
      <c r="S324" s="42"/>
      <c r="T324" s="70"/>
      <c r="AT324" s="24" t="s">
        <v>182</v>
      </c>
      <c r="AU324" s="24" t="s">
        <v>77</v>
      </c>
    </row>
    <row r="325" spans="2:65" s="1" customFormat="1" ht="16.5" customHeight="1">
      <c r="B325" s="174"/>
      <c r="C325" s="175" t="s">
        <v>887</v>
      </c>
      <c r="D325" s="175" t="s">
        <v>164</v>
      </c>
      <c r="E325" s="176" t="s">
        <v>4425</v>
      </c>
      <c r="F325" s="177" t="s">
        <v>4321</v>
      </c>
      <c r="G325" s="178" t="s">
        <v>320</v>
      </c>
      <c r="H325" s="179">
        <v>1</v>
      </c>
      <c r="I325" s="180"/>
      <c r="J325" s="181">
        <f>ROUND(I325*H325,2)</f>
        <v>0</v>
      </c>
      <c r="K325" s="177" t="s">
        <v>5</v>
      </c>
      <c r="L325" s="41"/>
      <c r="M325" s="182" t="s">
        <v>5</v>
      </c>
      <c r="N325" s="183" t="s">
        <v>40</v>
      </c>
      <c r="O325" s="42"/>
      <c r="P325" s="184">
        <f>O325*H325</f>
        <v>0</v>
      </c>
      <c r="Q325" s="184">
        <v>0</v>
      </c>
      <c r="R325" s="184">
        <f>Q325*H325</f>
        <v>0</v>
      </c>
      <c r="S325" s="184">
        <v>0</v>
      </c>
      <c r="T325" s="185">
        <f>S325*H325</f>
        <v>0</v>
      </c>
      <c r="AR325" s="24" t="s">
        <v>168</v>
      </c>
      <c r="AT325" s="24" t="s">
        <v>164</v>
      </c>
      <c r="AU325" s="24" t="s">
        <v>77</v>
      </c>
      <c r="AY325" s="24" t="s">
        <v>162</v>
      </c>
      <c r="BE325" s="186">
        <f>IF(N325="základní",J325,0)</f>
        <v>0</v>
      </c>
      <c r="BF325" s="186">
        <f>IF(N325="snížená",J325,0)</f>
        <v>0</v>
      </c>
      <c r="BG325" s="186">
        <f>IF(N325="zákl. přenesená",J325,0)</f>
        <v>0</v>
      </c>
      <c r="BH325" s="186">
        <f>IF(N325="sníž. přenesená",J325,0)</f>
        <v>0</v>
      </c>
      <c r="BI325" s="186">
        <f>IF(N325="nulová",J325,0)</f>
        <v>0</v>
      </c>
      <c r="BJ325" s="24" t="s">
        <v>77</v>
      </c>
      <c r="BK325" s="186">
        <f>ROUND(I325*H325,2)</f>
        <v>0</v>
      </c>
      <c r="BL325" s="24" t="s">
        <v>168</v>
      </c>
      <c r="BM325" s="24" t="s">
        <v>1796</v>
      </c>
    </row>
    <row r="326" spans="2:65" s="1" customFormat="1" ht="19">
      <c r="B326" s="41"/>
      <c r="D326" s="197" t="s">
        <v>182</v>
      </c>
      <c r="F326" s="234" t="s">
        <v>4401</v>
      </c>
      <c r="I326" s="204"/>
      <c r="L326" s="41"/>
      <c r="M326" s="205"/>
      <c r="N326" s="42"/>
      <c r="O326" s="42"/>
      <c r="P326" s="42"/>
      <c r="Q326" s="42"/>
      <c r="R326" s="42"/>
      <c r="S326" s="42"/>
      <c r="T326" s="70"/>
      <c r="AT326" s="24" t="s">
        <v>182</v>
      </c>
      <c r="AU326" s="24" t="s">
        <v>77</v>
      </c>
    </row>
    <row r="327" spans="2:65" s="1" customFormat="1" ht="16.5" customHeight="1">
      <c r="B327" s="174"/>
      <c r="C327" s="175" t="s">
        <v>893</v>
      </c>
      <c r="D327" s="175" t="s">
        <v>164</v>
      </c>
      <c r="E327" s="176" t="s">
        <v>4426</v>
      </c>
      <c r="F327" s="177" t="s">
        <v>4321</v>
      </c>
      <c r="G327" s="178" t="s">
        <v>320</v>
      </c>
      <c r="H327" s="179">
        <v>1</v>
      </c>
      <c r="I327" s="180"/>
      <c r="J327" s="181">
        <f>ROUND(I327*H327,2)</f>
        <v>0</v>
      </c>
      <c r="K327" s="177" t="s">
        <v>5</v>
      </c>
      <c r="L327" s="41"/>
      <c r="M327" s="182" t="s">
        <v>5</v>
      </c>
      <c r="N327" s="183" t="s">
        <v>40</v>
      </c>
      <c r="O327" s="42"/>
      <c r="P327" s="184">
        <f>O327*H327</f>
        <v>0</v>
      </c>
      <c r="Q327" s="184">
        <v>0</v>
      </c>
      <c r="R327" s="184">
        <f>Q327*H327</f>
        <v>0</v>
      </c>
      <c r="S327" s="184">
        <v>0</v>
      </c>
      <c r="T327" s="185">
        <f>S327*H327</f>
        <v>0</v>
      </c>
      <c r="AR327" s="24" t="s">
        <v>168</v>
      </c>
      <c r="AT327" s="24" t="s">
        <v>164</v>
      </c>
      <c r="AU327" s="24" t="s">
        <v>77</v>
      </c>
      <c r="AY327" s="24" t="s">
        <v>162</v>
      </c>
      <c r="BE327" s="186">
        <f>IF(N327="základní",J327,0)</f>
        <v>0</v>
      </c>
      <c r="BF327" s="186">
        <f>IF(N327="snížená",J327,0)</f>
        <v>0</v>
      </c>
      <c r="BG327" s="186">
        <f>IF(N327="zákl. přenesená",J327,0)</f>
        <v>0</v>
      </c>
      <c r="BH327" s="186">
        <f>IF(N327="sníž. přenesená",J327,0)</f>
        <v>0</v>
      </c>
      <c r="BI327" s="186">
        <f>IF(N327="nulová",J327,0)</f>
        <v>0</v>
      </c>
      <c r="BJ327" s="24" t="s">
        <v>77</v>
      </c>
      <c r="BK327" s="186">
        <f>ROUND(I327*H327,2)</f>
        <v>0</v>
      </c>
      <c r="BL327" s="24" t="s">
        <v>168</v>
      </c>
      <c r="BM327" s="24" t="s">
        <v>1830</v>
      </c>
    </row>
    <row r="328" spans="2:65" s="1" customFormat="1" ht="19">
      <c r="B328" s="41"/>
      <c r="D328" s="197" t="s">
        <v>182</v>
      </c>
      <c r="F328" s="234" t="s">
        <v>4427</v>
      </c>
      <c r="I328" s="204"/>
      <c r="L328" s="41"/>
      <c r="M328" s="205"/>
      <c r="N328" s="42"/>
      <c r="O328" s="42"/>
      <c r="P328" s="42"/>
      <c r="Q328" s="42"/>
      <c r="R328" s="42"/>
      <c r="S328" s="42"/>
      <c r="T328" s="70"/>
      <c r="AT328" s="24" t="s">
        <v>182</v>
      </c>
      <c r="AU328" s="24" t="s">
        <v>77</v>
      </c>
    </row>
    <row r="329" spans="2:65" s="1" customFormat="1" ht="16.5" customHeight="1">
      <c r="B329" s="174"/>
      <c r="C329" s="175" t="s">
        <v>905</v>
      </c>
      <c r="D329" s="175" t="s">
        <v>164</v>
      </c>
      <c r="E329" s="176" t="s">
        <v>4428</v>
      </c>
      <c r="F329" s="177" t="s">
        <v>4321</v>
      </c>
      <c r="G329" s="178" t="s">
        <v>320</v>
      </c>
      <c r="H329" s="179">
        <v>1</v>
      </c>
      <c r="I329" s="180"/>
      <c r="J329" s="181">
        <f>ROUND(I329*H329,2)</f>
        <v>0</v>
      </c>
      <c r="K329" s="177" t="s">
        <v>5</v>
      </c>
      <c r="L329" s="41"/>
      <c r="M329" s="182" t="s">
        <v>5</v>
      </c>
      <c r="N329" s="183" t="s">
        <v>40</v>
      </c>
      <c r="O329" s="42"/>
      <c r="P329" s="184">
        <f>O329*H329</f>
        <v>0</v>
      </c>
      <c r="Q329" s="184">
        <v>0</v>
      </c>
      <c r="R329" s="184">
        <f>Q329*H329</f>
        <v>0</v>
      </c>
      <c r="S329" s="184">
        <v>0</v>
      </c>
      <c r="T329" s="185">
        <f>S329*H329</f>
        <v>0</v>
      </c>
      <c r="AR329" s="24" t="s">
        <v>168</v>
      </c>
      <c r="AT329" s="24" t="s">
        <v>164</v>
      </c>
      <c r="AU329" s="24" t="s">
        <v>77</v>
      </c>
      <c r="AY329" s="24" t="s">
        <v>162</v>
      </c>
      <c r="BE329" s="186">
        <f>IF(N329="základní",J329,0)</f>
        <v>0</v>
      </c>
      <c r="BF329" s="186">
        <f>IF(N329="snížená",J329,0)</f>
        <v>0</v>
      </c>
      <c r="BG329" s="186">
        <f>IF(N329="zákl. přenesená",J329,0)</f>
        <v>0</v>
      </c>
      <c r="BH329" s="186">
        <f>IF(N329="sníž. přenesená",J329,0)</f>
        <v>0</v>
      </c>
      <c r="BI329" s="186">
        <f>IF(N329="nulová",J329,0)</f>
        <v>0</v>
      </c>
      <c r="BJ329" s="24" t="s">
        <v>77</v>
      </c>
      <c r="BK329" s="186">
        <f>ROUND(I329*H329,2)</f>
        <v>0</v>
      </c>
      <c r="BL329" s="24" t="s">
        <v>168</v>
      </c>
      <c r="BM329" s="24" t="s">
        <v>1851</v>
      </c>
    </row>
    <row r="330" spans="2:65" s="1" customFormat="1" ht="19">
      <c r="B330" s="41"/>
      <c r="D330" s="197" t="s">
        <v>182</v>
      </c>
      <c r="F330" s="234" t="s">
        <v>4429</v>
      </c>
      <c r="I330" s="204"/>
      <c r="L330" s="41"/>
      <c r="M330" s="205"/>
      <c r="N330" s="42"/>
      <c r="O330" s="42"/>
      <c r="P330" s="42"/>
      <c r="Q330" s="42"/>
      <c r="R330" s="42"/>
      <c r="S330" s="42"/>
      <c r="T330" s="70"/>
      <c r="AT330" s="24" t="s">
        <v>182</v>
      </c>
      <c r="AU330" s="24" t="s">
        <v>77</v>
      </c>
    </row>
    <row r="331" spans="2:65" s="1" customFormat="1" ht="16.5" customHeight="1">
      <c r="B331" s="174"/>
      <c r="C331" s="175" t="s">
        <v>912</v>
      </c>
      <c r="D331" s="175" t="s">
        <v>164</v>
      </c>
      <c r="E331" s="176" t="s">
        <v>4430</v>
      </c>
      <c r="F331" s="177" t="s">
        <v>4321</v>
      </c>
      <c r="G331" s="178" t="s">
        <v>320</v>
      </c>
      <c r="H331" s="179">
        <v>1</v>
      </c>
      <c r="I331" s="180"/>
      <c r="J331" s="181">
        <f>ROUND(I331*H331,2)</f>
        <v>0</v>
      </c>
      <c r="K331" s="177" t="s">
        <v>5</v>
      </c>
      <c r="L331" s="41"/>
      <c r="M331" s="182" t="s">
        <v>5</v>
      </c>
      <c r="N331" s="183" t="s">
        <v>40</v>
      </c>
      <c r="O331" s="42"/>
      <c r="P331" s="184">
        <f>O331*H331</f>
        <v>0</v>
      </c>
      <c r="Q331" s="184">
        <v>0</v>
      </c>
      <c r="R331" s="184">
        <f>Q331*H331</f>
        <v>0</v>
      </c>
      <c r="S331" s="184">
        <v>0</v>
      </c>
      <c r="T331" s="185">
        <f>S331*H331</f>
        <v>0</v>
      </c>
      <c r="AR331" s="24" t="s">
        <v>168</v>
      </c>
      <c r="AT331" s="24" t="s">
        <v>164</v>
      </c>
      <c r="AU331" s="24" t="s">
        <v>77</v>
      </c>
      <c r="AY331" s="24" t="s">
        <v>162</v>
      </c>
      <c r="BE331" s="186">
        <f>IF(N331="základní",J331,0)</f>
        <v>0</v>
      </c>
      <c r="BF331" s="186">
        <f>IF(N331="snížená",J331,0)</f>
        <v>0</v>
      </c>
      <c r="BG331" s="186">
        <f>IF(N331="zákl. přenesená",J331,0)</f>
        <v>0</v>
      </c>
      <c r="BH331" s="186">
        <f>IF(N331="sníž. přenesená",J331,0)</f>
        <v>0</v>
      </c>
      <c r="BI331" s="186">
        <f>IF(N331="nulová",J331,0)</f>
        <v>0</v>
      </c>
      <c r="BJ331" s="24" t="s">
        <v>77</v>
      </c>
      <c r="BK331" s="186">
        <f>ROUND(I331*H331,2)</f>
        <v>0</v>
      </c>
      <c r="BL331" s="24" t="s">
        <v>168</v>
      </c>
      <c r="BM331" s="24" t="s">
        <v>1860</v>
      </c>
    </row>
    <row r="332" spans="2:65" s="1" customFormat="1" ht="19">
      <c r="B332" s="41"/>
      <c r="D332" s="197" t="s">
        <v>182</v>
      </c>
      <c r="F332" s="234" t="s">
        <v>4431</v>
      </c>
      <c r="I332" s="204"/>
      <c r="L332" s="41"/>
      <c r="M332" s="205"/>
      <c r="N332" s="42"/>
      <c r="O332" s="42"/>
      <c r="P332" s="42"/>
      <c r="Q332" s="42"/>
      <c r="R332" s="42"/>
      <c r="S332" s="42"/>
      <c r="T332" s="70"/>
      <c r="AT332" s="24" t="s">
        <v>182</v>
      </c>
      <c r="AU332" s="24" t="s">
        <v>77</v>
      </c>
    </row>
    <row r="333" spans="2:65" s="1" customFormat="1" ht="16.5" customHeight="1">
      <c r="B333" s="174"/>
      <c r="C333" s="175" t="s">
        <v>918</v>
      </c>
      <c r="D333" s="175" t="s">
        <v>164</v>
      </c>
      <c r="E333" s="176" t="s">
        <v>4432</v>
      </c>
      <c r="F333" s="177" t="s">
        <v>4403</v>
      </c>
      <c r="G333" s="178" t="s">
        <v>320</v>
      </c>
      <c r="H333" s="179">
        <v>1</v>
      </c>
      <c r="I333" s="180"/>
      <c r="J333" s="181">
        <f>ROUND(I333*H333,2)</f>
        <v>0</v>
      </c>
      <c r="K333" s="177" t="s">
        <v>5</v>
      </c>
      <c r="L333" s="41"/>
      <c r="M333" s="182" t="s">
        <v>5</v>
      </c>
      <c r="N333" s="183" t="s">
        <v>40</v>
      </c>
      <c r="O333" s="42"/>
      <c r="P333" s="184">
        <f>O333*H333</f>
        <v>0</v>
      </c>
      <c r="Q333" s="184">
        <v>0</v>
      </c>
      <c r="R333" s="184">
        <f>Q333*H333</f>
        <v>0</v>
      </c>
      <c r="S333" s="184">
        <v>0</v>
      </c>
      <c r="T333" s="185">
        <f>S333*H333</f>
        <v>0</v>
      </c>
      <c r="AR333" s="24" t="s">
        <v>168</v>
      </c>
      <c r="AT333" s="24" t="s">
        <v>164</v>
      </c>
      <c r="AU333" s="24" t="s">
        <v>77</v>
      </c>
      <c r="AY333" s="24" t="s">
        <v>162</v>
      </c>
      <c r="BE333" s="186">
        <f>IF(N333="základní",J333,0)</f>
        <v>0</v>
      </c>
      <c r="BF333" s="186">
        <f>IF(N333="snížená",J333,0)</f>
        <v>0</v>
      </c>
      <c r="BG333" s="186">
        <f>IF(N333="zákl. přenesená",J333,0)</f>
        <v>0</v>
      </c>
      <c r="BH333" s="186">
        <f>IF(N333="sníž. přenesená",J333,0)</f>
        <v>0</v>
      </c>
      <c r="BI333" s="186">
        <f>IF(N333="nulová",J333,0)</f>
        <v>0</v>
      </c>
      <c r="BJ333" s="24" t="s">
        <v>77</v>
      </c>
      <c r="BK333" s="186">
        <f>ROUND(I333*H333,2)</f>
        <v>0</v>
      </c>
      <c r="BL333" s="24" t="s">
        <v>168</v>
      </c>
      <c r="BM333" s="24" t="s">
        <v>1872</v>
      </c>
    </row>
    <row r="334" spans="2:65" s="1" customFormat="1" ht="19">
      <c r="B334" s="41"/>
      <c r="D334" s="188" t="s">
        <v>182</v>
      </c>
      <c r="F334" s="203" t="s">
        <v>4433</v>
      </c>
      <c r="I334" s="204"/>
      <c r="L334" s="41"/>
      <c r="M334" s="205"/>
      <c r="N334" s="42"/>
      <c r="O334" s="42"/>
      <c r="P334" s="42"/>
      <c r="Q334" s="42"/>
      <c r="R334" s="42"/>
      <c r="S334" s="42"/>
      <c r="T334" s="70"/>
      <c r="AT334" s="24" t="s">
        <v>182</v>
      </c>
      <c r="AU334" s="24" t="s">
        <v>77</v>
      </c>
    </row>
    <row r="335" spans="2:65" s="10" customFormat="1" ht="37.4" customHeight="1">
      <c r="B335" s="160"/>
      <c r="D335" s="171" t="s">
        <v>68</v>
      </c>
      <c r="E335" s="238" t="s">
        <v>3474</v>
      </c>
      <c r="F335" s="238" t="s">
        <v>4434</v>
      </c>
      <c r="I335" s="163"/>
      <c r="J335" s="239">
        <f>BK335</f>
        <v>0</v>
      </c>
      <c r="L335" s="160"/>
      <c r="M335" s="165"/>
      <c r="N335" s="166"/>
      <c r="O335" s="166"/>
      <c r="P335" s="167">
        <f>SUM(P336:P337)</f>
        <v>0</v>
      </c>
      <c r="Q335" s="166"/>
      <c r="R335" s="167">
        <f>SUM(R336:R337)</f>
        <v>0</v>
      </c>
      <c r="S335" s="166"/>
      <c r="T335" s="168">
        <f>SUM(T336:T337)</f>
        <v>0</v>
      </c>
      <c r="AR335" s="161" t="s">
        <v>77</v>
      </c>
      <c r="AT335" s="169" t="s">
        <v>68</v>
      </c>
      <c r="AU335" s="169" t="s">
        <v>69</v>
      </c>
      <c r="AY335" s="161" t="s">
        <v>162</v>
      </c>
      <c r="BK335" s="170">
        <f>SUM(BK336:BK337)</f>
        <v>0</v>
      </c>
    </row>
    <row r="336" spans="2:65" s="1" customFormat="1" ht="25.5" customHeight="1">
      <c r="B336" s="174"/>
      <c r="C336" s="175" t="s">
        <v>924</v>
      </c>
      <c r="D336" s="175" t="s">
        <v>164</v>
      </c>
      <c r="E336" s="176" t="s">
        <v>4435</v>
      </c>
      <c r="F336" s="177" t="s">
        <v>4763</v>
      </c>
      <c r="G336" s="178" t="s">
        <v>320</v>
      </c>
      <c r="H336" s="179">
        <v>1</v>
      </c>
      <c r="I336" s="180"/>
      <c r="J336" s="181">
        <f>ROUND(I336*H336,2)</f>
        <v>0</v>
      </c>
      <c r="K336" s="177" t="s">
        <v>5</v>
      </c>
      <c r="L336" s="41"/>
      <c r="M336" s="182" t="s">
        <v>5</v>
      </c>
      <c r="N336" s="183" t="s">
        <v>40</v>
      </c>
      <c r="O336" s="42"/>
      <c r="P336" s="184">
        <f>O336*H336</f>
        <v>0</v>
      </c>
      <c r="Q336" s="184">
        <v>0</v>
      </c>
      <c r="R336" s="184">
        <f>Q336*H336</f>
        <v>0</v>
      </c>
      <c r="S336" s="184">
        <v>0</v>
      </c>
      <c r="T336" s="185">
        <f>S336*H336</f>
        <v>0</v>
      </c>
      <c r="AR336" s="24" t="s">
        <v>168</v>
      </c>
      <c r="AT336" s="24" t="s">
        <v>164</v>
      </c>
      <c r="AU336" s="24" t="s">
        <v>77</v>
      </c>
      <c r="AY336" s="24" t="s">
        <v>162</v>
      </c>
      <c r="BE336" s="186">
        <f>IF(N336="základní",J336,0)</f>
        <v>0</v>
      </c>
      <c r="BF336" s="186">
        <f>IF(N336="snížená",J336,0)</f>
        <v>0</v>
      </c>
      <c r="BG336" s="186">
        <f>IF(N336="zákl. přenesená",J336,0)</f>
        <v>0</v>
      </c>
      <c r="BH336" s="186">
        <f>IF(N336="sníž. přenesená",J336,0)</f>
        <v>0</v>
      </c>
      <c r="BI336" s="186">
        <f>IF(N336="nulová",J336,0)</f>
        <v>0</v>
      </c>
      <c r="BJ336" s="24" t="s">
        <v>77</v>
      </c>
      <c r="BK336" s="186">
        <f>ROUND(I336*H336,2)</f>
        <v>0</v>
      </c>
      <c r="BL336" s="24" t="s">
        <v>168</v>
      </c>
      <c r="BM336" s="24" t="s">
        <v>1879</v>
      </c>
    </row>
    <row r="337" spans="2:65" s="1" customFormat="1" ht="19">
      <c r="B337" s="41"/>
      <c r="D337" s="188" t="s">
        <v>182</v>
      </c>
      <c r="F337" s="203" t="s">
        <v>4188</v>
      </c>
      <c r="I337" s="204"/>
      <c r="L337" s="41"/>
      <c r="M337" s="205"/>
      <c r="N337" s="42"/>
      <c r="O337" s="42"/>
      <c r="P337" s="42"/>
      <c r="Q337" s="42"/>
      <c r="R337" s="42"/>
      <c r="S337" s="42"/>
      <c r="T337" s="70"/>
      <c r="AT337" s="24" t="s">
        <v>182</v>
      </c>
      <c r="AU337" s="24" t="s">
        <v>77</v>
      </c>
    </row>
    <row r="338" spans="2:65" s="10" customFormat="1" ht="37.4" customHeight="1">
      <c r="B338" s="160"/>
      <c r="D338" s="171" t="s">
        <v>68</v>
      </c>
      <c r="E338" s="238" t="s">
        <v>3509</v>
      </c>
      <c r="F338" s="238" t="s">
        <v>4436</v>
      </c>
      <c r="I338" s="163"/>
      <c r="J338" s="239">
        <f>BK338</f>
        <v>0</v>
      </c>
      <c r="L338" s="160"/>
      <c r="M338" s="165"/>
      <c r="N338" s="166"/>
      <c r="O338" s="166"/>
      <c r="P338" s="167">
        <f>SUM(P339:P344)</f>
        <v>0</v>
      </c>
      <c r="Q338" s="166"/>
      <c r="R338" s="167">
        <f>SUM(R339:R344)</f>
        <v>0</v>
      </c>
      <c r="S338" s="166"/>
      <c r="T338" s="168">
        <f>SUM(T339:T344)</f>
        <v>0</v>
      </c>
      <c r="AR338" s="161" t="s">
        <v>77</v>
      </c>
      <c r="AT338" s="169" t="s">
        <v>68</v>
      </c>
      <c r="AU338" s="169" t="s">
        <v>69</v>
      </c>
      <c r="AY338" s="161" t="s">
        <v>162</v>
      </c>
      <c r="BK338" s="170">
        <f>SUM(BK339:BK344)</f>
        <v>0</v>
      </c>
    </row>
    <row r="339" spans="2:65" s="1" customFormat="1" ht="16.5" customHeight="1">
      <c r="B339" s="174"/>
      <c r="C339" s="175" t="s">
        <v>930</v>
      </c>
      <c r="D339" s="175" t="s">
        <v>164</v>
      </c>
      <c r="E339" s="176" t="s">
        <v>4437</v>
      </c>
      <c r="F339" s="177" t="s">
        <v>4438</v>
      </c>
      <c r="G339" s="178" t="s">
        <v>320</v>
      </c>
      <c r="H339" s="179">
        <v>5</v>
      </c>
      <c r="I339" s="180"/>
      <c r="J339" s="181">
        <f>ROUND(I339*H339,2)</f>
        <v>0</v>
      </c>
      <c r="K339" s="177" t="s">
        <v>5</v>
      </c>
      <c r="L339" s="41"/>
      <c r="M339" s="182" t="s">
        <v>5</v>
      </c>
      <c r="N339" s="183" t="s">
        <v>40</v>
      </c>
      <c r="O339" s="42"/>
      <c r="P339" s="184">
        <f>O339*H339</f>
        <v>0</v>
      </c>
      <c r="Q339" s="184">
        <v>0</v>
      </c>
      <c r="R339" s="184">
        <f>Q339*H339</f>
        <v>0</v>
      </c>
      <c r="S339" s="184">
        <v>0</v>
      </c>
      <c r="T339" s="185">
        <f>S339*H339</f>
        <v>0</v>
      </c>
      <c r="AR339" s="24" t="s">
        <v>168</v>
      </c>
      <c r="AT339" s="24" t="s">
        <v>164</v>
      </c>
      <c r="AU339" s="24" t="s">
        <v>77</v>
      </c>
      <c r="AY339" s="24" t="s">
        <v>162</v>
      </c>
      <c r="BE339" s="186">
        <f>IF(N339="základní",J339,0)</f>
        <v>0</v>
      </c>
      <c r="BF339" s="186">
        <f>IF(N339="snížená",J339,0)</f>
        <v>0</v>
      </c>
      <c r="BG339" s="186">
        <f>IF(N339="zákl. přenesená",J339,0)</f>
        <v>0</v>
      </c>
      <c r="BH339" s="186">
        <f>IF(N339="sníž. přenesená",J339,0)</f>
        <v>0</v>
      </c>
      <c r="BI339" s="186">
        <f>IF(N339="nulová",J339,0)</f>
        <v>0</v>
      </c>
      <c r="BJ339" s="24" t="s">
        <v>77</v>
      </c>
      <c r="BK339" s="186">
        <f>ROUND(I339*H339,2)</f>
        <v>0</v>
      </c>
      <c r="BL339" s="24" t="s">
        <v>168</v>
      </c>
      <c r="BM339" s="24" t="s">
        <v>1887</v>
      </c>
    </row>
    <row r="340" spans="2:65" s="1" customFormat="1" ht="19">
      <c r="B340" s="41"/>
      <c r="D340" s="197" t="s">
        <v>182</v>
      </c>
      <c r="F340" s="234" t="s">
        <v>4439</v>
      </c>
      <c r="I340" s="204"/>
      <c r="L340" s="41"/>
      <c r="M340" s="205"/>
      <c r="N340" s="42"/>
      <c r="O340" s="42"/>
      <c r="P340" s="42"/>
      <c r="Q340" s="42"/>
      <c r="R340" s="42"/>
      <c r="S340" s="42"/>
      <c r="T340" s="70"/>
      <c r="AT340" s="24" t="s">
        <v>182</v>
      </c>
      <c r="AU340" s="24" t="s">
        <v>77</v>
      </c>
    </row>
    <row r="341" spans="2:65" s="1" customFormat="1" ht="16.5" customHeight="1">
      <c r="B341" s="174"/>
      <c r="C341" s="175" t="s">
        <v>935</v>
      </c>
      <c r="D341" s="175" t="s">
        <v>164</v>
      </c>
      <c r="E341" s="176" t="s">
        <v>4440</v>
      </c>
      <c r="F341" s="177" t="s">
        <v>4441</v>
      </c>
      <c r="G341" s="178" t="s">
        <v>320</v>
      </c>
      <c r="H341" s="179">
        <v>2</v>
      </c>
      <c r="I341" s="180"/>
      <c r="J341" s="181">
        <f>ROUND(I341*H341,2)</f>
        <v>0</v>
      </c>
      <c r="K341" s="177" t="s">
        <v>5</v>
      </c>
      <c r="L341" s="41"/>
      <c r="M341" s="182" t="s">
        <v>5</v>
      </c>
      <c r="N341" s="183" t="s">
        <v>40</v>
      </c>
      <c r="O341" s="42"/>
      <c r="P341" s="184">
        <f>O341*H341</f>
        <v>0</v>
      </c>
      <c r="Q341" s="184">
        <v>0</v>
      </c>
      <c r="R341" s="184">
        <f>Q341*H341</f>
        <v>0</v>
      </c>
      <c r="S341" s="184">
        <v>0</v>
      </c>
      <c r="T341" s="185">
        <f>S341*H341</f>
        <v>0</v>
      </c>
      <c r="AR341" s="24" t="s">
        <v>168</v>
      </c>
      <c r="AT341" s="24" t="s">
        <v>164</v>
      </c>
      <c r="AU341" s="24" t="s">
        <v>77</v>
      </c>
      <c r="AY341" s="24" t="s">
        <v>162</v>
      </c>
      <c r="BE341" s="186">
        <f>IF(N341="základní",J341,0)</f>
        <v>0</v>
      </c>
      <c r="BF341" s="186">
        <f>IF(N341="snížená",J341,0)</f>
        <v>0</v>
      </c>
      <c r="BG341" s="186">
        <f>IF(N341="zákl. přenesená",J341,0)</f>
        <v>0</v>
      </c>
      <c r="BH341" s="186">
        <f>IF(N341="sníž. přenesená",J341,0)</f>
        <v>0</v>
      </c>
      <c r="BI341" s="186">
        <f>IF(N341="nulová",J341,0)</f>
        <v>0</v>
      </c>
      <c r="BJ341" s="24" t="s">
        <v>77</v>
      </c>
      <c r="BK341" s="186">
        <f>ROUND(I341*H341,2)</f>
        <v>0</v>
      </c>
      <c r="BL341" s="24" t="s">
        <v>168</v>
      </c>
      <c r="BM341" s="24" t="s">
        <v>1899</v>
      </c>
    </row>
    <row r="342" spans="2:65" s="1" customFormat="1" ht="19">
      <c r="B342" s="41"/>
      <c r="D342" s="197" t="s">
        <v>182</v>
      </c>
      <c r="F342" s="234" t="s">
        <v>4442</v>
      </c>
      <c r="I342" s="204"/>
      <c r="L342" s="41"/>
      <c r="M342" s="205"/>
      <c r="N342" s="42"/>
      <c r="O342" s="42"/>
      <c r="P342" s="42"/>
      <c r="Q342" s="42"/>
      <c r="R342" s="42"/>
      <c r="S342" s="42"/>
      <c r="T342" s="70"/>
      <c r="AT342" s="24" t="s">
        <v>182</v>
      </c>
      <c r="AU342" s="24" t="s">
        <v>77</v>
      </c>
    </row>
    <row r="343" spans="2:65" s="1" customFormat="1" ht="16.5" customHeight="1">
      <c r="B343" s="174"/>
      <c r="C343" s="175" t="s">
        <v>943</v>
      </c>
      <c r="D343" s="175" t="s">
        <v>164</v>
      </c>
      <c r="E343" s="176" t="s">
        <v>4443</v>
      </c>
      <c r="F343" s="177" t="s">
        <v>4444</v>
      </c>
      <c r="G343" s="178" t="s">
        <v>320</v>
      </c>
      <c r="H343" s="179">
        <v>1</v>
      </c>
      <c r="I343" s="180"/>
      <c r="J343" s="181">
        <f>ROUND(I343*H343,2)</f>
        <v>0</v>
      </c>
      <c r="K343" s="177" t="s">
        <v>5</v>
      </c>
      <c r="L343" s="41"/>
      <c r="M343" s="182" t="s">
        <v>5</v>
      </c>
      <c r="N343" s="183" t="s">
        <v>40</v>
      </c>
      <c r="O343" s="42"/>
      <c r="P343" s="184">
        <f>O343*H343</f>
        <v>0</v>
      </c>
      <c r="Q343" s="184">
        <v>0</v>
      </c>
      <c r="R343" s="184">
        <f>Q343*H343</f>
        <v>0</v>
      </c>
      <c r="S343" s="184">
        <v>0</v>
      </c>
      <c r="T343" s="185">
        <f>S343*H343</f>
        <v>0</v>
      </c>
      <c r="AR343" s="24" t="s">
        <v>168</v>
      </c>
      <c r="AT343" s="24" t="s">
        <v>164</v>
      </c>
      <c r="AU343" s="24" t="s">
        <v>77</v>
      </c>
      <c r="AY343" s="24" t="s">
        <v>162</v>
      </c>
      <c r="BE343" s="186">
        <f>IF(N343="základní",J343,0)</f>
        <v>0</v>
      </c>
      <c r="BF343" s="186">
        <f>IF(N343="snížená",J343,0)</f>
        <v>0</v>
      </c>
      <c r="BG343" s="186">
        <f>IF(N343="zákl. přenesená",J343,0)</f>
        <v>0</v>
      </c>
      <c r="BH343" s="186">
        <f>IF(N343="sníž. přenesená",J343,0)</f>
        <v>0</v>
      </c>
      <c r="BI343" s="186">
        <f>IF(N343="nulová",J343,0)</f>
        <v>0</v>
      </c>
      <c r="BJ343" s="24" t="s">
        <v>77</v>
      </c>
      <c r="BK343" s="186">
        <f>ROUND(I343*H343,2)</f>
        <v>0</v>
      </c>
      <c r="BL343" s="24" t="s">
        <v>168</v>
      </c>
      <c r="BM343" s="24" t="s">
        <v>1915</v>
      </c>
    </row>
    <row r="344" spans="2:65" s="1" customFormat="1" ht="19">
      <c r="B344" s="41"/>
      <c r="D344" s="188" t="s">
        <v>182</v>
      </c>
      <c r="F344" s="203" t="s">
        <v>4445</v>
      </c>
      <c r="I344" s="204"/>
      <c r="L344" s="41"/>
      <c r="M344" s="205"/>
      <c r="N344" s="42"/>
      <c r="O344" s="42"/>
      <c r="P344" s="42"/>
      <c r="Q344" s="42"/>
      <c r="R344" s="42"/>
      <c r="S344" s="42"/>
      <c r="T344" s="70"/>
      <c r="AT344" s="24" t="s">
        <v>182</v>
      </c>
      <c r="AU344" s="24" t="s">
        <v>77</v>
      </c>
    </row>
    <row r="345" spans="2:65" s="10" customFormat="1" ht="37.4" customHeight="1">
      <c r="B345" s="160"/>
      <c r="D345" s="171" t="s">
        <v>68</v>
      </c>
      <c r="E345" s="238" t="s">
        <v>3517</v>
      </c>
      <c r="F345" s="238" t="s">
        <v>4446</v>
      </c>
      <c r="I345" s="163"/>
      <c r="J345" s="239">
        <f>BK345</f>
        <v>0</v>
      </c>
      <c r="L345" s="160"/>
      <c r="M345" s="165"/>
      <c r="N345" s="166"/>
      <c r="O345" s="166"/>
      <c r="P345" s="167">
        <f>SUM(P346:P391)</f>
        <v>0</v>
      </c>
      <c r="Q345" s="166"/>
      <c r="R345" s="167">
        <f>SUM(R346:R391)</f>
        <v>0</v>
      </c>
      <c r="S345" s="166"/>
      <c r="T345" s="168">
        <f>SUM(T346:T391)</f>
        <v>0</v>
      </c>
      <c r="AR345" s="161" t="s">
        <v>77</v>
      </c>
      <c r="AT345" s="169" t="s">
        <v>68</v>
      </c>
      <c r="AU345" s="169" t="s">
        <v>69</v>
      </c>
      <c r="AY345" s="161" t="s">
        <v>162</v>
      </c>
      <c r="BK345" s="170">
        <f>SUM(BK346:BK391)</f>
        <v>0</v>
      </c>
    </row>
    <row r="346" spans="2:65" s="1" customFormat="1" ht="16.5" customHeight="1">
      <c r="B346" s="174"/>
      <c r="C346" s="175" t="s">
        <v>949</v>
      </c>
      <c r="D346" s="175" t="s">
        <v>164</v>
      </c>
      <c r="E346" s="176" t="s">
        <v>4447</v>
      </c>
      <c r="F346" s="177" t="s">
        <v>4396</v>
      </c>
      <c r="G346" s="178" t="s">
        <v>320</v>
      </c>
      <c r="H346" s="179">
        <v>1</v>
      </c>
      <c r="I346" s="180"/>
      <c r="J346" s="181">
        <f>ROUND(I346*H346,2)</f>
        <v>0</v>
      </c>
      <c r="K346" s="177" t="s">
        <v>5</v>
      </c>
      <c r="L346" s="41"/>
      <c r="M346" s="182" t="s">
        <v>5</v>
      </c>
      <c r="N346" s="183" t="s">
        <v>40</v>
      </c>
      <c r="O346" s="42"/>
      <c r="P346" s="184">
        <f>O346*H346</f>
        <v>0</v>
      </c>
      <c r="Q346" s="184">
        <v>0</v>
      </c>
      <c r="R346" s="184">
        <f>Q346*H346</f>
        <v>0</v>
      </c>
      <c r="S346" s="184">
        <v>0</v>
      </c>
      <c r="T346" s="185">
        <f>S346*H346</f>
        <v>0</v>
      </c>
      <c r="AR346" s="24" t="s">
        <v>168</v>
      </c>
      <c r="AT346" s="24" t="s">
        <v>164</v>
      </c>
      <c r="AU346" s="24" t="s">
        <v>77</v>
      </c>
      <c r="AY346" s="24" t="s">
        <v>162</v>
      </c>
      <c r="BE346" s="186">
        <f>IF(N346="základní",J346,0)</f>
        <v>0</v>
      </c>
      <c r="BF346" s="186">
        <f>IF(N346="snížená",J346,0)</f>
        <v>0</v>
      </c>
      <c r="BG346" s="186">
        <f>IF(N346="zákl. přenesená",J346,0)</f>
        <v>0</v>
      </c>
      <c r="BH346" s="186">
        <f>IF(N346="sníž. přenesená",J346,0)</f>
        <v>0</v>
      </c>
      <c r="BI346" s="186">
        <f>IF(N346="nulová",J346,0)</f>
        <v>0</v>
      </c>
      <c r="BJ346" s="24" t="s">
        <v>77</v>
      </c>
      <c r="BK346" s="186">
        <f>ROUND(I346*H346,2)</f>
        <v>0</v>
      </c>
      <c r="BL346" s="24" t="s">
        <v>168</v>
      </c>
      <c r="BM346" s="24" t="s">
        <v>1930</v>
      </c>
    </row>
    <row r="347" spans="2:65" s="1" customFormat="1" ht="19">
      <c r="B347" s="41"/>
      <c r="D347" s="197" t="s">
        <v>182</v>
      </c>
      <c r="F347" s="234" t="s">
        <v>4448</v>
      </c>
      <c r="I347" s="204"/>
      <c r="L347" s="41"/>
      <c r="M347" s="205"/>
      <c r="N347" s="42"/>
      <c r="O347" s="42"/>
      <c r="P347" s="42"/>
      <c r="Q347" s="42"/>
      <c r="R347" s="42"/>
      <c r="S347" s="42"/>
      <c r="T347" s="70"/>
      <c r="AT347" s="24" t="s">
        <v>182</v>
      </c>
      <c r="AU347" s="24" t="s">
        <v>77</v>
      </c>
    </row>
    <row r="348" spans="2:65" s="1" customFormat="1" ht="16.5" customHeight="1">
      <c r="B348" s="174"/>
      <c r="C348" s="175" t="s">
        <v>960</v>
      </c>
      <c r="D348" s="175" t="s">
        <v>164</v>
      </c>
      <c r="E348" s="176" t="s">
        <v>4449</v>
      </c>
      <c r="F348" s="177" t="s">
        <v>4450</v>
      </c>
      <c r="G348" s="178" t="s">
        <v>320</v>
      </c>
      <c r="H348" s="179">
        <v>1</v>
      </c>
      <c r="I348" s="180"/>
      <c r="J348" s="181">
        <f>ROUND(I348*H348,2)</f>
        <v>0</v>
      </c>
      <c r="K348" s="177" t="s">
        <v>5</v>
      </c>
      <c r="L348" s="41"/>
      <c r="M348" s="182" t="s">
        <v>5</v>
      </c>
      <c r="N348" s="183" t="s">
        <v>40</v>
      </c>
      <c r="O348" s="42"/>
      <c r="P348" s="184">
        <f>O348*H348</f>
        <v>0</v>
      </c>
      <c r="Q348" s="184">
        <v>0</v>
      </c>
      <c r="R348" s="184">
        <f>Q348*H348</f>
        <v>0</v>
      </c>
      <c r="S348" s="184">
        <v>0</v>
      </c>
      <c r="T348" s="185">
        <f>S348*H348</f>
        <v>0</v>
      </c>
      <c r="AR348" s="24" t="s">
        <v>168</v>
      </c>
      <c r="AT348" s="24" t="s">
        <v>164</v>
      </c>
      <c r="AU348" s="24" t="s">
        <v>77</v>
      </c>
      <c r="AY348" s="24" t="s">
        <v>162</v>
      </c>
      <c r="BE348" s="186">
        <f>IF(N348="základní",J348,0)</f>
        <v>0</v>
      </c>
      <c r="BF348" s="186">
        <f>IF(N348="snížená",J348,0)</f>
        <v>0</v>
      </c>
      <c r="BG348" s="186">
        <f>IF(N348="zákl. přenesená",J348,0)</f>
        <v>0</v>
      </c>
      <c r="BH348" s="186">
        <f>IF(N348="sníž. přenesená",J348,0)</f>
        <v>0</v>
      </c>
      <c r="BI348" s="186">
        <f>IF(N348="nulová",J348,0)</f>
        <v>0</v>
      </c>
      <c r="BJ348" s="24" t="s">
        <v>77</v>
      </c>
      <c r="BK348" s="186">
        <f>ROUND(I348*H348,2)</f>
        <v>0</v>
      </c>
      <c r="BL348" s="24" t="s">
        <v>168</v>
      </c>
      <c r="BM348" s="24" t="s">
        <v>1945</v>
      </c>
    </row>
    <row r="349" spans="2:65" s="1" customFormat="1" ht="19">
      <c r="B349" s="41"/>
      <c r="D349" s="197" t="s">
        <v>182</v>
      </c>
      <c r="F349" s="234" t="s">
        <v>4239</v>
      </c>
      <c r="I349" s="204"/>
      <c r="L349" s="41"/>
      <c r="M349" s="205"/>
      <c r="N349" s="42"/>
      <c r="O349" s="42"/>
      <c r="P349" s="42"/>
      <c r="Q349" s="42"/>
      <c r="R349" s="42"/>
      <c r="S349" s="42"/>
      <c r="T349" s="70"/>
      <c r="AT349" s="24" t="s">
        <v>182</v>
      </c>
      <c r="AU349" s="24" t="s">
        <v>77</v>
      </c>
    </row>
    <row r="350" spans="2:65" s="1" customFormat="1" ht="16.5" customHeight="1">
      <c r="B350" s="174"/>
      <c r="C350" s="175" t="s">
        <v>966</v>
      </c>
      <c r="D350" s="175" t="s">
        <v>164</v>
      </c>
      <c r="E350" s="176" t="s">
        <v>4451</v>
      </c>
      <c r="F350" s="177" t="s">
        <v>4452</v>
      </c>
      <c r="G350" s="178" t="s">
        <v>5</v>
      </c>
      <c r="H350" s="179">
        <v>0</v>
      </c>
      <c r="I350" s="180"/>
      <c r="J350" s="181">
        <f>ROUND(I350*H350,2)</f>
        <v>0</v>
      </c>
      <c r="K350" s="177" t="s">
        <v>5</v>
      </c>
      <c r="L350" s="41"/>
      <c r="M350" s="182" t="s">
        <v>5</v>
      </c>
      <c r="N350" s="183" t="s">
        <v>40</v>
      </c>
      <c r="O350" s="42"/>
      <c r="P350" s="184">
        <f>O350*H350</f>
        <v>0</v>
      </c>
      <c r="Q350" s="184">
        <v>0</v>
      </c>
      <c r="R350" s="184">
        <f>Q350*H350</f>
        <v>0</v>
      </c>
      <c r="S350" s="184">
        <v>0</v>
      </c>
      <c r="T350" s="185">
        <f>S350*H350</f>
        <v>0</v>
      </c>
      <c r="AR350" s="24" t="s">
        <v>168</v>
      </c>
      <c r="AT350" s="24" t="s">
        <v>164</v>
      </c>
      <c r="AU350" s="24" t="s">
        <v>77</v>
      </c>
      <c r="AY350" s="24" t="s">
        <v>162</v>
      </c>
      <c r="BE350" s="186">
        <f>IF(N350="základní",J350,0)</f>
        <v>0</v>
      </c>
      <c r="BF350" s="186">
        <f>IF(N350="snížená",J350,0)</f>
        <v>0</v>
      </c>
      <c r="BG350" s="186">
        <f>IF(N350="zákl. přenesená",J350,0)</f>
        <v>0</v>
      </c>
      <c r="BH350" s="186">
        <f>IF(N350="sníž. přenesená",J350,0)</f>
        <v>0</v>
      </c>
      <c r="BI350" s="186">
        <f>IF(N350="nulová",J350,0)</f>
        <v>0</v>
      </c>
      <c r="BJ350" s="24" t="s">
        <v>77</v>
      </c>
      <c r="BK350" s="186">
        <f>ROUND(I350*H350,2)</f>
        <v>0</v>
      </c>
      <c r="BL350" s="24" t="s">
        <v>168</v>
      </c>
      <c r="BM350" s="24" t="s">
        <v>1960</v>
      </c>
    </row>
    <row r="351" spans="2:65" s="1" customFormat="1" ht="16.5" customHeight="1">
      <c r="B351" s="174"/>
      <c r="C351" s="175" t="s">
        <v>971</v>
      </c>
      <c r="D351" s="175" t="s">
        <v>164</v>
      </c>
      <c r="E351" s="176" t="s">
        <v>4453</v>
      </c>
      <c r="F351" s="177" t="s">
        <v>4454</v>
      </c>
      <c r="G351" s="178" t="s">
        <v>320</v>
      </c>
      <c r="H351" s="179">
        <v>1</v>
      </c>
      <c r="I351" s="180"/>
      <c r="J351" s="181">
        <f>ROUND(I351*H351,2)</f>
        <v>0</v>
      </c>
      <c r="K351" s="177" t="s">
        <v>5</v>
      </c>
      <c r="L351" s="41"/>
      <c r="M351" s="182" t="s">
        <v>5</v>
      </c>
      <c r="N351" s="183" t="s">
        <v>40</v>
      </c>
      <c r="O351" s="42"/>
      <c r="P351" s="184">
        <f>O351*H351</f>
        <v>0</v>
      </c>
      <c r="Q351" s="184">
        <v>0</v>
      </c>
      <c r="R351" s="184">
        <f>Q351*H351</f>
        <v>0</v>
      </c>
      <c r="S351" s="184">
        <v>0</v>
      </c>
      <c r="T351" s="185">
        <f>S351*H351</f>
        <v>0</v>
      </c>
      <c r="AR351" s="24" t="s">
        <v>168</v>
      </c>
      <c r="AT351" s="24" t="s">
        <v>164</v>
      </c>
      <c r="AU351" s="24" t="s">
        <v>77</v>
      </c>
      <c r="AY351" s="24" t="s">
        <v>162</v>
      </c>
      <c r="BE351" s="186">
        <f>IF(N351="základní",J351,0)</f>
        <v>0</v>
      </c>
      <c r="BF351" s="186">
        <f>IF(N351="snížená",J351,0)</f>
        <v>0</v>
      </c>
      <c r="BG351" s="186">
        <f>IF(N351="zákl. přenesená",J351,0)</f>
        <v>0</v>
      </c>
      <c r="BH351" s="186">
        <f>IF(N351="sníž. přenesená",J351,0)</f>
        <v>0</v>
      </c>
      <c r="BI351" s="186">
        <f>IF(N351="nulová",J351,0)</f>
        <v>0</v>
      </c>
      <c r="BJ351" s="24" t="s">
        <v>77</v>
      </c>
      <c r="BK351" s="186">
        <f>ROUND(I351*H351,2)</f>
        <v>0</v>
      </c>
      <c r="BL351" s="24" t="s">
        <v>168</v>
      </c>
      <c r="BM351" s="24" t="s">
        <v>1969</v>
      </c>
    </row>
    <row r="352" spans="2:65" s="1" customFormat="1" ht="19">
      <c r="B352" s="41"/>
      <c r="D352" s="197" t="s">
        <v>182</v>
      </c>
      <c r="F352" s="234" t="s">
        <v>4455</v>
      </c>
      <c r="I352" s="204"/>
      <c r="L352" s="41"/>
      <c r="M352" s="205"/>
      <c r="N352" s="42"/>
      <c r="O352" s="42"/>
      <c r="P352" s="42"/>
      <c r="Q352" s="42"/>
      <c r="R352" s="42"/>
      <c r="S352" s="42"/>
      <c r="T352" s="70"/>
      <c r="AT352" s="24" t="s">
        <v>182</v>
      </c>
      <c r="AU352" s="24" t="s">
        <v>77</v>
      </c>
    </row>
    <row r="353" spans="2:65" s="1" customFormat="1" ht="25.5" customHeight="1">
      <c r="B353" s="174"/>
      <c r="C353" s="175" t="s">
        <v>975</v>
      </c>
      <c r="D353" s="175" t="s">
        <v>164</v>
      </c>
      <c r="E353" s="176" t="s">
        <v>4456</v>
      </c>
      <c r="F353" s="177" t="s">
        <v>4457</v>
      </c>
      <c r="G353" s="178" t="s">
        <v>320</v>
      </c>
      <c r="H353" s="179">
        <v>1</v>
      </c>
      <c r="I353" s="180"/>
      <c r="J353" s="181">
        <f>ROUND(I353*H353,2)</f>
        <v>0</v>
      </c>
      <c r="K353" s="177" t="s">
        <v>5</v>
      </c>
      <c r="L353" s="41"/>
      <c r="M353" s="182" t="s">
        <v>5</v>
      </c>
      <c r="N353" s="183" t="s">
        <v>40</v>
      </c>
      <c r="O353" s="42"/>
      <c r="P353" s="184">
        <f>O353*H353</f>
        <v>0</v>
      </c>
      <c r="Q353" s="184">
        <v>0</v>
      </c>
      <c r="R353" s="184">
        <f>Q353*H353</f>
        <v>0</v>
      </c>
      <c r="S353" s="184">
        <v>0</v>
      </c>
      <c r="T353" s="185">
        <f>S353*H353</f>
        <v>0</v>
      </c>
      <c r="AR353" s="24" t="s">
        <v>168</v>
      </c>
      <c r="AT353" s="24" t="s">
        <v>164</v>
      </c>
      <c r="AU353" s="24" t="s">
        <v>77</v>
      </c>
      <c r="AY353" s="24" t="s">
        <v>162</v>
      </c>
      <c r="BE353" s="186">
        <f>IF(N353="základní",J353,0)</f>
        <v>0</v>
      </c>
      <c r="BF353" s="186">
        <f>IF(N353="snížená",J353,0)</f>
        <v>0</v>
      </c>
      <c r="BG353" s="186">
        <f>IF(N353="zákl. přenesená",J353,0)</f>
        <v>0</v>
      </c>
      <c r="BH353" s="186">
        <f>IF(N353="sníž. přenesená",J353,0)</f>
        <v>0</v>
      </c>
      <c r="BI353" s="186">
        <f>IF(N353="nulová",J353,0)</f>
        <v>0</v>
      </c>
      <c r="BJ353" s="24" t="s">
        <v>77</v>
      </c>
      <c r="BK353" s="186">
        <f>ROUND(I353*H353,2)</f>
        <v>0</v>
      </c>
      <c r="BL353" s="24" t="s">
        <v>168</v>
      </c>
      <c r="BM353" s="24" t="s">
        <v>1977</v>
      </c>
    </row>
    <row r="354" spans="2:65" s="1" customFormat="1" ht="19">
      <c r="B354" s="41"/>
      <c r="D354" s="197" t="s">
        <v>182</v>
      </c>
      <c r="F354" s="234" t="s">
        <v>4361</v>
      </c>
      <c r="I354" s="204"/>
      <c r="L354" s="41"/>
      <c r="M354" s="205"/>
      <c r="N354" s="42"/>
      <c r="O354" s="42"/>
      <c r="P354" s="42"/>
      <c r="Q354" s="42"/>
      <c r="R354" s="42"/>
      <c r="S354" s="42"/>
      <c r="T354" s="70"/>
      <c r="AT354" s="24" t="s">
        <v>182</v>
      </c>
      <c r="AU354" s="24" t="s">
        <v>77</v>
      </c>
    </row>
    <row r="355" spans="2:65" s="1" customFormat="1" ht="25.5" customHeight="1">
      <c r="B355" s="174"/>
      <c r="C355" s="175" t="s">
        <v>982</v>
      </c>
      <c r="D355" s="175" t="s">
        <v>164</v>
      </c>
      <c r="E355" s="176" t="s">
        <v>4458</v>
      </c>
      <c r="F355" s="177" t="s">
        <v>4459</v>
      </c>
      <c r="G355" s="178" t="s">
        <v>320</v>
      </c>
      <c r="H355" s="179">
        <v>1</v>
      </c>
      <c r="I355" s="180"/>
      <c r="J355" s="181">
        <f>ROUND(I355*H355,2)</f>
        <v>0</v>
      </c>
      <c r="K355" s="177" t="s">
        <v>5</v>
      </c>
      <c r="L355" s="41"/>
      <c r="M355" s="182" t="s">
        <v>5</v>
      </c>
      <c r="N355" s="183" t="s">
        <v>40</v>
      </c>
      <c r="O355" s="42"/>
      <c r="P355" s="184">
        <f>O355*H355</f>
        <v>0</v>
      </c>
      <c r="Q355" s="184">
        <v>0</v>
      </c>
      <c r="R355" s="184">
        <f>Q355*H355</f>
        <v>0</v>
      </c>
      <c r="S355" s="184">
        <v>0</v>
      </c>
      <c r="T355" s="185">
        <f>S355*H355</f>
        <v>0</v>
      </c>
      <c r="AR355" s="24" t="s">
        <v>168</v>
      </c>
      <c r="AT355" s="24" t="s">
        <v>164</v>
      </c>
      <c r="AU355" s="24" t="s">
        <v>77</v>
      </c>
      <c r="AY355" s="24" t="s">
        <v>162</v>
      </c>
      <c r="BE355" s="186">
        <f>IF(N355="základní",J355,0)</f>
        <v>0</v>
      </c>
      <c r="BF355" s="186">
        <f>IF(N355="snížená",J355,0)</f>
        <v>0</v>
      </c>
      <c r="BG355" s="186">
        <f>IF(N355="zákl. přenesená",J355,0)</f>
        <v>0</v>
      </c>
      <c r="BH355" s="186">
        <f>IF(N355="sníž. přenesená",J355,0)</f>
        <v>0</v>
      </c>
      <c r="BI355" s="186">
        <f>IF(N355="nulová",J355,0)</f>
        <v>0</v>
      </c>
      <c r="BJ355" s="24" t="s">
        <v>77</v>
      </c>
      <c r="BK355" s="186">
        <f>ROUND(I355*H355,2)</f>
        <v>0</v>
      </c>
      <c r="BL355" s="24" t="s">
        <v>168</v>
      </c>
      <c r="BM355" s="24" t="s">
        <v>1989</v>
      </c>
    </row>
    <row r="356" spans="2:65" s="1" customFormat="1" ht="19">
      <c r="B356" s="41"/>
      <c r="D356" s="197" t="s">
        <v>182</v>
      </c>
      <c r="F356" s="234" t="s">
        <v>4460</v>
      </c>
      <c r="I356" s="204"/>
      <c r="L356" s="41"/>
      <c r="M356" s="205"/>
      <c r="N356" s="42"/>
      <c r="O356" s="42"/>
      <c r="P356" s="42"/>
      <c r="Q356" s="42"/>
      <c r="R356" s="42"/>
      <c r="S356" s="42"/>
      <c r="T356" s="70"/>
      <c r="AT356" s="24" t="s">
        <v>182</v>
      </c>
      <c r="AU356" s="24" t="s">
        <v>77</v>
      </c>
    </row>
    <row r="357" spans="2:65" s="1" customFormat="1" ht="16.5" customHeight="1">
      <c r="B357" s="174"/>
      <c r="C357" s="175" t="s">
        <v>987</v>
      </c>
      <c r="D357" s="175" t="s">
        <v>164</v>
      </c>
      <c r="E357" s="176" t="s">
        <v>4461</v>
      </c>
      <c r="F357" s="177" t="s">
        <v>4462</v>
      </c>
      <c r="G357" s="178" t="s">
        <v>320</v>
      </c>
      <c r="H357" s="179">
        <v>1</v>
      </c>
      <c r="I357" s="180"/>
      <c r="J357" s="181">
        <f>ROUND(I357*H357,2)</f>
        <v>0</v>
      </c>
      <c r="K357" s="177" t="s">
        <v>5</v>
      </c>
      <c r="L357" s="41"/>
      <c r="M357" s="182" t="s">
        <v>5</v>
      </c>
      <c r="N357" s="183" t="s">
        <v>40</v>
      </c>
      <c r="O357" s="42"/>
      <c r="P357" s="184">
        <f>O357*H357</f>
        <v>0</v>
      </c>
      <c r="Q357" s="184">
        <v>0</v>
      </c>
      <c r="R357" s="184">
        <f>Q357*H357</f>
        <v>0</v>
      </c>
      <c r="S357" s="184">
        <v>0</v>
      </c>
      <c r="T357" s="185">
        <f>S357*H357</f>
        <v>0</v>
      </c>
      <c r="AR357" s="24" t="s">
        <v>168</v>
      </c>
      <c r="AT357" s="24" t="s">
        <v>164</v>
      </c>
      <c r="AU357" s="24" t="s">
        <v>77</v>
      </c>
      <c r="AY357" s="24" t="s">
        <v>162</v>
      </c>
      <c r="BE357" s="186">
        <f>IF(N357="základní",J357,0)</f>
        <v>0</v>
      </c>
      <c r="BF357" s="186">
        <f>IF(N357="snížená",J357,0)</f>
        <v>0</v>
      </c>
      <c r="BG357" s="186">
        <f>IF(N357="zákl. přenesená",J357,0)</f>
        <v>0</v>
      </c>
      <c r="BH357" s="186">
        <f>IF(N357="sníž. přenesená",J357,0)</f>
        <v>0</v>
      </c>
      <c r="BI357" s="186">
        <f>IF(N357="nulová",J357,0)</f>
        <v>0</v>
      </c>
      <c r="BJ357" s="24" t="s">
        <v>77</v>
      </c>
      <c r="BK357" s="186">
        <f>ROUND(I357*H357,2)</f>
        <v>0</v>
      </c>
      <c r="BL357" s="24" t="s">
        <v>168</v>
      </c>
      <c r="BM357" s="24" t="s">
        <v>1996</v>
      </c>
    </row>
    <row r="358" spans="2:65" s="1" customFormat="1" ht="16.5" customHeight="1">
      <c r="B358" s="174"/>
      <c r="C358" s="175" t="s">
        <v>994</v>
      </c>
      <c r="D358" s="175" t="s">
        <v>164</v>
      </c>
      <c r="E358" s="176" t="s">
        <v>4463</v>
      </c>
      <c r="F358" s="177" t="s">
        <v>4464</v>
      </c>
      <c r="G358" s="178" t="s">
        <v>320</v>
      </c>
      <c r="H358" s="179">
        <v>3</v>
      </c>
      <c r="I358" s="180"/>
      <c r="J358" s="181">
        <f>ROUND(I358*H358,2)</f>
        <v>0</v>
      </c>
      <c r="K358" s="177" t="s">
        <v>5</v>
      </c>
      <c r="L358" s="41"/>
      <c r="M358" s="182" t="s">
        <v>5</v>
      </c>
      <c r="N358" s="183" t="s">
        <v>40</v>
      </c>
      <c r="O358" s="42"/>
      <c r="P358" s="184">
        <f>O358*H358</f>
        <v>0</v>
      </c>
      <c r="Q358" s="184">
        <v>0</v>
      </c>
      <c r="R358" s="184">
        <f>Q358*H358</f>
        <v>0</v>
      </c>
      <c r="S358" s="184">
        <v>0</v>
      </c>
      <c r="T358" s="185">
        <f>S358*H358</f>
        <v>0</v>
      </c>
      <c r="AR358" s="24" t="s">
        <v>168</v>
      </c>
      <c r="AT358" s="24" t="s">
        <v>164</v>
      </c>
      <c r="AU358" s="24" t="s">
        <v>77</v>
      </c>
      <c r="AY358" s="24" t="s">
        <v>162</v>
      </c>
      <c r="BE358" s="186">
        <f>IF(N358="základní",J358,0)</f>
        <v>0</v>
      </c>
      <c r="BF358" s="186">
        <f>IF(N358="snížená",J358,0)</f>
        <v>0</v>
      </c>
      <c r="BG358" s="186">
        <f>IF(N358="zákl. přenesená",J358,0)</f>
        <v>0</v>
      </c>
      <c r="BH358" s="186">
        <f>IF(N358="sníž. přenesená",J358,0)</f>
        <v>0</v>
      </c>
      <c r="BI358" s="186">
        <f>IF(N358="nulová",J358,0)</f>
        <v>0</v>
      </c>
      <c r="BJ358" s="24" t="s">
        <v>77</v>
      </c>
      <c r="BK358" s="186">
        <f>ROUND(I358*H358,2)</f>
        <v>0</v>
      </c>
      <c r="BL358" s="24" t="s">
        <v>168</v>
      </c>
      <c r="BM358" s="24" t="s">
        <v>2003</v>
      </c>
    </row>
    <row r="359" spans="2:65" s="1" customFormat="1" ht="19">
      <c r="B359" s="41"/>
      <c r="D359" s="197" t="s">
        <v>182</v>
      </c>
      <c r="F359" s="234" t="s">
        <v>4465</v>
      </c>
      <c r="I359" s="204"/>
      <c r="L359" s="41"/>
      <c r="M359" s="205"/>
      <c r="N359" s="42"/>
      <c r="O359" s="42"/>
      <c r="P359" s="42"/>
      <c r="Q359" s="42"/>
      <c r="R359" s="42"/>
      <c r="S359" s="42"/>
      <c r="T359" s="70"/>
      <c r="AT359" s="24" t="s">
        <v>182</v>
      </c>
      <c r="AU359" s="24" t="s">
        <v>77</v>
      </c>
    </row>
    <row r="360" spans="2:65" s="1" customFormat="1" ht="16.5" customHeight="1">
      <c r="B360" s="174"/>
      <c r="C360" s="175" t="s">
        <v>1000</v>
      </c>
      <c r="D360" s="175" t="s">
        <v>164</v>
      </c>
      <c r="E360" s="176" t="s">
        <v>4466</v>
      </c>
      <c r="F360" s="177" t="s">
        <v>4467</v>
      </c>
      <c r="G360" s="178" t="s">
        <v>320</v>
      </c>
      <c r="H360" s="179">
        <v>1</v>
      </c>
      <c r="I360" s="180"/>
      <c r="J360" s="181">
        <f>ROUND(I360*H360,2)</f>
        <v>0</v>
      </c>
      <c r="K360" s="177" t="s">
        <v>5</v>
      </c>
      <c r="L360" s="41"/>
      <c r="M360" s="182" t="s">
        <v>5</v>
      </c>
      <c r="N360" s="183" t="s">
        <v>40</v>
      </c>
      <c r="O360" s="42"/>
      <c r="P360" s="184">
        <f>O360*H360</f>
        <v>0</v>
      </c>
      <c r="Q360" s="184">
        <v>0</v>
      </c>
      <c r="R360" s="184">
        <f>Q360*H360</f>
        <v>0</v>
      </c>
      <c r="S360" s="184">
        <v>0</v>
      </c>
      <c r="T360" s="185">
        <f>S360*H360</f>
        <v>0</v>
      </c>
      <c r="AR360" s="24" t="s">
        <v>168</v>
      </c>
      <c r="AT360" s="24" t="s">
        <v>164</v>
      </c>
      <c r="AU360" s="24" t="s">
        <v>77</v>
      </c>
      <c r="AY360" s="24" t="s">
        <v>162</v>
      </c>
      <c r="BE360" s="186">
        <f>IF(N360="základní",J360,0)</f>
        <v>0</v>
      </c>
      <c r="BF360" s="186">
        <f>IF(N360="snížená",J360,0)</f>
        <v>0</v>
      </c>
      <c r="BG360" s="186">
        <f>IF(N360="zákl. přenesená",J360,0)</f>
        <v>0</v>
      </c>
      <c r="BH360" s="186">
        <f>IF(N360="sníž. přenesená",J360,0)</f>
        <v>0</v>
      </c>
      <c r="BI360" s="186">
        <f>IF(N360="nulová",J360,0)</f>
        <v>0</v>
      </c>
      <c r="BJ360" s="24" t="s">
        <v>77</v>
      </c>
      <c r="BK360" s="186">
        <f>ROUND(I360*H360,2)</f>
        <v>0</v>
      </c>
      <c r="BL360" s="24" t="s">
        <v>168</v>
      </c>
      <c r="BM360" s="24" t="s">
        <v>2010</v>
      </c>
    </row>
    <row r="361" spans="2:65" s="1" customFormat="1" ht="19">
      <c r="B361" s="41"/>
      <c r="D361" s="197" t="s">
        <v>182</v>
      </c>
      <c r="F361" s="234" t="s">
        <v>4468</v>
      </c>
      <c r="I361" s="204"/>
      <c r="L361" s="41"/>
      <c r="M361" s="205"/>
      <c r="N361" s="42"/>
      <c r="O361" s="42"/>
      <c r="P361" s="42"/>
      <c r="Q361" s="42"/>
      <c r="R361" s="42"/>
      <c r="S361" s="42"/>
      <c r="T361" s="70"/>
      <c r="AT361" s="24" t="s">
        <v>182</v>
      </c>
      <c r="AU361" s="24" t="s">
        <v>77</v>
      </c>
    </row>
    <row r="362" spans="2:65" s="1" customFormat="1" ht="16.5" customHeight="1">
      <c r="B362" s="174"/>
      <c r="C362" s="175" t="s">
        <v>1007</v>
      </c>
      <c r="D362" s="175" t="s">
        <v>164</v>
      </c>
      <c r="E362" s="176" t="s">
        <v>4469</v>
      </c>
      <c r="F362" s="177" t="s">
        <v>4470</v>
      </c>
      <c r="G362" s="178" t="s">
        <v>320</v>
      </c>
      <c r="H362" s="179">
        <v>1</v>
      </c>
      <c r="I362" s="180"/>
      <c r="J362" s="181">
        <f>ROUND(I362*H362,2)</f>
        <v>0</v>
      </c>
      <c r="K362" s="177" t="s">
        <v>5</v>
      </c>
      <c r="L362" s="41"/>
      <c r="M362" s="182" t="s">
        <v>5</v>
      </c>
      <c r="N362" s="183" t="s">
        <v>40</v>
      </c>
      <c r="O362" s="42"/>
      <c r="P362" s="184">
        <f>O362*H362</f>
        <v>0</v>
      </c>
      <c r="Q362" s="184">
        <v>0</v>
      </c>
      <c r="R362" s="184">
        <f>Q362*H362</f>
        <v>0</v>
      </c>
      <c r="S362" s="184">
        <v>0</v>
      </c>
      <c r="T362" s="185">
        <f>S362*H362</f>
        <v>0</v>
      </c>
      <c r="AR362" s="24" t="s">
        <v>168</v>
      </c>
      <c r="AT362" s="24" t="s">
        <v>164</v>
      </c>
      <c r="AU362" s="24" t="s">
        <v>77</v>
      </c>
      <c r="AY362" s="24" t="s">
        <v>162</v>
      </c>
      <c r="BE362" s="186">
        <f>IF(N362="základní",J362,0)</f>
        <v>0</v>
      </c>
      <c r="BF362" s="186">
        <f>IF(N362="snížená",J362,0)</f>
        <v>0</v>
      </c>
      <c r="BG362" s="186">
        <f>IF(N362="zákl. přenesená",J362,0)</f>
        <v>0</v>
      </c>
      <c r="BH362" s="186">
        <f>IF(N362="sníž. přenesená",J362,0)</f>
        <v>0</v>
      </c>
      <c r="BI362" s="186">
        <f>IF(N362="nulová",J362,0)</f>
        <v>0</v>
      </c>
      <c r="BJ362" s="24" t="s">
        <v>77</v>
      </c>
      <c r="BK362" s="186">
        <f>ROUND(I362*H362,2)</f>
        <v>0</v>
      </c>
      <c r="BL362" s="24" t="s">
        <v>168</v>
      </c>
      <c r="BM362" s="24" t="s">
        <v>2017</v>
      </c>
    </row>
    <row r="363" spans="2:65" s="1" customFormat="1" ht="19">
      <c r="B363" s="41"/>
      <c r="D363" s="197" t="s">
        <v>182</v>
      </c>
      <c r="F363" s="234" t="s">
        <v>4339</v>
      </c>
      <c r="I363" s="204"/>
      <c r="L363" s="41"/>
      <c r="M363" s="205"/>
      <c r="N363" s="42"/>
      <c r="O363" s="42"/>
      <c r="P363" s="42"/>
      <c r="Q363" s="42"/>
      <c r="R363" s="42"/>
      <c r="S363" s="42"/>
      <c r="T363" s="70"/>
      <c r="AT363" s="24" t="s">
        <v>182</v>
      </c>
      <c r="AU363" s="24" t="s">
        <v>77</v>
      </c>
    </row>
    <row r="364" spans="2:65" s="1" customFormat="1" ht="16.5" customHeight="1">
      <c r="B364" s="174"/>
      <c r="C364" s="175" t="s">
        <v>1019</v>
      </c>
      <c r="D364" s="175" t="s">
        <v>164</v>
      </c>
      <c r="E364" s="176" t="s">
        <v>4471</v>
      </c>
      <c r="F364" s="177" t="s">
        <v>4472</v>
      </c>
      <c r="G364" s="178" t="s">
        <v>320</v>
      </c>
      <c r="H364" s="179">
        <v>1</v>
      </c>
      <c r="I364" s="180"/>
      <c r="J364" s="181">
        <f>ROUND(I364*H364,2)</f>
        <v>0</v>
      </c>
      <c r="K364" s="177" t="s">
        <v>5</v>
      </c>
      <c r="L364" s="41"/>
      <c r="M364" s="182" t="s">
        <v>5</v>
      </c>
      <c r="N364" s="183" t="s">
        <v>40</v>
      </c>
      <c r="O364" s="42"/>
      <c r="P364" s="184">
        <f>O364*H364</f>
        <v>0</v>
      </c>
      <c r="Q364" s="184">
        <v>0</v>
      </c>
      <c r="R364" s="184">
        <f>Q364*H364</f>
        <v>0</v>
      </c>
      <c r="S364" s="184">
        <v>0</v>
      </c>
      <c r="T364" s="185">
        <f>S364*H364</f>
        <v>0</v>
      </c>
      <c r="AR364" s="24" t="s">
        <v>168</v>
      </c>
      <c r="AT364" s="24" t="s">
        <v>164</v>
      </c>
      <c r="AU364" s="24" t="s">
        <v>77</v>
      </c>
      <c r="AY364" s="24" t="s">
        <v>162</v>
      </c>
      <c r="BE364" s="186">
        <f>IF(N364="základní",J364,0)</f>
        <v>0</v>
      </c>
      <c r="BF364" s="186">
        <f>IF(N364="snížená",J364,0)</f>
        <v>0</v>
      </c>
      <c r="BG364" s="186">
        <f>IF(N364="zákl. přenesená",J364,0)</f>
        <v>0</v>
      </c>
      <c r="BH364" s="186">
        <f>IF(N364="sníž. přenesená",J364,0)</f>
        <v>0</v>
      </c>
      <c r="BI364" s="186">
        <f>IF(N364="nulová",J364,0)</f>
        <v>0</v>
      </c>
      <c r="BJ364" s="24" t="s">
        <v>77</v>
      </c>
      <c r="BK364" s="186">
        <f>ROUND(I364*H364,2)</f>
        <v>0</v>
      </c>
      <c r="BL364" s="24" t="s">
        <v>168</v>
      </c>
      <c r="BM364" s="24" t="s">
        <v>2024</v>
      </c>
    </row>
    <row r="365" spans="2:65" s="1" customFormat="1" ht="19">
      <c r="B365" s="41"/>
      <c r="D365" s="197" t="s">
        <v>182</v>
      </c>
      <c r="F365" s="234" t="s">
        <v>4473</v>
      </c>
      <c r="I365" s="204"/>
      <c r="L365" s="41"/>
      <c r="M365" s="205"/>
      <c r="N365" s="42"/>
      <c r="O365" s="42"/>
      <c r="P365" s="42"/>
      <c r="Q365" s="42"/>
      <c r="R365" s="42"/>
      <c r="S365" s="42"/>
      <c r="T365" s="70"/>
      <c r="AT365" s="24" t="s">
        <v>182</v>
      </c>
      <c r="AU365" s="24" t="s">
        <v>77</v>
      </c>
    </row>
    <row r="366" spans="2:65" s="1" customFormat="1" ht="16.5" customHeight="1">
      <c r="B366" s="174"/>
      <c r="C366" s="175" t="s">
        <v>1026</v>
      </c>
      <c r="D366" s="175" t="s">
        <v>164</v>
      </c>
      <c r="E366" s="176" t="s">
        <v>4474</v>
      </c>
      <c r="F366" s="177" t="s">
        <v>4475</v>
      </c>
      <c r="G366" s="178" t="s">
        <v>320</v>
      </c>
      <c r="H366" s="179">
        <v>3</v>
      </c>
      <c r="I366" s="180"/>
      <c r="J366" s="181">
        <f>ROUND(I366*H366,2)</f>
        <v>0</v>
      </c>
      <c r="K366" s="177" t="s">
        <v>5</v>
      </c>
      <c r="L366" s="41"/>
      <c r="M366" s="182" t="s">
        <v>5</v>
      </c>
      <c r="N366" s="183" t="s">
        <v>40</v>
      </c>
      <c r="O366" s="42"/>
      <c r="P366" s="184">
        <f>O366*H366</f>
        <v>0</v>
      </c>
      <c r="Q366" s="184">
        <v>0</v>
      </c>
      <c r="R366" s="184">
        <f>Q366*H366</f>
        <v>0</v>
      </c>
      <c r="S366" s="184">
        <v>0</v>
      </c>
      <c r="T366" s="185">
        <f>S366*H366</f>
        <v>0</v>
      </c>
      <c r="AR366" s="24" t="s">
        <v>168</v>
      </c>
      <c r="AT366" s="24" t="s">
        <v>164</v>
      </c>
      <c r="AU366" s="24" t="s">
        <v>77</v>
      </c>
      <c r="AY366" s="24" t="s">
        <v>162</v>
      </c>
      <c r="BE366" s="186">
        <f>IF(N366="základní",J366,0)</f>
        <v>0</v>
      </c>
      <c r="BF366" s="186">
        <f>IF(N366="snížená",J366,0)</f>
        <v>0</v>
      </c>
      <c r="BG366" s="186">
        <f>IF(N366="zákl. přenesená",J366,0)</f>
        <v>0</v>
      </c>
      <c r="BH366" s="186">
        <f>IF(N366="sníž. přenesená",J366,0)</f>
        <v>0</v>
      </c>
      <c r="BI366" s="186">
        <f>IF(N366="nulová",J366,0)</f>
        <v>0</v>
      </c>
      <c r="BJ366" s="24" t="s">
        <v>77</v>
      </c>
      <c r="BK366" s="186">
        <f>ROUND(I366*H366,2)</f>
        <v>0</v>
      </c>
      <c r="BL366" s="24" t="s">
        <v>168</v>
      </c>
      <c r="BM366" s="24" t="s">
        <v>2031</v>
      </c>
    </row>
    <row r="367" spans="2:65" s="1" customFormat="1" ht="19">
      <c r="B367" s="41"/>
      <c r="D367" s="197" t="s">
        <v>182</v>
      </c>
      <c r="F367" s="234" t="s">
        <v>4476</v>
      </c>
      <c r="I367" s="204"/>
      <c r="L367" s="41"/>
      <c r="M367" s="205"/>
      <c r="N367" s="42"/>
      <c r="O367" s="42"/>
      <c r="P367" s="42"/>
      <c r="Q367" s="42"/>
      <c r="R367" s="42"/>
      <c r="S367" s="42"/>
      <c r="T367" s="70"/>
      <c r="AT367" s="24" t="s">
        <v>182</v>
      </c>
      <c r="AU367" s="24" t="s">
        <v>77</v>
      </c>
    </row>
    <row r="368" spans="2:65" s="1" customFormat="1" ht="16.5" customHeight="1">
      <c r="B368" s="174"/>
      <c r="C368" s="175" t="s">
        <v>1034</v>
      </c>
      <c r="D368" s="175" t="s">
        <v>164</v>
      </c>
      <c r="E368" s="176" t="s">
        <v>4477</v>
      </c>
      <c r="F368" s="177" t="s">
        <v>4467</v>
      </c>
      <c r="G368" s="178" t="s">
        <v>320</v>
      </c>
      <c r="H368" s="179">
        <v>2</v>
      </c>
      <c r="I368" s="180"/>
      <c r="J368" s="181">
        <f>ROUND(I368*H368,2)</f>
        <v>0</v>
      </c>
      <c r="K368" s="177" t="s">
        <v>5</v>
      </c>
      <c r="L368" s="41"/>
      <c r="M368" s="182" t="s">
        <v>5</v>
      </c>
      <c r="N368" s="183" t="s">
        <v>40</v>
      </c>
      <c r="O368" s="42"/>
      <c r="P368" s="184">
        <f>O368*H368</f>
        <v>0</v>
      </c>
      <c r="Q368" s="184">
        <v>0</v>
      </c>
      <c r="R368" s="184">
        <f>Q368*H368</f>
        <v>0</v>
      </c>
      <c r="S368" s="184">
        <v>0</v>
      </c>
      <c r="T368" s="185">
        <f>S368*H368</f>
        <v>0</v>
      </c>
      <c r="AR368" s="24" t="s">
        <v>168</v>
      </c>
      <c r="AT368" s="24" t="s">
        <v>164</v>
      </c>
      <c r="AU368" s="24" t="s">
        <v>77</v>
      </c>
      <c r="AY368" s="24" t="s">
        <v>162</v>
      </c>
      <c r="BE368" s="186">
        <f>IF(N368="základní",J368,0)</f>
        <v>0</v>
      </c>
      <c r="BF368" s="186">
        <f>IF(N368="snížená",J368,0)</f>
        <v>0</v>
      </c>
      <c r="BG368" s="186">
        <f>IF(N368="zákl. přenesená",J368,0)</f>
        <v>0</v>
      </c>
      <c r="BH368" s="186">
        <f>IF(N368="sníž. přenesená",J368,0)</f>
        <v>0</v>
      </c>
      <c r="BI368" s="186">
        <f>IF(N368="nulová",J368,0)</f>
        <v>0</v>
      </c>
      <c r="BJ368" s="24" t="s">
        <v>77</v>
      </c>
      <c r="BK368" s="186">
        <f>ROUND(I368*H368,2)</f>
        <v>0</v>
      </c>
      <c r="BL368" s="24" t="s">
        <v>168</v>
      </c>
      <c r="BM368" s="24" t="s">
        <v>2038</v>
      </c>
    </row>
    <row r="369" spans="2:65" s="1" customFormat="1" ht="19">
      <c r="B369" s="41"/>
      <c r="D369" s="197" t="s">
        <v>182</v>
      </c>
      <c r="F369" s="234" t="s">
        <v>4478</v>
      </c>
      <c r="I369" s="204"/>
      <c r="L369" s="41"/>
      <c r="M369" s="205"/>
      <c r="N369" s="42"/>
      <c r="O369" s="42"/>
      <c r="P369" s="42"/>
      <c r="Q369" s="42"/>
      <c r="R369" s="42"/>
      <c r="S369" s="42"/>
      <c r="T369" s="70"/>
      <c r="AT369" s="24" t="s">
        <v>182</v>
      </c>
      <c r="AU369" s="24" t="s">
        <v>77</v>
      </c>
    </row>
    <row r="370" spans="2:65" s="1" customFormat="1" ht="16.5" customHeight="1">
      <c r="B370" s="174"/>
      <c r="C370" s="175" t="s">
        <v>1040</v>
      </c>
      <c r="D370" s="175" t="s">
        <v>164</v>
      </c>
      <c r="E370" s="176" t="s">
        <v>4479</v>
      </c>
      <c r="F370" s="177" t="s">
        <v>4480</v>
      </c>
      <c r="G370" s="178" t="s">
        <v>320</v>
      </c>
      <c r="H370" s="179">
        <v>2</v>
      </c>
      <c r="I370" s="180"/>
      <c r="J370" s="181">
        <f>ROUND(I370*H370,2)</f>
        <v>0</v>
      </c>
      <c r="K370" s="177" t="s">
        <v>5</v>
      </c>
      <c r="L370" s="41"/>
      <c r="M370" s="182" t="s">
        <v>5</v>
      </c>
      <c r="N370" s="183" t="s">
        <v>40</v>
      </c>
      <c r="O370" s="42"/>
      <c r="P370" s="184">
        <f>O370*H370</f>
        <v>0</v>
      </c>
      <c r="Q370" s="184">
        <v>0</v>
      </c>
      <c r="R370" s="184">
        <f>Q370*H370</f>
        <v>0</v>
      </c>
      <c r="S370" s="184">
        <v>0</v>
      </c>
      <c r="T370" s="185">
        <f>S370*H370</f>
        <v>0</v>
      </c>
      <c r="AR370" s="24" t="s">
        <v>168</v>
      </c>
      <c r="AT370" s="24" t="s">
        <v>164</v>
      </c>
      <c r="AU370" s="24" t="s">
        <v>77</v>
      </c>
      <c r="AY370" s="24" t="s">
        <v>162</v>
      </c>
      <c r="BE370" s="186">
        <f>IF(N370="základní",J370,0)</f>
        <v>0</v>
      </c>
      <c r="BF370" s="186">
        <f>IF(N370="snížená",J370,0)</f>
        <v>0</v>
      </c>
      <c r="BG370" s="186">
        <f>IF(N370="zákl. přenesená",J370,0)</f>
        <v>0</v>
      </c>
      <c r="BH370" s="186">
        <f>IF(N370="sníž. přenesená",J370,0)</f>
        <v>0</v>
      </c>
      <c r="BI370" s="186">
        <f>IF(N370="nulová",J370,0)</f>
        <v>0</v>
      </c>
      <c r="BJ370" s="24" t="s">
        <v>77</v>
      </c>
      <c r="BK370" s="186">
        <f>ROUND(I370*H370,2)</f>
        <v>0</v>
      </c>
      <c r="BL370" s="24" t="s">
        <v>168</v>
      </c>
      <c r="BM370" s="24" t="s">
        <v>2045</v>
      </c>
    </row>
    <row r="371" spans="2:65" s="1" customFormat="1" ht="19">
      <c r="B371" s="41"/>
      <c r="D371" s="197" t="s">
        <v>182</v>
      </c>
      <c r="F371" s="234" t="s">
        <v>4481</v>
      </c>
      <c r="I371" s="204"/>
      <c r="L371" s="41"/>
      <c r="M371" s="205"/>
      <c r="N371" s="42"/>
      <c r="O371" s="42"/>
      <c r="P371" s="42"/>
      <c r="Q371" s="42"/>
      <c r="R371" s="42"/>
      <c r="S371" s="42"/>
      <c r="T371" s="70"/>
      <c r="AT371" s="24" t="s">
        <v>182</v>
      </c>
      <c r="AU371" s="24" t="s">
        <v>77</v>
      </c>
    </row>
    <row r="372" spans="2:65" s="1" customFormat="1" ht="16.5" customHeight="1">
      <c r="B372" s="174"/>
      <c r="C372" s="175" t="s">
        <v>1047</v>
      </c>
      <c r="D372" s="175" t="s">
        <v>164</v>
      </c>
      <c r="E372" s="176" t="s">
        <v>4482</v>
      </c>
      <c r="F372" s="177" t="s">
        <v>4472</v>
      </c>
      <c r="G372" s="178" t="s">
        <v>320</v>
      </c>
      <c r="H372" s="179">
        <v>2</v>
      </c>
      <c r="I372" s="180"/>
      <c r="J372" s="181">
        <f>ROUND(I372*H372,2)</f>
        <v>0</v>
      </c>
      <c r="K372" s="177" t="s">
        <v>5</v>
      </c>
      <c r="L372" s="41"/>
      <c r="M372" s="182" t="s">
        <v>5</v>
      </c>
      <c r="N372" s="183" t="s">
        <v>40</v>
      </c>
      <c r="O372" s="42"/>
      <c r="P372" s="184">
        <f>O372*H372</f>
        <v>0</v>
      </c>
      <c r="Q372" s="184">
        <v>0</v>
      </c>
      <c r="R372" s="184">
        <f>Q372*H372</f>
        <v>0</v>
      </c>
      <c r="S372" s="184">
        <v>0</v>
      </c>
      <c r="T372" s="185">
        <f>S372*H372</f>
        <v>0</v>
      </c>
      <c r="AR372" s="24" t="s">
        <v>168</v>
      </c>
      <c r="AT372" s="24" t="s">
        <v>164</v>
      </c>
      <c r="AU372" s="24" t="s">
        <v>77</v>
      </c>
      <c r="AY372" s="24" t="s">
        <v>162</v>
      </c>
      <c r="BE372" s="186">
        <f>IF(N372="základní",J372,0)</f>
        <v>0</v>
      </c>
      <c r="BF372" s="186">
        <f>IF(N372="snížená",J372,0)</f>
        <v>0</v>
      </c>
      <c r="BG372" s="186">
        <f>IF(N372="zákl. přenesená",J372,0)</f>
        <v>0</v>
      </c>
      <c r="BH372" s="186">
        <f>IF(N372="sníž. přenesená",J372,0)</f>
        <v>0</v>
      </c>
      <c r="BI372" s="186">
        <f>IF(N372="nulová",J372,0)</f>
        <v>0</v>
      </c>
      <c r="BJ372" s="24" t="s">
        <v>77</v>
      </c>
      <c r="BK372" s="186">
        <f>ROUND(I372*H372,2)</f>
        <v>0</v>
      </c>
      <c r="BL372" s="24" t="s">
        <v>168</v>
      </c>
      <c r="BM372" s="24" t="s">
        <v>2052</v>
      </c>
    </row>
    <row r="373" spans="2:65" s="1" customFormat="1" ht="19">
      <c r="B373" s="41"/>
      <c r="D373" s="197" t="s">
        <v>182</v>
      </c>
      <c r="F373" s="234" t="s">
        <v>4483</v>
      </c>
      <c r="I373" s="204"/>
      <c r="L373" s="41"/>
      <c r="M373" s="205"/>
      <c r="N373" s="42"/>
      <c r="O373" s="42"/>
      <c r="P373" s="42"/>
      <c r="Q373" s="42"/>
      <c r="R373" s="42"/>
      <c r="S373" s="42"/>
      <c r="T373" s="70"/>
      <c r="AT373" s="24" t="s">
        <v>182</v>
      </c>
      <c r="AU373" s="24" t="s">
        <v>77</v>
      </c>
    </row>
    <row r="374" spans="2:65" s="1" customFormat="1" ht="16.5" customHeight="1">
      <c r="B374" s="174"/>
      <c r="C374" s="175" t="s">
        <v>1054</v>
      </c>
      <c r="D374" s="175" t="s">
        <v>164</v>
      </c>
      <c r="E374" s="176" t="s">
        <v>4484</v>
      </c>
      <c r="F374" s="177" t="s">
        <v>4467</v>
      </c>
      <c r="G374" s="178" t="s">
        <v>320</v>
      </c>
      <c r="H374" s="179">
        <v>2</v>
      </c>
      <c r="I374" s="180"/>
      <c r="J374" s="181">
        <f>ROUND(I374*H374,2)</f>
        <v>0</v>
      </c>
      <c r="K374" s="177" t="s">
        <v>5</v>
      </c>
      <c r="L374" s="41"/>
      <c r="M374" s="182" t="s">
        <v>5</v>
      </c>
      <c r="N374" s="183" t="s">
        <v>40</v>
      </c>
      <c r="O374" s="42"/>
      <c r="P374" s="184">
        <f>O374*H374</f>
        <v>0</v>
      </c>
      <c r="Q374" s="184">
        <v>0</v>
      </c>
      <c r="R374" s="184">
        <f>Q374*H374</f>
        <v>0</v>
      </c>
      <c r="S374" s="184">
        <v>0</v>
      </c>
      <c r="T374" s="185">
        <f>S374*H374</f>
        <v>0</v>
      </c>
      <c r="AR374" s="24" t="s">
        <v>168</v>
      </c>
      <c r="AT374" s="24" t="s">
        <v>164</v>
      </c>
      <c r="AU374" s="24" t="s">
        <v>77</v>
      </c>
      <c r="AY374" s="24" t="s">
        <v>162</v>
      </c>
      <c r="BE374" s="186">
        <f>IF(N374="základní",J374,0)</f>
        <v>0</v>
      </c>
      <c r="BF374" s="186">
        <f>IF(N374="snížená",J374,0)</f>
        <v>0</v>
      </c>
      <c r="BG374" s="186">
        <f>IF(N374="zákl. přenesená",J374,0)</f>
        <v>0</v>
      </c>
      <c r="BH374" s="186">
        <f>IF(N374="sníž. přenesená",J374,0)</f>
        <v>0</v>
      </c>
      <c r="BI374" s="186">
        <f>IF(N374="nulová",J374,0)</f>
        <v>0</v>
      </c>
      <c r="BJ374" s="24" t="s">
        <v>77</v>
      </c>
      <c r="BK374" s="186">
        <f>ROUND(I374*H374,2)</f>
        <v>0</v>
      </c>
      <c r="BL374" s="24" t="s">
        <v>168</v>
      </c>
      <c r="BM374" s="24" t="s">
        <v>2059</v>
      </c>
    </row>
    <row r="375" spans="2:65" s="1" customFormat="1" ht="19">
      <c r="B375" s="41"/>
      <c r="D375" s="197" t="s">
        <v>182</v>
      </c>
      <c r="F375" s="234" t="s">
        <v>4214</v>
      </c>
      <c r="I375" s="204"/>
      <c r="L375" s="41"/>
      <c r="M375" s="205"/>
      <c r="N375" s="42"/>
      <c r="O375" s="42"/>
      <c r="P375" s="42"/>
      <c r="Q375" s="42"/>
      <c r="R375" s="42"/>
      <c r="S375" s="42"/>
      <c r="T375" s="70"/>
      <c r="AT375" s="24" t="s">
        <v>182</v>
      </c>
      <c r="AU375" s="24" t="s">
        <v>77</v>
      </c>
    </row>
    <row r="376" spans="2:65" s="1" customFormat="1" ht="16.5" customHeight="1">
      <c r="B376" s="174"/>
      <c r="C376" s="175" t="s">
        <v>1059</v>
      </c>
      <c r="D376" s="175" t="s">
        <v>164</v>
      </c>
      <c r="E376" s="176" t="s">
        <v>4485</v>
      </c>
      <c r="F376" s="177" t="s">
        <v>4486</v>
      </c>
      <c r="G376" s="178" t="s">
        <v>320</v>
      </c>
      <c r="H376" s="179">
        <v>1</v>
      </c>
      <c r="I376" s="180"/>
      <c r="J376" s="181">
        <f>ROUND(I376*H376,2)</f>
        <v>0</v>
      </c>
      <c r="K376" s="177" t="s">
        <v>5</v>
      </c>
      <c r="L376" s="41"/>
      <c r="M376" s="182" t="s">
        <v>5</v>
      </c>
      <c r="N376" s="183" t="s">
        <v>40</v>
      </c>
      <c r="O376" s="42"/>
      <c r="P376" s="184">
        <f>O376*H376</f>
        <v>0</v>
      </c>
      <c r="Q376" s="184">
        <v>0</v>
      </c>
      <c r="R376" s="184">
        <f>Q376*H376</f>
        <v>0</v>
      </c>
      <c r="S376" s="184">
        <v>0</v>
      </c>
      <c r="T376" s="185">
        <f>S376*H376</f>
        <v>0</v>
      </c>
      <c r="AR376" s="24" t="s">
        <v>168</v>
      </c>
      <c r="AT376" s="24" t="s">
        <v>164</v>
      </c>
      <c r="AU376" s="24" t="s">
        <v>77</v>
      </c>
      <c r="AY376" s="24" t="s">
        <v>162</v>
      </c>
      <c r="BE376" s="186">
        <f>IF(N376="základní",J376,0)</f>
        <v>0</v>
      </c>
      <c r="BF376" s="186">
        <f>IF(N376="snížená",J376,0)</f>
        <v>0</v>
      </c>
      <c r="BG376" s="186">
        <f>IF(N376="zákl. přenesená",J376,0)</f>
        <v>0</v>
      </c>
      <c r="BH376" s="186">
        <f>IF(N376="sníž. přenesená",J376,0)</f>
        <v>0</v>
      </c>
      <c r="BI376" s="186">
        <f>IF(N376="nulová",J376,0)</f>
        <v>0</v>
      </c>
      <c r="BJ376" s="24" t="s">
        <v>77</v>
      </c>
      <c r="BK376" s="186">
        <f>ROUND(I376*H376,2)</f>
        <v>0</v>
      </c>
      <c r="BL376" s="24" t="s">
        <v>168</v>
      </c>
      <c r="BM376" s="24" t="s">
        <v>2066</v>
      </c>
    </row>
    <row r="377" spans="2:65" s="1" customFormat="1" ht="19">
      <c r="B377" s="41"/>
      <c r="D377" s="197" t="s">
        <v>182</v>
      </c>
      <c r="F377" s="234" t="s">
        <v>4487</v>
      </c>
      <c r="I377" s="204"/>
      <c r="L377" s="41"/>
      <c r="M377" s="205"/>
      <c r="N377" s="42"/>
      <c r="O377" s="42"/>
      <c r="P377" s="42"/>
      <c r="Q377" s="42"/>
      <c r="R377" s="42"/>
      <c r="S377" s="42"/>
      <c r="T377" s="70"/>
      <c r="AT377" s="24" t="s">
        <v>182</v>
      </c>
      <c r="AU377" s="24" t="s">
        <v>77</v>
      </c>
    </row>
    <row r="378" spans="2:65" s="1" customFormat="1" ht="16.5" customHeight="1">
      <c r="B378" s="174"/>
      <c r="C378" s="175" t="s">
        <v>1064</v>
      </c>
      <c r="D378" s="175" t="s">
        <v>164</v>
      </c>
      <c r="E378" s="176" t="s">
        <v>4488</v>
      </c>
      <c r="F378" s="177" t="s">
        <v>4489</v>
      </c>
      <c r="G378" s="178" t="s">
        <v>320</v>
      </c>
      <c r="H378" s="179">
        <v>2</v>
      </c>
      <c r="I378" s="180"/>
      <c r="J378" s="181">
        <f>ROUND(I378*H378,2)</f>
        <v>0</v>
      </c>
      <c r="K378" s="177" t="s">
        <v>5</v>
      </c>
      <c r="L378" s="41"/>
      <c r="M378" s="182" t="s">
        <v>5</v>
      </c>
      <c r="N378" s="183" t="s">
        <v>40</v>
      </c>
      <c r="O378" s="42"/>
      <c r="P378" s="184">
        <f>O378*H378</f>
        <v>0</v>
      </c>
      <c r="Q378" s="184">
        <v>0</v>
      </c>
      <c r="R378" s="184">
        <f>Q378*H378</f>
        <v>0</v>
      </c>
      <c r="S378" s="184">
        <v>0</v>
      </c>
      <c r="T378" s="185">
        <f>S378*H378</f>
        <v>0</v>
      </c>
      <c r="AR378" s="24" t="s">
        <v>168</v>
      </c>
      <c r="AT378" s="24" t="s">
        <v>164</v>
      </c>
      <c r="AU378" s="24" t="s">
        <v>77</v>
      </c>
      <c r="AY378" s="24" t="s">
        <v>162</v>
      </c>
      <c r="BE378" s="186">
        <f>IF(N378="základní",J378,0)</f>
        <v>0</v>
      </c>
      <c r="BF378" s="186">
        <f>IF(N378="snížená",J378,0)</f>
        <v>0</v>
      </c>
      <c r="BG378" s="186">
        <f>IF(N378="zákl. přenesená",J378,0)</f>
        <v>0</v>
      </c>
      <c r="BH378" s="186">
        <f>IF(N378="sníž. přenesená",J378,0)</f>
        <v>0</v>
      </c>
      <c r="BI378" s="186">
        <f>IF(N378="nulová",J378,0)</f>
        <v>0</v>
      </c>
      <c r="BJ378" s="24" t="s">
        <v>77</v>
      </c>
      <c r="BK378" s="186">
        <f>ROUND(I378*H378,2)</f>
        <v>0</v>
      </c>
      <c r="BL378" s="24" t="s">
        <v>168</v>
      </c>
      <c r="BM378" s="24" t="s">
        <v>2073</v>
      </c>
    </row>
    <row r="379" spans="2:65" s="1" customFormat="1" ht="19">
      <c r="B379" s="41"/>
      <c r="D379" s="197" t="s">
        <v>182</v>
      </c>
      <c r="F379" s="234" t="s">
        <v>4490</v>
      </c>
      <c r="I379" s="204"/>
      <c r="L379" s="41"/>
      <c r="M379" s="205"/>
      <c r="N379" s="42"/>
      <c r="O379" s="42"/>
      <c r="P379" s="42"/>
      <c r="Q379" s="42"/>
      <c r="R379" s="42"/>
      <c r="S379" s="42"/>
      <c r="T379" s="70"/>
      <c r="AT379" s="24" t="s">
        <v>182</v>
      </c>
      <c r="AU379" s="24" t="s">
        <v>77</v>
      </c>
    </row>
    <row r="380" spans="2:65" s="1" customFormat="1" ht="16.5" customHeight="1">
      <c r="B380" s="174"/>
      <c r="C380" s="175" t="s">
        <v>1131</v>
      </c>
      <c r="D380" s="175" t="s">
        <v>164</v>
      </c>
      <c r="E380" s="176" t="s">
        <v>4491</v>
      </c>
      <c r="F380" s="177" t="s">
        <v>4467</v>
      </c>
      <c r="G380" s="178" t="s">
        <v>320</v>
      </c>
      <c r="H380" s="179">
        <v>1</v>
      </c>
      <c r="I380" s="180"/>
      <c r="J380" s="181">
        <f>ROUND(I380*H380,2)</f>
        <v>0</v>
      </c>
      <c r="K380" s="177" t="s">
        <v>5</v>
      </c>
      <c r="L380" s="41"/>
      <c r="M380" s="182" t="s">
        <v>5</v>
      </c>
      <c r="N380" s="183" t="s">
        <v>40</v>
      </c>
      <c r="O380" s="42"/>
      <c r="P380" s="184">
        <f>O380*H380</f>
        <v>0</v>
      </c>
      <c r="Q380" s="184">
        <v>0</v>
      </c>
      <c r="R380" s="184">
        <f>Q380*H380</f>
        <v>0</v>
      </c>
      <c r="S380" s="184">
        <v>0</v>
      </c>
      <c r="T380" s="185">
        <f>S380*H380</f>
        <v>0</v>
      </c>
      <c r="AR380" s="24" t="s">
        <v>168</v>
      </c>
      <c r="AT380" s="24" t="s">
        <v>164</v>
      </c>
      <c r="AU380" s="24" t="s">
        <v>77</v>
      </c>
      <c r="AY380" s="24" t="s">
        <v>162</v>
      </c>
      <c r="BE380" s="186">
        <f>IF(N380="základní",J380,0)</f>
        <v>0</v>
      </c>
      <c r="BF380" s="186">
        <f>IF(N380="snížená",J380,0)</f>
        <v>0</v>
      </c>
      <c r="BG380" s="186">
        <f>IF(N380="zákl. přenesená",J380,0)</f>
        <v>0</v>
      </c>
      <c r="BH380" s="186">
        <f>IF(N380="sníž. přenesená",J380,0)</f>
        <v>0</v>
      </c>
      <c r="BI380" s="186">
        <f>IF(N380="nulová",J380,0)</f>
        <v>0</v>
      </c>
      <c r="BJ380" s="24" t="s">
        <v>77</v>
      </c>
      <c r="BK380" s="186">
        <f>ROUND(I380*H380,2)</f>
        <v>0</v>
      </c>
      <c r="BL380" s="24" t="s">
        <v>168</v>
      </c>
      <c r="BM380" s="24" t="s">
        <v>2080</v>
      </c>
    </row>
    <row r="381" spans="2:65" s="1" customFormat="1" ht="19">
      <c r="B381" s="41"/>
      <c r="D381" s="197" t="s">
        <v>182</v>
      </c>
      <c r="F381" s="234" t="s">
        <v>4348</v>
      </c>
      <c r="I381" s="204"/>
      <c r="L381" s="41"/>
      <c r="M381" s="205"/>
      <c r="N381" s="42"/>
      <c r="O381" s="42"/>
      <c r="P381" s="42"/>
      <c r="Q381" s="42"/>
      <c r="R381" s="42"/>
      <c r="S381" s="42"/>
      <c r="T381" s="70"/>
      <c r="AT381" s="24" t="s">
        <v>182</v>
      </c>
      <c r="AU381" s="24" t="s">
        <v>77</v>
      </c>
    </row>
    <row r="382" spans="2:65" s="1" customFormat="1" ht="16.5" customHeight="1">
      <c r="B382" s="174"/>
      <c r="C382" s="175" t="s">
        <v>1136</v>
      </c>
      <c r="D382" s="175" t="s">
        <v>164</v>
      </c>
      <c r="E382" s="176" t="s">
        <v>4492</v>
      </c>
      <c r="F382" s="177" t="s">
        <v>4493</v>
      </c>
      <c r="G382" s="178" t="s">
        <v>320</v>
      </c>
      <c r="H382" s="179">
        <v>1</v>
      </c>
      <c r="I382" s="180"/>
      <c r="J382" s="181">
        <f>ROUND(I382*H382,2)</f>
        <v>0</v>
      </c>
      <c r="K382" s="177" t="s">
        <v>5</v>
      </c>
      <c r="L382" s="41"/>
      <c r="M382" s="182" t="s">
        <v>5</v>
      </c>
      <c r="N382" s="183" t="s">
        <v>40</v>
      </c>
      <c r="O382" s="42"/>
      <c r="P382" s="184">
        <f>O382*H382</f>
        <v>0</v>
      </c>
      <c r="Q382" s="184">
        <v>0</v>
      </c>
      <c r="R382" s="184">
        <f>Q382*H382</f>
        <v>0</v>
      </c>
      <c r="S382" s="184">
        <v>0</v>
      </c>
      <c r="T382" s="185">
        <f>S382*H382</f>
        <v>0</v>
      </c>
      <c r="AR382" s="24" t="s">
        <v>168</v>
      </c>
      <c r="AT382" s="24" t="s">
        <v>164</v>
      </c>
      <c r="AU382" s="24" t="s">
        <v>77</v>
      </c>
      <c r="AY382" s="24" t="s">
        <v>162</v>
      </c>
      <c r="BE382" s="186">
        <f>IF(N382="základní",J382,0)</f>
        <v>0</v>
      </c>
      <c r="BF382" s="186">
        <f>IF(N382="snížená",J382,0)</f>
        <v>0</v>
      </c>
      <c r="BG382" s="186">
        <f>IF(N382="zákl. přenesená",J382,0)</f>
        <v>0</v>
      </c>
      <c r="BH382" s="186">
        <f>IF(N382="sníž. přenesená",J382,0)</f>
        <v>0</v>
      </c>
      <c r="BI382" s="186">
        <f>IF(N382="nulová",J382,0)</f>
        <v>0</v>
      </c>
      <c r="BJ382" s="24" t="s">
        <v>77</v>
      </c>
      <c r="BK382" s="186">
        <f>ROUND(I382*H382,2)</f>
        <v>0</v>
      </c>
      <c r="BL382" s="24" t="s">
        <v>168</v>
      </c>
      <c r="BM382" s="24" t="s">
        <v>2087</v>
      </c>
    </row>
    <row r="383" spans="2:65" s="1" customFormat="1" ht="19">
      <c r="B383" s="41"/>
      <c r="D383" s="197" t="s">
        <v>182</v>
      </c>
      <c r="F383" s="234" t="s">
        <v>4494</v>
      </c>
      <c r="I383" s="204"/>
      <c r="L383" s="41"/>
      <c r="M383" s="205"/>
      <c r="N383" s="42"/>
      <c r="O383" s="42"/>
      <c r="P383" s="42"/>
      <c r="Q383" s="42"/>
      <c r="R383" s="42"/>
      <c r="S383" s="42"/>
      <c r="T383" s="70"/>
      <c r="AT383" s="24" t="s">
        <v>182</v>
      </c>
      <c r="AU383" s="24" t="s">
        <v>77</v>
      </c>
    </row>
    <row r="384" spans="2:65" s="1" customFormat="1" ht="16.5" customHeight="1">
      <c r="B384" s="174"/>
      <c r="C384" s="175" t="s">
        <v>1184</v>
      </c>
      <c r="D384" s="175" t="s">
        <v>164</v>
      </c>
      <c r="E384" s="176" t="s">
        <v>4495</v>
      </c>
      <c r="F384" s="177" t="s">
        <v>4496</v>
      </c>
      <c r="G384" s="178" t="s">
        <v>320</v>
      </c>
      <c r="H384" s="179">
        <v>2</v>
      </c>
      <c r="I384" s="180"/>
      <c r="J384" s="181">
        <f>ROUND(I384*H384,2)</f>
        <v>0</v>
      </c>
      <c r="K384" s="177" t="s">
        <v>5</v>
      </c>
      <c r="L384" s="41"/>
      <c r="M384" s="182" t="s">
        <v>5</v>
      </c>
      <c r="N384" s="183" t="s">
        <v>40</v>
      </c>
      <c r="O384" s="42"/>
      <c r="P384" s="184">
        <f>O384*H384</f>
        <v>0</v>
      </c>
      <c r="Q384" s="184">
        <v>0</v>
      </c>
      <c r="R384" s="184">
        <f>Q384*H384</f>
        <v>0</v>
      </c>
      <c r="S384" s="184">
        <v>0</v>
      </c>
      <c r="T384" s="185">
        <f>S384*H384</f>
        <v>0</v>
      </c>
      <c r="AR384" s="24" t="s">
        <v>168</v>
      </c>
      <c r="AT384" s="24" t="s">
        <v>164</v>
      </c>
      <c r="AU384" s="24" t="s">
        <v>77</v>
      </c>
      <c r="AY384" s="24" t="s">
        <v>162</v>
      </c>
      <c r="BE384" s="186">
        <f>IF(N384="základní",J384,0)</f>
        <v>0</v>
      </c>
      <c r="BF384" s="186">
        <f>IF(N384="snížená",J384,0)</f>
        <v>0</v>
      </c>
      <c r="BG384" s="186">
        <f>IF(N384="zákl. přenesená",J384,0)</f>
        <v>0</v>
      </c>
      <c r="BH384" s="186">
        <f>IF(N384="sníž. přenesená",J384,0)</f>
        <v>0</v>
      </c>
      <c r="BI384" s="186">
        <f>IF(N384="nulová",J384,0)</f>
        <v>0</v>
      </c>
      <c r="BJ384" s="24" t="s">
        <v>77</v>
      </c>
      <c r="BK384" s="186">
        <f>ROUND(I384*H384,2)</f>
        <v>0</v>
      </c>
      <c r="BL384" s="24" t="s">
        <v>168</v>
      </c>
      <c r="BM384" s="24" t="s">
        <v>2094</v>
      </c>
    </row>
    <row r="385" spans="2:65" s="1" customFormat="1" ht="19">
      <c r="B385" s="41"/>
      <c r="D385" s="197" t="s">
        <v>182</v>
      </c>
      <c r="F385" s="234" t="s">
        <v>4497</v>
      </c>
      <c r="I385" s="204"/>
      <c r="L385" s="41"/>
      <c r="M385" s="205"/>
      <c r="N385" s="42"/>
      <c r="O385" s="42"/>
      <c r="P385" s="42"/>
      <c r="Q385" s="42"/>
      <c r="R385" s="42"/>
      <c r="S385" s="42"/>
      <c r="T385" s="70"/>
      <c r="AT385" s="24" t="s">
        <v>182</v>
      </c>
      <c r="AU385" s="24" t="s">
        <v>77</v>
      </c>
    </row>
    <row r="386" spans="2:65" s="1" customFormat="1" ht="25.5" customHeight="1">
      <c r="B386" s="174"/>
      <c r="C386" s="175" t="s">
        <v>1224</v>
      </c>
      <c r="D386" s="175" t="s">
        <v>164</v>
      </c>
      <c r="E386" s="176" t="s">
        <v>4498</v>
      </c>
      <c r="F386" s="177" t="s">
        <v>4499</v>
      </c>
      <c r="G386" s="178" t="s">
        <v>320</v>
      </c>
      <c r="H386" s="179">
        <v>1</v>
      </c>
      <c r="I386" s="180"/>
      <c r="J386" s="181">
        <f>ROUND(I386*H386,2)</f>
        <v>0</v>
      </c>
      <c r="K386" s="177" t="s">
        <v>5</v>
      </c>
      <c r="L386" s="41"/>
      <c r="M386" s="182" t="s">
        <v>5</v>
      </c>
      <c r="N386" s="183" t="s">
        <v>40</v>
      </c>
      <c r="O386" s="42"/>
      <c r="P386" s="184">
        <f>O386*H386</f>
        <v>0</v>
      </c>
      <c r="Q386" s="184">
        <v>0</v>
      </c>
      <c r="R386" s="184">
        <f>Q386*H386</f>
        <v>0</v>
      </c>
      <c r="S386" s="184">
        <v>0</v>
      </c>
      <c r="T386" s="185">
        <f>S386*H386</f>
        <v>0</v>
      </c>
      <c r="AR386" s="24" t="s">
        <v>168</v>
      </c>
      <c r="AT386" s="24" t="s">
        <v>164</v>
      </c>
      <c r="AU386" s="24" t="s">
        <v>77</v>
      </c>
      <c r="AY386" s="24" t="s">
        <v>162</v>
      </c>
      <c r="BE386" s="186">
        <f>IF(N386="základní",J386,0)</f>
        <v>0</v>
      </c>
      <c r="BF386" s="186">
        <f>IF(N386="snížená",J386,0)</f>
        <v>0</v>
      </c>
      <c r="BG386" s="186">
        <f>IF(N386="zákl. přenesená",J386,0)</f>
        <v>0</v>
      </c>
      <c r="BH386" s="186">
        <f>IF(N386="sníž. přenesená",J386,0)</f>
        <v>0</v>
      </c>
      <c r="BI386" s="186">
        <f>IF(N386="nulová",J386,0)</f>
        <v>0</v>
      </c>
      <c r="BJ386" s="24" t="s">
        <v>77</v>
      </c>
      <c r="BK386" s="186">
        <f>ROUND(I386*H386,2)</f>
        <v>0</v>
      </c>
      <c r="BL386" s="24" t="s">
        <v>168</v>
      </c>
      <c r="BM386" s="24" t="s">
        <v>2101</v>
      </c>
    </row>
    <row r="387" spans="2:65" s="1" customFormat="1" ht="19">
      <c r="B387" s="41"/>
      <c r="D387" s="197" t="s">
        <v>182</v>
      </c>
      <c r="F387" s="234" t="s">
        <v>4500</v>
      </c>
      <c r="I387" s="204"/>
      <c r="L387" s="41"/>
      <c r="M387" s="205"/>
      <c r="N387" s="42"/>
      <c r="O387" s="42"/>
      <c r="P387" s="42"/>
      <c r="Q387" s="42"/>
      <c r="R387" s="42"/>
      <c r="S387" s="42"/>
      <c r="T387" s="70"/>
      <c r="AT387" s="24" t="s">
        <v>182</v>
      </c>
      <c r="AU387" s="24" t="s">
        <v>77</v>
      </c>
    </row>
    <row r="388" spans="2:65" s="1" customFormat="1" ht="25.5" customHeight="1">
      <c r="B388" s="174"/>
      <c r="C388" s="175" t="s">
        <v>1229</v>
      </c>
      <c r="D388" s="175" t="s">
        <v>164</v>
      </c>
      <c r="E388" s="176" t="s">
        <v>4501</v>
      </c>
      <c r="F388" s="177" t="s">
        <v>4502</v>
      </c>
      <c r="G388" s="178" t="s">
        <v>320</v>
      </c>
      <c r="H388" s="179">
        <v>1</v>
      </c>
      <c r="I388" s="180"/>
      <c r="J388" s="181">
        <f>ROUND(I388*H388,2)</f>
        <v>0</v>
      </c>
      <c r="K388" s="177" t="s">
        <v>5</v>
      </c>
      <c r="L388" s="41"/>
      <c r="M388" s="182" t="s">
        <v>5</v>
      </c>
      <c r="N388" s="183" t="s">
        <v>40</v>
      </c>
      <c r="O388" s="42"/>
      <c r="P388" s="184">
        <f>O388*H388</f>
        <v>0</v>
      </c>
      <c r="Q388" s="184">
        <v>0</v>
      </c>
      <c r="R388" s="184">
        <f>Q388*H388</f>
        <v>0</v>
      </c>
      <c r="S388" s="184">
        <v>0</v>
      </c>
      <c r="T388" s="185">
        <f>S388*H388</f>
        <v>0</v>
      </c>
      <c r="AR388" s="24" t="s">
        <v>168</v>
      </c>
      <c r="AT388" s="24" t="s">
        <v>164</v>
      </c>
      <c r="AU388" s="24" t="s">
        <v>77</v>
      </c>
      <c r="AY388" s="24" t="s">
        <v>162</v>
      </c>
      <c r="BE388" s="186">
        <f>IF(N388="základní",J388,0)</f>
        <v>0</v>
      </c>
      <c r="BF388" s="186">
        <f>IF(N388="snížená",J388,0)</f>
        <v>0</v>
      </c>
      <c r="BG388" s="186">
        <f>IF(N388="zákl. přenesená",J388,0)</f>
        <v>0</v>
      </c>
      <c r="BH388" s="186">
        <f>IF(N388="sníž. přenesená",J388,0)</f>
        <v>0</v>
      </c>
      <c r="BI388" s="186">
        <f>IF(N388="nulová",J388,0)</f>
        <v>0</v>
      </c>
      <c r="BJ388" s="24" t="s">
        <v>77</v>
      </c>
      <c r="BK388" s="186">
        <f>ROUND(I388*H388,2)</f>
        <v>0</v>
      </c>
      <c r="BL388" s="24" t="s">
        <v>168</v>
      </c>
      <c r="BM388" s="24" t="s">
        <v>2108</v>
      </c>
    </row>
    <row r="389" spans="2:65" s="1" customFormat="1" ht="19">
      <c r="B389" s="41"/>
      <c r="D389" s="197" t="s">
        <v>182</v>
      </c>
      <c r="F389" s="234" t="s">
        <v>4503</v>
      </c>
      <c r="I389" s="204"/>
      <c r="L389" s="41"/>
      <c r="M389" s="205"/>
      <c r="N389" s="42"/>
      <c r="O389" s="42"/>
      <c r="P389" s="42"/>
      <c r="Q389" s="42"/>
      <c r="R389" s="42"/>
      <c r="S389" s="42"/>
      <c r="T389" s="70"/>
      <c r="AT389" s="24" t="s">
        <v>182</v>
      </c>
      <c r="AU389" s="24" t="s">
        <v>77</v>
      </c>
    </row>
    <row r="390" spans="2:65" s="1" customFormat="1" ht="25.5" customHeight="1">
      <c r="B390" s="174"/>
      <c r="C390" s="175" t="s">
        <v>1233</v>
      </c>
      <c r="D390" s="175" t="s">
        <v>164</v>
      </c>
      <c r="E390" s="176" t="s">
        <v>4504</v>
      </c>
      <c r="F390" s="177" t="s">
        <v>4184</v>
      </c>
      <c r="G390" s="178" t="s">
        <v>320</v>
      </c>
      <c r="H390" s="179">
        <v>1</v>
      </c>
      <c r="I390" s="180"/>
      <c r="J390" s="181">
        <f>ROUND(I390*H390,2)</f>
        <v>0</v>
      </c>
      <c r="K390" s="177" t="s">
        <v>5</v>
      </c>
      <c r="L390" s="41"/>
      <c r="M390" s="182" t="s">
        <v>5</v>
      </c>
      <c r="N390" s="183" t="s">
        <v>40</v>
      </c>
      <c r="O390" s="42"/>
      <c r="P390" s="184">
        <f>O390*H390</f>
        <v>0</v>
      </c>
      <c r="Q390" s="184">
        <v>0</v>
      </c>
      <c r="R390" s="184">
        <f>Q390*H390</f>
        <v>0</v>
      </c>
      <c r="S390" s="184">
        <v>0</v>
      </c>
      <c r="T390" s="185">
        <f>S390*H390</f>
        <v>0</v>
      </c>
      <c r="AR390" s="24" t="s">
        <v>168</v>
      </c>
      <c r="AT390" s="24" t="s">
        <v>164</v>
      </c>
      <c r="AU390" s="24" t="s">
        <v>77</v>
      </c>
      <c r="AY390" s="24" t="s">
        <v>162</v>
      </c>
      <c r="BE390" s="186">
        <f>IF(N390="základní",J390,0)</f>
        <v>0</v>
      </c>
      <c r="BF390" s="186">
        <f>IF(N390="snížená",J390,0)</f>
        <v>0</v>
      </c>
      <c r="BG390" s="186">
        <f>IF(N390="zákl. přenesená",J390,0)</f>
        <v>0</v>
      </c>
      <c r="BH390" s="186">
        <f>IF(N390="sníž. přenesená",J390,0)</f>
        <v>0</v>
      </c>
      <c r="BI390" s="186">
        <f>IF(N390="nulová",J390,0)</f>
        <v>0</v>
      </c>
      <c r="BJ390" s="24" t="s">
        <v>77</v>
      </c>
      <c r="BK390" s="186">
        <f>ROUND(I390*H390,2)</f>
        <v>0</v>
      </c>
      <c r="BL390" s="24" t="s">
        <v>168</v>
      </c>
      <c r="BM390" s="24" t="s">
        <v>2115</v>
      </c>
    </row>
    <row r="391" spans="2:65" s="1" customFormat="1" ht="19">
      <c r="B391" s="41"/>
      <c r="D391" s="188" t="s">
        <v>182</v>
      </c>
      <c r="F391" s="203" t="s">
        <v>4185</v>
      </c>
      <c r="I391" s="204"/>
      <c r="L391" s="41"/>
      <c r="M391" s="205"/>
      <c r="N391" s="42"/>
      <c r="O391" s="42"/>
      <c r="P391" s="42"/>
      <c r="Q391" s="42"/>
      <c r="R391" s="42"/>
      <c r="S391" s="42"/>
      <c r="T391" s="70"/>
      <c r="AT391" s="24" t="s">
        <v>182</v>
      </c>
      <c r="AU391" s="24" t="s">
        <v>77</v>
      </c>
    </row>
    <row r="392" spans="2:65" s="10" customFormat="1" ht="37.4" customHeight="1">
      <c r="B392" s="160"/>
      <c r="D392" s="171" t="s">
        <v>68</v>
      </c>
      <c r="E392" s="238" t="s">
        <v>3523</v>
      </c>
      <c r="F392" s="238" t="s">
        <v>4505</v>
      </c>
      <c r="I392" s="163"/>
      <c r="J392" s="239">
        <f>BK392</f>
        <v>0</v>
      </c>
      <c r="L392" s="160"/>
      <c r="M392" s="165"/>
      <c r="N392" s="166"/>
      <c r="O392" s="166"/>
      <c r="P392" s="167">
        <f>SUM(P393:P400)</f>
        <v>0</v>
      </c>
      <c r="Q392" s="166"/>
      <c r="R392" s="167">
        <f>SUM(R393:R400)</f>
        <v>0</v>
      </c>
      <c r="S392" s="166"/>
      <c r="T392" s="168">
        <f>SUM(T393:T400)</f>
        <v>0</v>
      </c>
      <c r="AR392" s="161" t="s">
        <v>77</v>
      </c>
      <c r="AT392" s="169" t="s">
        <v>68</v>
      </c>
      <c r="AU392" s="169" t="s">
        <v>69</v>
      </c>
      <c r="AY392" s="161" t="s">
        <v>162</v>
      </c>
      <c r="BK392" s="170">
        <f>SUM(BK393:BK400)</f>
        <v>0</v>
      </c>
    </row>
    <row r="393" spans="2:65" s="1" customFormat="1" ht="16.5" customHeight="1">
      <c r="B393" s="174"/>
      <c r="C393" s="175" t="s">
        <v>1258</v>
      </c>
      <c r="D393" s="175" t="s">
        <v>164</v>
      </c>
      <c r="E393" s="176" t="s">
        <v>4506</v>
      </c>
      <c r="F393" s="177" t="s">
        <v>4197</v>
      </c>
      <c r="G393" s="178" t="s">
        <v>320</v>
      </c>
      <c r="H393" s="179">
        <v>2</v>
      </c>
      <c r="I393" s="180"/>
      <c r="J393" s="181">
        <f>ROUND(I393*H393,2)</f>
        <v>0</v>
      </c>
      <c r="K393" s="177" t="s">
        <v>5</v>
      </c>
      <c r="L393" s="41"/>
      <c r="M393" s="182" t="s">
        <v>5</v>
      </c>
      <c r="N393" s="183" t="s">
        <v>40</v>
      </c>
      <c r="O393" s="42"/>
      <c r="P393" s="184">
        <f>O393*H393</f>
        <v>0</v>
      </c>
      <c r="Q393" s="184">
        <v>0</v>
      </c>
      <c r="R393" s="184">
        <f>Q393*H393</f>
        <v>0</v>
      </c>
      <c r="S393" s="184">
        <v>0</v>
      </c>
      <c r="T393" s="185">
        <f>S393*H393</f>
        <v>0</v>
      </c>
      <c r="AR393" s="24" t="s">
        <v>168</v>
      </c>
      <c r="AT393" s="24" t="s">
        <v>164</v>
      </c>
      <c r="AU393" s="24" t="s">
        <v>77</v>
      </c>
      <c r="AY393" s="24" t="s">
        <v>162</v>
      </c>
      <c r="BE393" s="186">
        <f>IF(N393="základní",J393,0)</f>
        <v>0</v>
      </c>
      <c r="BF393" s="186">
        <f>IF(N393="snížená",J393,0)</f>
        <v>0</v>
      </c>
      <c r="BG393" s="186">
        <f>IF(N393="zákl. přenesená",J393,0)</f>
        <v>0</v>
      </c>
      <c r="BH393" s="186">
        <f>IF(N393="sníž. přenesená",J393,0)</f>
        <v>0</v>
      </c>
      <c r="BI393" s="186">
        <f>IF(N393="nulová",J393,0)</f>
        <v>0</v>
      </c>
      <c r="BJ393" s="24" t="s">
        <v>77</v>
      </c>
      <c r="BK393" s="186">
        <f>ROUND(I393*H393,2)</f>
        <v>0</v>
      </c>
      <c r="BL393" s="24" t="s">
        <v>168</v>
      </c>
      <c r="BM393" s="24" t="s">
        <v>2122</v>
      </c>
    </row>
    <row r="394" spans="2:65" s="1" customFormat="1" ht="19">
      <c r="B394" s="41"/>
      <c r="D394" s="197" t="s">
        <v>182</v>
      </c>
      <c r="F394" s="234" t="s">
        <v>4507</v>
      </c>
      <c r="I394" s="204"/>
      <c r="L394" s="41"/>
      <c r="M394" s="205"/>
      <c r="N394" s="42"/>
      <c r="O394" s="42"/>
      <c r="P394" s="42"/>
      <c r="Q394" s="42"/>
      <c r="R394" s="42"/>
      <c r="S394" s="42"/>
      <c r="T394" s="70"/>
      <c r="AT394" s="24" t="s">
        <v>182</v>
      </c>
      <c r="AU394" s="24" t="s">
        <v>77</v>
      </c>
    </row>
    <row r="395" spans="2:65" s="1" customFormat="1" ht="16.5" customHeight="1">
      <c r="B395" s="174"/>
      <c r="C395" s="175" t="s">
        <v>1262</v>
      </c>
      <c r="D395" s="175" t="s">
        <v>164</v>
      </c>
      <c r="E395" s="176" t="s">
        <v>4508</v>
      </c>
      <c r="F395" s="177" t="s">
        <v>4197</v>
      </c>
      <c r="G395" s="178" t="s">
        <v>320</v>
      </c>
      <c r="H395" s="179">
        <v>2</v>
      </c>
      <c r="I395" s="180"/>
      <c r="J395" s="181">
        <f>ROUND(I395*H395,2)</f>
        <v>0</v>
      </c>
      <c r="K395" s="177" t="s">
        <v>5</v>
      </c>
      <c r="L395" s="41"/>
      <c r="M395" s="182" t="s">
        <v>5</v>
      </c>
      <c r="N395" s="183" t="s">
        <v>40</v>
      </c>
      <c r="O395" s="42"/>
      <c r="P395" s="184">
        <f>O395*H395</f>
        <v>0</v>
      </c>
      <c r="Q395" s="184">
        <v>0</v>
      </c>
      <c r="R395" s="184">
        <f>Q395*H395</f>
        <v>0</v>
      </c>
      <c r="S395" s="184">
        <v>0</v>
      </c>
      <c r="T395" s="185">
        <f>S395*H395</f>
        <v>0</v>
      </c>
      <c r="AR395" s="24" t="s">
        <v>168</v>
      </c>
      <c r="AT395" s="24" t="s">
        <v>164</v>
      </c>
      <c r="AU395" s="24" t="s">
        <v>77</v>
      </c>
      <c r="AY395" s="24" t="s">
        <v>162</v>
      </c>
      <c r="BE395" s="186">
        <f>IF(N395="základní",J395,0)</f>
        <v>0</v>
      </c>
      <c r="BF395" s="186">
        <f>IF(N395="snížená",J395,0)</f>
        <v>0</v>
      </c>
      <c r="BG395" s="186">
        <f>IF(N395="zákl. přenesená",J395,0)</f>
        <v>0</v>
      </c>
      <c r="BH395" s="186">
        <f>IF(N395="sníž. přenesená",J395,0)</f>
        <v>0</v>
      </c>
      <c r="BI395" s="186">
        <f>IF(N395="nulová",J395,0)</f>
        <v>0</v>
      </c>
      <c r="BJ395" s="24" t="s">
        <v>77</v>
      </c>
      <c r="BK395" s="186">
        <f>ROUND(I395*H395,2)</f>
        <v>0</v>
      </c>
      <c r="BL395" s="24" t="s">
        <v>168</v>
      </c>
      <c r="BM395" s="24" t="s">
        <v>2129</v>
      </c>
    </row>
    <row r="396" spans="2:65" s="1" customFormat="1" ht="19">
      <c r="B396" s="41"/>
      <c r="D396" s="197" t="s">
        <v>182</v>
      </c>
      <c r="F396" s="234" t="s">
        <v>4324</v>
      </c>
      <c r="I396" s="204"/>
      <c r="L396" s="41"/>
      <c r="M396" s="205"/>
      <c r="N396" s="42"/>
      <c r="O396" s="42"/>
      <c r="P396" s="42"/>
      <c r="Q396" s="42"/>
      <c r="R396" s="42"/>
      <c r="S396" s="42"/>
      <c r="T396" s="70"/>
      <c r="AT396" s="24" t="s">
        <v>182</v>
      </c>
      <c r="AU396" s="24" t="s">
        <v>77</v>
      </c>
    </row>
    <row r="397" spans="2:65" s="1" customFormat="1" ht="16.5" customHeight="1">
      <c r="B397" s="174"/>
      <c r="C397" s="175" t="s">
        <v>1310</v>
      </c>
      <c r="D397" s="175" t="s">
        <v>164</v>
      </c>
      <c r="E397" s="176" t="s">
        <v>4509</v>
      </c>
      <c r="F397" s="177" t="s">
        <v>4510</v>
      </c>
      <c r="G397" s="178" t="s">
        <v>320</v>
      </c>
      <c r="H397" s="179">
        <v>2</v>
      </c>
      <c r="I397" s="180"/>
      <c r="J397" s="181">
        <f>ROUND(I397*H397,2)</f>
        <v>0</v>
      </c>
      <c r="K397" s="177" t="s">
        <v>5</v>
      </c>
      <c r="L397" s="41"/>
      <c r="M397" s="182" t="s">
        <v>5</v>
      </c>
      <c r="N397" s="183" t="s">
        <v>40</v>
      </c>
      <c r="O397" s="42"/>
      <c r="P397" s="184">
        <f>O397*H397</f>
        <v>0</v>
      </c>
      <c r="Q397" s="184">
        <v>0</v>
      </c>
      <c r="R397" s="184">
        <f>Q397*H397</f>
        <v>0</v>
      </c>
      <c r="S397" s="184">
        <v>0</v>
      </c>
      <c r="T397" s="185">
        <f>S397*H397</f>
        <v>0</v>
      </c>
      <c r="AR397" s="24" t="s">
        <v>168</v>
      </c>
      <c r="AT397" s="24" t="s">
        <v>164</v>
      </c>
      <c r="AU397" s="24" t="s">
        <v>77</v>
      </c>
      <c r="AY397" s="24" t="s">
        <v>162</v>
      </c>
      <c r="BE397" s="186">
        <f>IF(N397="základní",J397,0)</f>
        <v>0</v>
      </c>
      <c r="BF397" s="186">
        <f>IF(N397="snížená",J397,0)</f>
        <v>0</v>
      </c>
      <c r="BG397" s="186">
        <f>IF(N397="zákl. přenesená",J397,0)</f>
        <v>0</v>
      </c>
      <c r="BH397" s="186">
        <f>IF(N397="sníž. přenesená",J397,0)</f>
        <v>0</v>
      </c>
      <c r="BI397" s="186">
        <f>IF(N397="nulová",J397,0)</f>
        <v>0</v>
      </c>
      <c r="BJ397" s="24" t="s">
        <v>77</v>
      </c>
      <c r="BK397" s="186">
        <f>ROUND(I397*H397,2)</f>
        <v>0</v>
      </c>
      <c r="BL397" s="24" t="s">
        <v>168</v>
      </c>
      <c r="BM397" s="24" t="s">
        <v>2136</v>
      </c>
    </row>
    <row r="398" spans="2:65" s="1" customFormat="1" ht="19">
      <c r="B398" s="41"/>
      <c r="D398" s="197" t="s">
        <v>182</v>
      </c>
      <c r="F398" s="234" t="s">
        <v>4439</v>
      </c>
      <c r="I398" s="204"/>
      <c r="L398" s="41"/>
      <c r="M398" s="205"/>
      <c r="N398" s="42"/>
      <c r="O398" s="42"/>
      <c r="P398" s="42"/>
      <c r="Q398" s="42"/>
      <c r="R398" s="42"/>
      <c r="S398" s="42"/>
      <c r="T398" s="70"/>
      <c r="AT398" s="24" t="s">
        <v>182</v>
      </c>
      <c r="AU398" s="24" t="s">
        <v>77</v>
      </c>
    </row>
    <row r="399" spans="2:65" s="1" customFormat="1" ht="16.5" customHeight="1">
      <c r="B399" s="174"/>
      <c r="C399" s="175" t="s">
        <v>1315</v>
      </c>
      <c r="D399" s="175" t="s">
        <v>164</v>
      </c>
      <c r="E399" s="176" t="s">
        <v>4511</v>
      </c>
      <c r="F399" s="177" t="s">
        <v>4441</v>
      </c>
      <c r="G399" s="178" t="s">
        <v>320</v>
      </c>
      <c r="H399" s="179">
        <v>1</v>
      </c>
      <c r="I399" s="180"/>
      <c r="J399" s="181">
        <f>ROUND(I399*H399,2)</f>
        <v>0</v>
      </c>
      <c r="K399" s="177" t="s">
        <v>5</v>
      </c>
      <c r="L399" s="41"/>
      <c r="M399" s="182" t="s">
        <v>5</v>
      </c>
      <c r="N399" s="183" t="s">
        <v>40</v>
      </c>
      <c r="O399" s="42"/>
      <c r="P399" s="184">
        <f>O399*H399</f>
        <v>0</v>
      </c>
      <c r="Q399" s="184">
        <v>0</v>
      </c>
      <c r="R399" s="184">
        <f>Q399*H399</f>
        <v>0</v>
      </c>
      <c r="S399" s="184">
        <v>0</v>
      </c>
      <c r="T399" s="185">
        <f>S399*H399</f>
        <v>0</v>
      </c>
      <c r="AR399" s="24" t="s">
        <v>168</v>
      </c>
      <c r="AT399" s="24" t="s">
        <v>164</v>
      </c>
      <c r="AU399" s="24" t="s">
        <v>77</v>
      </c>
      <c r="AY399" s="24" t="s">
        <v>162</v>
      </c>
      <c r="BE399" s="186">
        <f>IF(N399="základní",J399,0)</f>
        <v>0</v>
      </c>
      <c r="BF399" s="186">
        <f>IF(N399="snížená",J399,0)</f>
        <v>0</v>
      </c>
      <c r="BG399" s="186">
        <f>IF(N399="zákl. přenesená",J399,0)</f>
        <v>0</v>
      </c>
      <c r="BH399" s="186">
        <f>IF(N399="sníž. přenesená",J399,0)</f>
        <v>0</v>
      </c>
      <c r="BI399" s="186">
        <f>IF(N399="nulová",J399,0)</f>
        <v>0</v>
      </c>
      <c r="BJ399" s="24" t="s">
        <v>77</v>
      </c>
      <c r="BK399" s="186">
        <f>ROUND(I399*H399,2)</f>
        <v>0</v>
      </c>
      <c r="BL399" s="24" t="s">
        <v>168</v>
      </c>
      <c r="BM399" s="24" t="s">
        <v>2143</v>
      </c>
    </row>
    <row r="400" spans="2:65" s="1" customFormat="1" ht="19">
      <c r="B400" s="41"/>
      <c r="D400" s="188" t="s">
        <v>182</v>
      </c>
      <c r="F400" s="203" t="s">
        <v>4442</v>
      </c>
      <c r="I400" s="204"/>
      <c r="L400" s="41"/>
      <c r="M400" s="205"/>
      <c r="N400" s="42"/>
      <c r="O400" s="42"/>
      <c r="P400" s="42"/>
      <c r="Q400" s="42"/>
      <c r="R400" s="42"/>
      <c r="S400" s="42"/>
      <c r="T400" s="70"/>
      <c r="AT400" s="24" t="s">
        <v>182</v>
      </c>
      <c r="AU400" s="24" t="s">
        <v>77</v>
      </c>
    </row>
    <row r="401" spans="2:65" s="10" customFormat="1" ht="37.4" customHeight="1">
      <c r="B401" s="160"/>
      <c r="D401" s="171" t="s">
        <v>68</v>
      </c>
      <c r="E401" s="238" t="s">
        <v>3533</v>
      </c>
      <c r="F401" s="238" t="s">
        <v>4512</v>
      </c>
      <c r="I401" s="163"/>
      <c r="J401" s="239">
        <f>BK401</f>
        <v>0</v>
      </c>
      <c r="L401" s="160"/>
      <c r="M401" s="165"/>
      <c r="N401" s="166"/>
      <c r="O401" s="166"/>
      <c r="P401" s="167">
        <f>SUM(P402:P409)</f>
        <v>0</v>
      </c>
      <c r="Q401" s="166"/>
      <c r="R401" s="167">
        <f>SUM(R402:R409)</f>
        <v>0</v>
      </c>
      <c r="S401" s="166"/>
      <c r="T401" s="168">
        <f>SUM(T402:T409)</f>
        <v>0</v>
      </c>
      <c r="AR401" s="161" t="s">
        <v>77</v>
      </c>
      <c r="AT401" s="169" t="s">
        <v>68</v>
      </c>
      <c r="AU401" s="169" t="s">
        <v>69</v>
      </c>
      <c r="AY401" s="161" t="s">
        <v>162</v>
      </c>
      <c r="BK401" s="170">
        <f>SUM(BK402:BK409)</f>
        <v>0</v>
      </c>
    </row>
    <row r="402" spans="2:65" s="1" customFormat="1" ht="16.5" customHeight="1">
      <c r="B402" s="174"/>
      <c r="C402" s="175" t="s">
        <v>1324</v>
      </c>
      <c r="D402" s="175" t="s">
        <v>164</v>
      </c>
      <c r="E402" s="176" t="s">
        <v>4513</v>
      </c>
      <c r="F402" s="177" t="s">
        <v>4197</v>
      </c>
      <c r="G402" s="178" t="s">
        <v>320</v>
      </c>
      <c r="H402" s="179">
        <v>5</v>
      </c>
      <c r="I402" s="180"/>
      <c r="J402" s="181">
        <f>ROUND(I402*H402,2)</f>
        <v>0</v>
      </c>
      <c r="K402" s="177" t="s">
        <v>5</v>
      </c>
      <c r="L402" s="41"/>
      <c r="M402" s="182" t="s">
        <v>5</v>
      </c>
      <c r="N402" s="183" t="s">
        <v>40</v>
      </c>
      <c r="O402" s="42"/>
      <c r="P402" s="184">
        <f>O402*H402</f>
        <v>0</v>
      </c>
      <c r="Q402" s="184">
        <v>0</v>
      </c>
      <c r="R402" s="184">
        <f>Q402*H402</f>
        <v>0</v>
      </c>
      <c r="S402" s="184">
        <v>0</v>
      </c>
      <c r="T402" s="185">
        <f>S402*H402</f>
        <v>0</v>
      </c>
      <c r="AR402" s="24" t="s">
        <v>168</v>
      </c>
      <c r="AT402" s="24" t="s">
        <v>164</v>
      </c>
      <c r="AU402" s="24" t="s">
        <v>77</v>
      </c>
      <c r="AY402" s="24" t="s">
        <v>162</v>
      </c>
      <c r="BE402" s="186">
        <f>IF(N402="základní",J402,0)</f>
        <v>0</v>
      </c>
      <c r="BF402" s="186">
        <f>IF(N402="snížená",J402,0)</f>
        <v>0</v>
      </c>
      <c r="BG402" s="186">
        <f>IF(N402="zákl. přenesená",J402,0)</f>
        <v>0</v>
      </c>
      <c r="BH402" s="186">
        <f>IF(N402="sníž. přenesená",J402,0)</f>
        <v>0</v>
      </c>
      <c r="BI402" s="186">
        <f>IF(N402="nulová",J402,0)</f>
        <v>0</v>
      </c>
      <c r="BJ402" s="24" t="s">
        <v>77</v>
      </c>
      <c r="BK402" s="186">
        <f>ROUND(I402*H402,2)</f>
        <v>0</v>
      </c>
      <c r="BL402" s="24" t="s">
        <v>168</v>
      </c>
      <c r="BM402" s="24" t="s">
        <v>2150</v>
      </c>
    </row>
    <row r="403" spans="2:65" s="1" customFormat="1" ht="19">
      <c r="B403" s="41"/>
      <c r="D403" s="197" t="s">
        <v>182</v>
      </c>
      <c r="F403" s="234" t="s">
        <v>4401</v>
      </c>
      <c r="I403" s="204"/>
      <c r="L403" s="41"/>
      <c r="M403" s="205"/>
      <c r="N403" s="42"/>
      <c r="O403" s="42"/>
      <c r="P403" s="42"/>
      <c r="Q403" s="42"/>
      <c r="R403" s="42"/>
      <c r="S403" s="42"/>
      <c r="T403" s="70"/>
      <c r="AT403" s="24" t="s">
        <v>182</v>
      </c>
      <c r="AU403" s="24" t="s">
        <v>77</v>
      </c>
    </row>
    <row r="404" spans="2:65" s="1" customFormat="1" ht="16.5" customHeight="1">
      <c r="B404" s="174"/>
      <c r="C404" s="175" t="s">
        <v>1335</v>
      </c>
      <c r="D404" s="175" t="s">
        <v>164</v>
      </c>
      <c r="E404" s="176" t="s">
        <v>4514</v>
      </c>
      <c r="F404" s="177" t="s">
        <v>4197</v>
      </c>
      <c r="G404" s="178" t="s">
        <v>320</v>
      </c>
      <c r="H404" s="179">
        <v>2</v>
      </c>
      <c r="I404" s="180"/>
      <c r="J404" s="181">
        <f>ROUND(I404*H404,2)</f>
        <v>0</v>
      </c>
      <c r="K404" s="177" t="s">
        <v>5</v>
      </c>
      <c r="L404" s="41"/>
      <c r="M404" s="182" t="s">
        <v>5</v>
      </c>
      <c r="N404" s="183" t="s">
        <v>40</v>
      </c>
      <c r="O404" s="42"/>
      <c r="P404" s="184">
        <f>O404*H404</f>
        <v>0</v>
      </c>
      <c r="Q404" s="184">
        <v>0</v>
      </c>
      <c r="R404" s="184">
        <f>Q404*H404</f>
        <v>0</v>
      </c>
      <c r="S404" s="184">
        <v>0</v>
      </c>
      <c r="T404" s="185">
        <f>S404*H404</f>
        <v>0</v>
      </c>
      <c r="AR404" s="24" t="s">
        <v>168</v>
      </c>
      <c r="AT404" s="24" t="s">
        <v>164</v>
      </c>
      <c r="AU404" s="24" t="s">
        <v>77</v>
      </c>
      <c r="AY404" s="24" t="s">
        <v>162</v>
      </c>
      <c r="BE404" s="186">
        <f>IF(N404="základní",J404,0)</f>
        <v>0</v>
      </c>
      <c r="BF404" s="186">
        <f>IF(N404="snížená",J404,0)</f>
        <v>0</v>
      </c>
      <c r="BG404" s="186">
        <f>IF(N404="zákl. přenesená",J404,0)</f>
        <v>0</v>
      </c>
      <c r="BH404" s="186">
        <f>IF(N404="sníž. přenesená",J404,0)</f>
        <v>0</v>
      </c>
      <c r="BI404" s="186">
        <f>IF(N404="nulová",J404,0)</f>
        <v>0</v>
      </c>
      <c r="BJ404" s="24" t="s">
        <v>77</v>
      </c>
      <c r="BK404" s="186">
        <f>ROUND(I404*H404,2)</f>
        <v>0</v>
      </c>
      <c r="BL404" s="24" t="s">
        <v>168</v>
      </c>
      <c r="BM404" s="24" t="s">
        <v>2157</v>
      </c>
    </row>
    <row r="405" spans="2:65" s="1" customFormat="1" ht="19">
      <c r="B405" s="41"/>
      <c r="D405" s="197" t="s">
        <v>182</v>
      </c>
      <c r="F405" s="234" t="s">
        <v>4429</v>
      </c>
      <c r="I405" s="204"/>
      <c r="L405" s="41"/>
      <c r="M405" s="205"/>
      <c r="N405" s="42"/>
      <c r="O405" s="42"/>
      <c r="P405" s="42"/>
      <c r="Q405" s="42"/>
      <c r="R405" s="42"/>
      <c r="S405" s="42"/>
      <c r="T405" s="70"/>
      <c r="AT405" s="24" t="s">
        <v>182</v>
      </c>
      <c r="AU405" s="24" t="s">
        <v>77</v>
      </c>
    </row>
    <row r="406" spans="2:65" s="1" customFormat="1" ht="16.5" customHeight="1">
      <c r="B406" s="174"/>
      <c r="C406" s="175" t="s">
        <v>1340</v>
      </c>
      <c r="D406" s="175" t="s">
        <v>164</v>
      </c>
      <c r="E406" s="176" t="s">
        <v>4515</v>
      </c>
      <c r="F406" s="177" t="s">
        <v>4197</v>
      </c>
      <c r="G406" s="178" t="s">
        <v>320</v>
      </c>
      <c r="H406" s="179">
        <v>2</v>
      </c>
      <c r="I406" s="180"/>
      <c r="J406" s="181">
        <f>ROUND(I406*H406,2)</f>
        <v>0</v>
      </c>
      <c r="K406" s="177" t="s">
        <v>5</v>
      </c>
      <c r="L406" s="41"/>
      <c r="M406" s="182" t="s">
        <v>5</v>
      </c>
      <c r="N406" s="183" t="s">
        <v>40</v>
      </c>
      <c r="O406" s="42"/>
      <c r="P406" s="184">
        <f>O406*H406</f>
        <v>0</v>
      </c>
      <c r="Q406" s="184">
        <v>0</v>
      </c>
      <c r="R406" s="184">
        <f>Q406*H406</f>
        <v>0</v>
      </c>
      <c r="S406" s="184">
        <v>0</v>
      </c>
      <c r="T406" s="185">
        <f>S406*H406</f>
        <v>0</v>
      </c>
      <c r="AR406" s="24" t="s">
        <v>168</v>
      </c>
      <c r="AT406" s="24" t="s">
        <v>164</v>
      </c>
      <c r="AU406" s="24" t="s">
        <v>77</v>
      </c>
      <c r="AY406" s="24" t="s">
        <v>162</v>
      </c>
      <c r="BE406" s="186">
        <f>IF(N406="základní",J406,0)</f>
        <v>0</v>
      </c>
      <c r="BF406" s="186">
        <f>IF(N406="snížená",J406,0)</f>
        <v>0</v>
      </c>
      <c r="BG406" s="186">
        <f>IF(N406="zákl. přenesená",J406,0)</f>
        <v>0</v>
      </c>
      <c r="BH406" s="186">
        <f>IF(N406="sníž. přenesená",J406,0)</f>
        <v>0</v>
      </c>
      <c r="BI406" s="186">
        <f>IF(N406="nulová",J406,0)</f>
        <v>0</v>
      </c>
      <c r="BJ406" s="24" t="s">
        <v>77</v>
      </c>
      <c r="BK406" s="186">
        <f>ROUND(I406*H406,2)</f>
        <v>0</v>
      </c>
      <c r="BL406" s="24" t="s">
        <v>168</v>
      </c>
      <c r="BM406" s="24" t="s">
        <v>2164</v>
      </c>
    </row>
    <row r="407" spans="2:65" s="1" customFormat="1" ht="19">
      <c r="B407" s="41"/>
      <c r="D407" s="197" t="s">
        <v>182</v>
      </c>
      <c r="F407" s="234" t="s">
        <v>4516</v>
      </c>
      <c r="I407" s="204"/>
      <c r="L407" s="41"/>
      <c r="M407" s="205"/>
      <c r="N407" s="42"/>
      <c r="O407" s="42"/>
      <c r="P407" s="42"/>
      <c r="Q407" s="42"/>
      <c r="R407" s="42"/>
      <c r="S407" s="42"/>
      <c r="T407" s="70"/>
      <c r="AT407" s="24" t="s">
        <v>182</v>
      </c>
      <c r="AU407" s="24" t="s">
        <v>77</v>
      </c>
    </row>
    <row r="408" spans="2:65" s="1" customFormat="1" ht="16.5" customHeight="1">
      <c r="B408" s="174"/>
      <c r="C408" s="175" t="s">
        <v>1346</v>
      </c>
      <c r="D408" s="175" t="s">
        <v>164</v>
      </c>
      <c r="E408" s="176" t="s">
        <v>4517</v>
      </c>
      <c r="F408" s="177" t="s">
        <v>4197</v>
      </c>
      <c r="G408" s="178" t="s">
        <v>320</v>
      </c>
      <c r="H408" s="179">
        <v>5</v>
      </c>
      <c r="I408" s="180"/>
      <c r="J408" s="181">
        <f>ROUND(I408*H408,2)</f>
        <v>0</v>
      </c>
      <c r="K408" s="177" t="s">
        <v>5</v>
      </c>
      <c r="L408" s="41"/>
      <c r="M408" s="182" t="s">
        <v>5</v>
      </c>
      <c r="N408" s="183" t="s">
        <v>40</v>
      </c>
      <c r="O408" s="42"/>
      <c r="P408" s="184">
        <f>O408*H408</f>
        <v>0</v>
      </c>
      <c r="Q408" s="184">
        <v>0</v>
      </c>
      <c r="R408" s="184">
        <f>Q408*H408</f>
        <v>0</v>
      </c>
      <c r="S408" s="184">
        <v>0</v>
      </c>
      <c r="T408" s="185">
        <f>S408*H408</f>
        <v>0</v>
      </c>
      <c r="AR408" s="24" t="s">
        <v>168</v>
      </c>
      <c r="AT408" s="24" t="s">
        <v>164</v>
      </c>
      <c r="AU408" s="24" t="s">
        <v>77</v>
      </c>
      <c r="AY408" s="24" t="s">
        <v>162</v>
      </c>
      <c r="BE408" s="186">
        <f>IF(N408="základní",J408,0)</f>
        <v>0</v>
      </c>
      <c r="BF408" s="186">
        <f>IF(N408="snížená",J408,0)</f>
        <v>0</v>
      </c>
      <c r="BG408" s="186">
        <f>IF(N408="zákl. přenesená",J408,0)</f>
        <v>0</v>
      </c>
      <c r="BH408" s="186">
        <f>IF(N408="sníž. přenesená",J408,0)</f>
        <v>0</v>
      </c>
      <c r="BI408" s="186">
        <f>IF(N408="nulová",J408,0)</f>
        <v>0</v>
      </c>
      <c r="BJ408" s="24" t="s">
        <v>77</v>
      </c>
      <c r="BK408" s="186">
        <f>ROUND(I408*H408,2)</f>
        <v>0</v>
      </c>
      <c r="BL408" s="24" t="s">
        <v>168</v>
      </c>
      <c r="BM408" s="24" t="s">
        <v>2171</v>
      </c>
    </row>
    <row r="409" spans="2:65" s="1" customFormat="1" ht="19">
      <c r="B409" s="41"/>
      <c r="D409" s="188" t="s">
        <v>182</v>
      </c>
      <c r="F409" s="203" t="s">
        <v>4507</v>
      </c>
      <c r="I409" s="204"/>
      <c r="L409" s="41"/>
      <c r="M409" s="205"/>
      <c r="N409" s="42"/>
      <c r="O409" s="42"/>
      <c r="P409" s="42"/>
      <c r="Q409" s="42"/>
      <c r="R409" s="42"/>
      <c r="S409" s="42"/>
      <c r="T409" s="70"/>
      <c r="AT409" s="24" t="s">
        <v>182</v>
      </c>
      <c r="AU409" s="24" t="s">
        <v>77</v>
      </c>
    </row>
    <row r="410" spans="2:65" s="10" customFormat="1" ht="37.4" customHeight="1">
      <c r="B410" s="160"/>
      <c r="D410" s="171" t="s">
        <v>68</v>
      </c>
      <c r="E410" s="238" t="s">
        <v>3541</v>
      </c>
      <c r="F410" s="238" t="s">
        <v>4518</v>
      </c>
      <c r="I410" s="163"/>
      <c r="J410" s="239">
        <f>BK410</f>
        <v>0</v>
      </c>
      <c r="L410" s="160"/>
      <c r="M410" s="165"/>
      <c r="N410" s="166"/>
      <c r="O410" s="166"/>
      <c r="P410" s="167">
        <f>SUM(P411:P418)</f>
        <v>0</v>
      </c>
      <c r="Q410" s="166"/>
      <c r="R410" s="167">
        <f>SUM(R411:R418)</f>
        <v>0</v>
      </c>
      <c r="S410" s="166"/>
      <c r="T410" s="168">
        <f>SUM(T411:T418)</f>
        <v>0</v>
      </c>
      <c r="AR410" s="161" t="s">
        <v>77</v>
      </c>
      <c r="AT410" s="169" t="s">
        <v>68</v>
      </c>
      <c r="AU410" s="169" t="s">
        <v>69</v>
      </c>
      <c r="AY410" s="161" t="s">
        <v>162</v>
      </c>
      <c r="BK410" s="170">
        <f>SUM(BK411:BK418)</f>
        <v>0</v>
      </c>
    </row>
    <row r="411" spans="2:65" s="1" customFormat="1" ht="16.5" customHeight="1">
      <c r="B411" s="174"/>
      <c r="C411" s="175" t="s">
        <v>1356</v>
      </c>
      <c r="D411" s="175" t="s">
        <v>164</v>
      </c>
      <c r="E411" s="176" t="s">
        <v>4519</v>
      </c>
      <c r="F411" s="177" t="s">
        <v>4197</v>
      </c>
      <c r="G411" s="178" t="s">
        <v>320</v>
      </c>
      <c r="H411" s="179">
        <v>1</v>
      </c>
      <c r="I411" s="180"/>
      <c r="J411" s="181">
        <f>ROUND(I411*H411,2)</f>
        <v>0</v>
      </c>
      <c r="K411" s="177" t="s">
        <v>5</v>
      </c>
      <c r="L411" s="41"/>
      <c r="M411" s="182" t="s">
        <v>5</v>
      </c>
      <c r="N411" s="183" t="s">
        <v>40</v>
      </c>
      <c r="O411" s="42"/>
      <c r="P411" s="184">
        <f>O411*H411</f>
        <v>0</v>
      </c>
      <c r="Q411" s="184">
        <v>0</v>
      </c>
      <c r="R411" s="184">
        <f>Q411*H411</f>
        <v>0</v>
      </c>
      <c r="S411" s="184">
        <v>0</v>
      </c>
      <c r="T411" s="185">
        <f>S411*H411</f>
        <v>0</v>
      </c>
      <c r="AR411" s="24" t="s">
        <v>168</v>
      </c>
      <c r="AT411" s="24" t="s">
        <v>164</v>
      </c>
      <c r="AU411" s="24" t="s">
        <v>77</v>
      </c>
      <c r="AY411" s="24" t="s">
        <v>162</v>
      </c>
      <c r="BE411" s="186">
        <f>IF(N411="základní",J411,0)</f>
        <v>0</v>
      </c>
      <c r="BF411" s="186">
        <f>IF(N411="snížená",J411,0)</f>
        <v>0</v>
      </c>
      <c r="BG411" s="186">
        <f>IF(N411="zákl. přenesená",J411,0)</f>
        <v>0</v>
      </c>
      <c r="BH411" s="186">
        <f>IF(N411="sníž. přenesená",J411,0)</f>
        <v>0</v>
      </c>
      <c r="BI411" s="186">
        <f>IF(N411="nulová",J411,0)</f>
        <v>0</v>
      </c>
      <c r="BJ411" s="24" t="s">
        <v>77</v>
      </c>
      <c r="BK411" s="186">
        <f>ROUND(I411*H411,2)</f>
        <v>0</v>
      </c>
      <c r="BL411" s="24" t="s">
        <v>168</v>
      </c>
      <c r="BM411" s="24" t="s">
        <v>2193</v>
      </c>
    </row>
    <row r="412" spans="2:65" s="1" customFormat="1" ht="19">
      <c r="B412" s="41"/>
      <c r="D412" s="197" t="s">
        <v>182</v>
      </c>
      <c r="F412" s="234" t="s">
        <v>4198</v>
      </c>
      <c r="I412" s="204"/>
      <c r="L412" s="41"/>
      <c r="M412" s="205"/>
      <c r="N412" s="42"/>
      <c r="O412" s="42"/>
      <c r="P412" s="42"/>
      <c r="Q412" s="42"/>
      <c r="R412" s="42"/>
      <c r="S412" s="42"/>
      <c r="T412" s="70"/>
      <c r="AT412" s="24" t="s">
        <v>182</v>
      </c>
      <c r="AU412" s="24" t="s">
        <v>77</v>
      </c>
    </row>
    <row r="413" spans="2:65" s="1" customFormat="1" ht="16.5" customHeight="1">
      <c r="B413" s="174"/>
      <c r="C413" s="175" t="s">
        <v>1361</v>
      </c>
      <c r="D413" s="175" t="s">
        <v>164</v>
      </c>
      <c r="E413" s="176" t="s">
        <v>4520</v>
      </c>
      <c r="F413" s="177" t="s">
        <v>4197</v>
      </c>
      <c r="G413" s="178" t="s">
        <v>320</v>
      </c>
      <c r="H413" s="179">
        <v>4</v>
      </c>
      <c r="I413" s="180"/>
      <c r="J413" s="181">
        <f>ROUND(I413*H413,2)</f>
        <v>0</v>
      </c>
      <c r="K413" s="177" t="s">
        <v>5</v>
      </c>
      <c r="L413" s="41"/>
      <c r="M413" s="182" t="s">
        <v>5</v>
      </c>
      <c r="N413" s="183" t="s">
        <v>40</v>
      </c>
      <c r="O413" s="42"/>
      <c r="P413" s="184">
        <f>O413*H413</f>
        <v>0</v>
      </c>
      <c r="Q413" s="184">
        <v>0</v>
      </c>
      <c r="R413" s="184">
        <f>Q413*H413</f>
        <v>0</v>
      </c>
      <c r="S413" s="184">
        <v>0</v>
      </c>
      <c r="T413" s="185">
        <f>S413*H413</f>
        <v>0</v>
      </c>
      <c r="AR413" s="24" t="s">
        <v>168</v>
      </c>
      <c r="AT413" s="24" t="s">
        <v>164</v>
      </c>
      <c r="AU413" s="24" t="s">
        <v>77</v>
      </c>
      <c r="AY413" s="24" t="s">
        <v>162</v>
      </c>
      <c r="BE413" s="186">
        <f>IF(N413="základní",J413,0)</f>
        <v>0</v>
      </c>
      <c r="BF413" s="186">
        <f>IF(N413="snížená",J413,0)</f>
        <v>0</v>
      </c>
      <c r="BG413" s="186">
        <f>IF(N413="zákl. přenesená",J413,0)</f>
        <v>0</v>
      </c>
      <c r="BH413" s="186">
        <f>IF(N413="sníž. přenesená",J413,0)</f>
        <v>0</v>
      </c>
      <c r="BI413" s="186">
        <f>IF(N413="nulová",J413,0)</f>
        <v>0</v>
      </c>
      <c r="BJ413" s="24" t="s">
        <v>77</v>
      </c>
      <c r="BK413" s="186">
        <f>ROUND(I413*H413,2)</f>
        <v>0</v>
      </c>
      <c r="BL413" s="24" t="s">
        <v>168</v>
      </c>
      <c r="BM413" s="24" t="s">
        <v>2202</v>
      </c>
    </row>
    <row r="414" spans="2:65" s="1" customFormat="1" ht="19">
      <c r="B414" s="41"/>
      <c r="D414" s="197" t="s">
        <v>182</v>
      </c>
      <c r="F414" s="234" t="s">
        <v>4507</v>
      </c>
      <c r="I414" s="204"/>
      <c r="L414" s="41"/>
      <c r="M414" s="205"/>
      <c r="N414" s="42"/>
      <c r="O414" s="42"/>
      <c r="P414" s="42"/>
      <c r="Q414" s="42"/>
      <c r="R414" s="42"/>
      <c r="S414" s="42"/>
      <c r="T414" s="70"/>
      <c r="AT414" s="24" t="s">
        <v>182</v>
      </c>
      <c r="AU414" s="24" t="s">
        <v>77</v>
      </c>
    </row>
    <row r="415" spans="2:65" s="1" customFormat="1" ht="16.5" customHeight="1">
      <c r="B415" s="174"/>
      <c r="C415" s="175" t="s">
        <v>1366</v>
      </c>
      <c r="D415" s="175" t="s">
        <v>164</v>
      </c>
      <c r="E415" s="176" t="s">
        <v>4521</v>
      </c>
      <c r="F415" s="177" t="s">
        <v>4197</v>
      </c>
      <c r="G415" s="178" t="s">
        <v>320</v>
      </c>
      <c r="H415" s="179">
        <v>2</v>
      </c>
      <c r="I415" s="180"/>
      <c r="J415" s="181">
        <f>ROUND(I415*H415,2)</f>
        <v>0</v>
      </c>
      <c r="K415" s="177" t="s">
        <v>5</v>
      </c>
      <c r="L415" s="41"/>
      <c r="M415" s="182" t="s">
        <v>5</v>
      </c>
      <c r="N415" s="183" t="s">
        <v>40</v>
      </c>
      <c r="O415" s="42"/>
      <c r="P415" s="184">
        <f>O415*H415</f>
        <v>0</v>
      </c>
      <c r="Q415" s="184">
        <v>0</v>
      </c>
      <c r="R415" s="184">
        <f>Q415*H415</f>
        <v>0</v>
      </c>
      <c r="S415" s="184">
        <v>0</v>
      </c>
      <c r="T415" s="185">
        <f>S415*H415</f>
        <v>0</v>
      </c>
      <c r="AR415" s="24" t="s">
        <v>168</v>
      </c>
      <c r="AT415" s="24" t="s">
        <v>164</v>
      </c>
      <c r="AU415" s="24" t="s">
        <v>77</v>
      </c>
      <c r="AY415" s="24" t="s">
        <v>162</v>
      </c>
      <c r="BE415" s="186">
        <f>IF(N415="základní",J415,0)</f>
        <v>0</v>
      </c>
      <c r="BF415" s="186">
        <f>IF(N415="snížená",J415,0)</f>
        <v>0</v>
      </c>
      <c r="BG415" s="186">
        <f>IF(N415="zákl. přenesená",J415,0)</f>
        <v>0</v>
      </c>
      <c r="BH415" s="186">
        <f>IF(N415="sníž. přenesená",J415,0)</f>
        <v>0</v>
      </c>
      <c r="BI415" s="186">
        <f>IF(N415="nulová",J415,0)</f>
        <v>0</v>
      </c>
      <c r="BJ415" s="24" t="s">
        <v>77</v>
      </c>
      <c r="BK415" s="186">
        <f>ROUND(I415*H415,2)</f>
        <v>0</v>
      </c>
      <c r="BL415" s="24" t="s">
        <v>168</v>
      </c>
      <c r="BM415" s="24" t="s">
        <v>2211</v>
      </c>
    </row>
    <row r="416" spans="2:65" s="1" customFormat="1" ht="19">
      <c r="B416" s="41"/>
      <c r="D416" s="197" t="s">
        <v>182</v>
      </c>
      <c r="F416" s="234" t="s">
        <v>4401</v>
      </c>
      <c r="I416" s="204"/>
      <c r="L416" s="41"/>
      <c r="M416" s="205"/>
      <c r="N416" s="42"/>
      <c r="O416" s="42"/>
      <c r="P416" s="42"/>
      <c r="Q416" s="42"/>
      <c r="R416" s="42"/>
      <c r="S416" s="42"/>
      <c r="T416" s="70"/>
      <c r="AT416" s="24" t="s">
        <v>182</v>
      </c>
      <c r="AU416" s="24" t="s">
        <v>77</v>
      </c>
    </row>
    <row r="417" spans="2:65" s="1" customFormat="1" ht="16.5" customHeight="1">
      <c r="B417" s="174"/>
      <c r="C417" s="175" t="s">
        <v>1371</v>
      </c>
      <c r="D417" s="175" t="s">
        <v>164</v>
      </c>
      <c r="E417" s="176" t="s">
        <v>4522</v>
      </c>
      <c r="F417" s="177" t="s">
        <v>4197</v>
      </c>
      <c r="G417" s="178" t="s">
        <v>320</v>
      </c>
      <c r="H417" s="179">
        <v>2</v>
      </c>
      <c r="I417" s="180"/>
      <c r="J417" s="181">
        <f>ROUND(I417*H417,2)</f>
        <v>0</v>
      </c>
      <c r="K417" s="177" t="s">
        <v>5</v>
      </c>
      <c r="L417" s="41"/>
      <c r="M417" s="182" t="s">
        <v>5</v>
      </c>
      <c r="N417" s="183" t="s">
        <v>40</v>
      </c>
      <c r="O417" s="42"/>
      <c r="P417" s="184">
        <f>O417*H417</f>
        <v>0</v>
      </c>
      <c r="Q417" s="184">
        <v>0</v>
      </c>
      <c r="R417" s="184">
        <f>Q417*H417</f>
        <v>0</v>
      </c>
      <c r="S417" s="184">
        <v>0</v>
      </c>
      <c r="T417" s="185">
        <f>S417*H417</f>
        <v>0</v>
      </c>
      <c r="AR417" s="24" t="s">
        <v>168</v>
      </c>
      <c r="AT417" s="24" t="s">
        <v>164</v>
      </c>
      <c r="AU417" s="24" t="s">
        <v>77</v>
      </c>
      <c r="AY417" s="24" t="s">
        <v>162</v>
      </c>
      <c r="BE417" s="186">
        <f>IF(N417="základní",J417,0)</f>
        <v>0</v>
      </c>
      <c r="BF417" s="186">
        <f>IF(N417="snížená",J417,0)</f>
        <v>0</v>
      </c>
      <c r="BG417" s="186">
        <f>IF(N417="zákl. přenesená",J417,0)</f>
        <v>0</v>
      </c>
      <c r="BH417" s="186">
        <f>IF(N417="sníž. přenesená",J417,0)</f>
        <v>0</v>
      </c>
      <c r="BI417" s="186">
        <f>IF(N417="nulová",J417,0)</f>
        <v>0</v>
      </c>
      <c r="BJ417" s="24" t="s">
        <v>77</v>
      </c>
      <c r="BK417" s="186">
        <f>ROUND(I417*H417,2)</f>
        <v>0</v>
      </c>
      <c r="BL417" s="24" t="s">
        <v>168</v>
      </c>
      <c r="BM417" s="24" t="s">
        <v>2216</v>
      </c>
    </row>
    <row r="418" spans="2:65" s="1" customFormat="1" ht="19">
      <c r="B418" s="41"/>
      <c r="D418" s="188" t="s">
        <v>182</v>
      </c>
      <c r="F418" s="203" t="s">
        <v>4322</v>
      </c>
      <c r="I418" s="204"/>
      <c r="L418" s="41"/>
      <c r="M418" s="205"/>
      <c r="N418" s="42"/>
      <c r="O418" s="42"/>
      <c r="P418" s="42"/>
      <c r="Q418" s="42"/>
      <c r="R418" s="42"/>
      <c r="S418" s="42"/>
      <c r="T418" s="70"/>
      <c r="AT418" s="24" t="s">
        <v>182</v>
      </c>
      <c r="AU418" s="24" t="s">
        <v>77</v>
      </c>
    </row>
    <row r="419" spans="2:65" s="10" customFormat="1" ht="37.4" customHeight="1">
      <c r="B419" s="160"/>
      <c r="D419" s="171" t="s">
        <v>68</v>
      </c>
      <c r="E419" s="238" t="s">
        <v>4523</v>
      </c>
      <c r="F419" s="238" t="s">
        <v>4524</v>
      </c>
      <c r="I419" s="163"/>
      <c r="J419" s="239">
        <f>BK419</f>
        <v>0</v>
      </c>
      <c r="L419" s="160"/>
      <c r="M419" s="165"/>
      <c r="N419" s="166"/>
      <c r="O419" s="166"/>
      <c r="P419" s="167">
        <f>SUM(P420:P421)</f>
        <v>0</v>
      </c>
      <c r="Q419" s="166"/>
      <c r="R419" s="167">
        <f>SUM(R420:R421)</f>
        <v>0</v>
      </c>
      <c r="S419" s="166"/>
      <c r="T419" s="168">
        <f>SUM(T420:T421)</f>
        <v>0</v>
      </c>
      <c r="AR419" s="161" t="s">
        <v>77</v>
      </c>
      <c r="AT419" s="169" t="s">
        <v>68</v>
      </c>
      <c r="AU419" s="169" t="s">
        <v>69</v>
      </c>
      <c r="AY419" s="161" t="s">
        <v>162</v>
      </c>
      <c r="BK419" s="170">
        <f>SUM(BK420:BK421)</f>
        <v>0</v>
      </c>
    </row>
    <row r="420" spans="2:65" s="1" customFormat="1" ht="25.5" customHeight="1">
      <c r="B420" s="174"/>
      <c r="C420" s="175" t="s">
        <v>1379</v>
      </c>
      <c r="D420" s="175" t="s">
        <v>164</v>
      </c>
      <c r="E420" s="176" t="s">
        <v>4525</v>
      </c>
      <c r="F420" s="177" t="s">
        <v>4526</v>
      </c>
      <c r="G420" s="178" t="s">
        <v>320</v>
      </c>
      <c r="H420" s="179">
        <v>1</v>
      </c>
      <c r="I420" s="180"/>
      <c r="J420" s="181">
        <f>ROUND(I420*H420,2)</f>
        <v>0</v>
      </c>
      <c r="K420" s="177" t="s">
        <v>5</v>
      </c>
      <c r="L420" s="41"/>
      <c r="M420" s="182" t="s">
        <v>5</v>
      </c>
      <c r="N420" s="183" t="s">
        <v>40</v>
      </c>
      <c r="O420" s="42"/>
      <c r="P420" s="184">
        <f>O420*H420</f>
        <v>0</v>
      </c>
      <c r="Q420" s="184">
        <v>0</v>
      </c>
      <c r="R420" s="184">
        <f>Q420*H420</f>
        <v>0</v>
      </c>
      <c r="S420" s="184">
        <v>0</v>
      </c>
      <c r="T420" s="185">
        <f>S420*H420</f>
        <v>0</v>
      </c>
      <c r="AR420" s="24" t="s">
        <v>168</v>
      </c>
      <c r="AT420" s="24" t="s">
        <v>164</v>
      </c>
      <c r="AU420" s="24" t="s">
        <v>77</v>
      </c>
      <c r="AY420" s="24" t="s">
        <v>162</v>
      </c>
      <c r="BE420" s="186">
        <f>IF(N420="základní",J420,0)</f>
        <v>0</v>
      </c>
      <c r="BF420" s="186">
        <f>IF(N420="snížená",J420,0)</f>
        <v>0</v>
      </c>
      <c r="BG420" s="186">
        <f>IF(N420="zákl. přenesená",J420,0)</f>
        <v>0</v>
      </c>
      <c r="BH420" s="186">
        <f>IF(N420="sníž. přenesená",J420,0)</f>
        <v>0</v>
      </c>
      <c r="BI420" s="186">
        <f>IF(N420="nulová",J420,0)</f>
        <v>0</v>
      </c>
      <c r="BJ420" s="24" t="s">
        <v>77</v>
      </c>
      <c r="BK420" s="186">
        <f>ROUND(I420*H420,2)</f>
        <v>0</v>
      </c>
      <c r="BL420" s="24" t="s">
        <v>168</v>
      </c>
      <c r="BM420" s="24" t="s">
        <v>2225</v>
      </c>
    </row>
    <row r="421" spans="2:65" s="1" customFormat="1" ht="28.5">
      <c r="B421" s="41"/>
      <c r="D421" s="188" t="s">
        <v>182</v>
      </c>
      <c r="F421" s="203" t="s">
        <v>4527</v>
      </c>
      <c r="I421" s="204"/>
      <c r="L421" s="41"/>
      <c r="M421" s="205"/>
      <c r="N421" s="42"/>
      <c r="O421" s="42"/>
      <c r="P421" s="42"/>
      <c r="Q421" s="42"/>
      <c r="R421" s="42"/>
      <c r="S421" s="42"/>
      <c r="T421" s="70"/>
      <c r="AT421" s="24" t="s">
        <v>182</v>
      </c>
      <c r="AU421" s="24" t="s">
        <v>77</v>
      </c>
    </row>
    <row r="422" spans="2:65" s="10" customFormat="1" ht="37.4" customHeight="1">
      <c r="B422" s="160"/>
      <c r="D422" s="171" t="s">
        <v>68</v>
      </c>
      <c r="E422" s="238" t="s">
        <v>4528</v>
      </c>
      <c r="F422" s="238" t="s">
        <v>4529</v>
      </c>
      <c r="I422" s="163"/>
      <c r="J422" s="239">
        <f>BK422</f>
        <v>0</v>
      </c>
      <c r="L422" s="160"/>
      <c r="M422" s="165"/>
      <c r="N422" s="166"/>
      <c r="O422" s="166"/>
      <c r="P422" s="167">
        <f>SUM(P423:P426)</f>
        <v>0</v>
      </c>
      <c r="Q422" s="166"/>
      <c r="R422" s="167">
        <f>SUM(R423:R426)</f>
        <v>0</v>
      </c>
      <c r="S422" s="166"/>
      <c r="T422" s="168">
        <f>SUM(T423:T426)</f>
        <v>0</v>
      </c>
      <c r="AR422" s="161" t="s">
        <v>77</v>
      </c>
      <c r="AT422" s="169" t="s">
        <v>68</v>
      </c>
      <c r="AU422" s="169" t="s">
        <v>69</v>
      </c>
      <c r="AY422" s="161" t="s">
        <v>162</v>
      </c>
      <c r="BK422" s="170">
        <f>SUM(BK423:BK426)</f>
        <v>0</v>
      </c>
    </row>
    <row r="423" spans="2:65" s="1" customFormat="1" ht="16.5" customHeight="1">
      <c r="B423" s="174"/>
      <c r="C423" s="175" t="s">
        <v>1386</v>
      </c>
      <c r="D423" s="175" t="s">
        <v>164</v>
      </c>
      <c r="E423" s="176" t="s">
        <v>4530</v>
      </c>
      <c r="F423" s="177" t="s">
        <v>4197</v>
      </c>
      <c r="G423" s="178" t="s">
        <v>320</v>
      </c>
      <c r="H423" s="179">
        <v>1</v>
      </c>
      <c r="I423" s="180"/>
      <c r="J423" s="181">
        <f>ROUND(I423*H423,2)</f>
        <v>0</v>
      </c>
      <c r="K423" s="177" t="s">
        <v>5</v>
      </c>
      <c r="L423" s="41"/>
      <c r="M423" s="182" t="s">
        <v>5</v>
      </c>
      <c r="N423" s="183" t="s">
        <v>40</v>
      </c>
      <c r="O423" s="42"/>
      <c r="P423" s="184">
        <f>O423*H423</f>
        <v>0</v>
      </c>
      <c r="Q423" s="184">
        <v>0</v>
      </c>
      <c r="R423" s="184">
        <f>Q423*H423</f>
        <v>0</v>
      </c>
      <c r="S423" s="184">
        <v>0</v>
      </c>
      <c r="T423" s="185">
        <f>S423*H423</f>
        <v>0</v>
      </c>
      <c r="AR423" s="24" t="s">
        <v>168</v>
      </c>
      <c r="AT423" s="24" t="s">
        <v>164</v>
      </c>
      <c r="AU423" s="24" t="s">
        <v>77</v>
      </c>
      <c r="AY423" s="24" t="s">
        <v>162</v>
      </c>
      <c r="BE423" s="186">
        <f>IF(N423="základní",J423,0)</f>
        <v>0</v>
      </c>
      <c r="BF423" s="186">
        <f>IF(N423="snížená",J423,0)</f>
        <v>0</v>
      </c>
      <c r="BG423" s="186">
        <f>IF(N423="zákl. přenesená",J423,0)</f>
        <v>0</v>
      </c>
      <c r="BH423" s="186">
        <f>IF(N423="sníž. přenesená",J423,0)</f>
        <v>0</v>
      </c>
      <c r="BI423" s="186">
        <f>IF(N423="nulová",J423,0)</f>
        <v>0</v>
      </c>
      <c r="BJ423" s="24" t="s">
        <v>77</v>
      </c>
      <c r="BK423" s="186">
        <f>ROUND(I423*H423,2)</f>
        <v>0</v>
      </c>
      <c r="BL423" s="24" t="s">
        <v>168</v>
      </c>
      <c r="BM423" s="24" t="s">
        <v>2233</v>
      </c>
    </row>
    <row r="424" spans="2:65" s="1" customFormat="1" ht="19">
      <c r="B424" s="41"/>
      <c r="D424" s="197" t="s">
        <v>182</v>
      </c>
      <c r="F424" s="234" t="s">
        <v>4507</v>
      </c>
      <c r="I424" s="204"/>
      <c r="L424" s="41"/>
      <c r="M424" s="205"/>
      <c r="N424" s="42"/>
      <c r="O424" s="42"/>
      <c r="P424" s="42"/>
      <c r="Q424" s="42"/>
      <c r="R424" s="42"/>
      <c r="S424" s="42"/>
      <c r="T424" s="70"/>
      <c r="AT424" s="24" t="s">
        <v>182</v>
      </c>
      <c r="AU424" s="24" t="s">
        <v>77</v>
      </c>
    </row>
    <row r="425" spans="2:65" s="1" customFormat="1" ht="16.5" customHeight="1">
      <c r="B425" s="174"/>
      <c r="C425" s="175" t="s">
        <v>1391</v>
      </c>
      <c r="D425" s="175" t="s">
        <v>164</v>
      </c>
      <c r="E425" s="176" t="s">
        <v>4531</v>
      </c>
      <c r="F425" s="177" t="s">
        <v>4197</v>
      </c>
      <c r="G425" s="178" t="s">
        <v>320</v>
      </c>
      <c r="H425" s="179">
        <v>1</v>
      </c>
      <c r="I425" s="180"/>
      <c r="J425" s="181">
        <f>ROUND(I425*H425,2)</f>
        <v>0</v>
      </c>
      <c r="K425" s="177" t="s">
        <v>5</v>
      </c>
      <c r="L425" s="41"/>
      <c r="M425" s="182" t="s">
        <v>5</v>
      </c>
      <c r="N425" s="183" t="s">
        <v>40</v>
      </c>
      <c r="O425" s="42"/>
      <c r="P425" s="184">
        <f>O425*H425</f>
        <v>0</v>
      </c>
      <c r="Q425" s="184">
        <v>0</v>
      </c>
      <c r="R425" s="184">
        <f>Q425*H425</f>
        <v>0</v>
      </c>
      <c r="S425" s="184">
        <v>0</v>
      </c>
      <c r="T425" s="185">
        <f>S425*H425</f>
        <v>0</v>
      </c>
      <c r="AR425" s="24" t="s">
        <v>168</v>
      </c>
      <c r="AT425" s="24" t="s">
        <v>164</v>
      </c>
      <c r="AU425" s="24" t="s">
        <v>77</v>
      </c>
      <c r="AY425" s="24" t="s">
        <v>162</v>
      </c>
      <c r="BE425" s="186">
        <f>IF(N425="základní",J425,0)</f>
        <v>0</v>
      </c>
      <c r="BF425" s="186">
        <f>IF(N425="snížená",J425,0)</f>
        <v>0</v>
      </c>
      <c r="BG425" s="186">
        <f>IF(N425="zákl. přenesená",J425,0)</f>
        <v>0</v>
      </c>
      <c r="BH425" s="186">
        <f>IF(N425="sníž. přenesená",J425,0)</f>
        <v>0</v>
      </c>
      <c r="BI425" s="186">
        <f>IF(N425="nulová",J425,0)</f>
        <v>0</v>
      </c>
      <c r="BJ425" s="24" t="s">
        <v>77</v>
      </c>
      <c r="BK425" s="186">
        <f>ROUND(I425*H425,2)</f>
        <v>0</v>
      </c>
      <c r="BL425" s="24" t="s">
        <v>168</v>
      </c>
      <c r="BM425" s="24" t="s">
        <v>2241</v>
      </c>
    </row>
    <row r="426" spans="2:65" s="1" customFormat="1" ht="19">
      <c r="B426" s="41"/>
      <c r="D426" s="188" t="s">
        <v>182</v>
      </c>
      <c r="F426" s="203" t="s">
        <v>4322</v>
      </c>
      <c r="I426" s="204"/>
      <c r="L426" s="41"/>
      <c r="M426" s="205"/>
      <c r="N426" s="42"/>
      <c r="O426" s="42"/>
      <c r="P426" s="42"/>
      <c r="Q426" s="42"/>
      <c r="R426" s="42"/>
      <c r="S426" s="42"/>
      <c r="T426" s="70"/>
      <c r="AT426" s="24" t="s">
        <v>182</v>
      </c>
      <c r="AU426" s="24" t="s">
        <v>77</v>
      </c>
    </row>
    <row r="427" spans="2:65" s="10" customFormat="1" ht="37.4" customHeight="1">
      <c r="B427" s="160"/>
      <c r="D427" s="171" t="s">
        <v>68</v>
      </c>
      <c r="E427" s="238" t="s">
        <v>4532</v>
      </c>
      <c r="F427" s="238" t="s">
        <v>4533</v>
      </c>
      <c r="I427" s="163"/>
      <c r="J427" s="239">
        <f>BK427</f>
        <v>0</v>
      </c>
      <c r="L427" s="160"/>
      <c r="M427" s="165"/>
      <c r="N427" s="166"/>
      <c r="O427" s="166"/>
      <c r="P427" s="167">
        <f>SUM(P428:P429)</f>
        <v>0</v>
      </c>
      <c r="Q427" s="166"/>
      <c r="R427" s="167">
        <f>SUM(R428:R429)</f>
        <v>0</v>
      </c>
      <c r="S427" s="166"/>
      <c r="T427" s="168">
        <f>SUM(T428:T429)</f>
        <v>0</v>
      </c>
      <c r="AR427" s="161" t="s">
        <v>77</v>
      </c>
      <c r="AT427" s="169" t="s">
        <v>68</v>
      </c>
      <c r="AU427" s="169" t="s">
        <v>69</v>
      </c>
      <c r="AY427" s="161" t="s">
        <v>162</v>
      </c>
      <c r="BK427" s="170">
        <f>SUM(BK428:BK429)</f>
        <v>0</v>
      </c>
    </row>
    <row r="428" spans="2:65" s="1" customFormat="1" ht="16.5" customHeight="1">
      <c r="B428" s="174"/>
      <c r="C428" s="175" t="s">
        <v>1396</v>
      </c>
      <c r="D428" s="175" t="s">
        <v>164</v>
      </c>
      <c r="E428" s="176" t="s">
        <v>4534</v>
      </c>
      <c r="F428" s="177" t="s">
        <v>4197</v>
      </c>
      <c r="G428" s="178" t="s">
        <v>320</v>
      </c>
      <c r="H428" s="179">
        <v>1</v>
      </c>
      <c r="I428" s="180"/>
      <c r="J428" s="181">
        <f>ROUND(I428*H428,2)</f>
        <v>0</v>
      </c>
      <c r="K428" s="177" t="s">
        <v>5</v>
      </c>
      <c r="L428" s="41"/>
      <c r="M428" s="182" t="s">
        <v>5</v>
      </c>
      <c r="N428" s="183" t="s">
        <v>40</v>
      </c>
      <c r="O428" s="42"/>
      <c r="P428" s="184">
        <f>O428*H428</f>
        <v>0</v>
      </c>
      <c r="Q428" s="184">
        <v>0</v>
      </c>
      <c r="R428" s="184">
        <f>Q428*H428</f>
        <v>0</v>
      </c>
      <c r="S428" s="184">
        <v>0</v>
      </c>
      <c r="T428" s="185">
        <f>S428*H428</f>
        <v>0</v>
      </c>
      <c r="AR428" s="24" t="s">
        <v>168</v>
      </c>
      <c r="AT428" s="24" t="s">
        <v>164</v>
      </c>
      <c r="AU428" s="24" t="s">
        <v>77</v>
      </c>
      <c r="AY428" s="24" t="s">
        <v>162</v>
      </c>
      <c r="BE428" s="186">
        <f>IF(N428="základní",J428,0)</f>
        <v>0</v>
      </c>
      <c r="BF428" s="186">
        <f>IF(N428="snížená",J428,0)</f>
        <v>0</v>
      </c>
      <c r="BG428" s="186">
        <f>IF(N428="zákl. přenesená",J428,0)</f>
        <v>0</v>
      </c>
      <c r="BH428" s="186">
        <f>IF(N428="sníž. přenesená",J428,0)</f>
        <v>0</v>
      </c>
      <c r="BI428" s="186">
        <f>IF(N428="nulová",J428,0)</f>
        <v>0</v>
      </c>
      <c r="BJ428" s="24" t="s">
        <v>77</v>
      </c>
      <c r="BK428" s="186">
        <f>ROUND(I428*H428,2)</f>
        <v>0</v>
      </c>
      <c r="BL428" s="24" t="s">
        <v>168</v>
      </c>
      <c r="BM428" s="24" t="s">
        <v>2249</v>
      </c>
    </row>
    <row r="429" spans="2:65" s="1" customFormat="1" ht="19">
      <c r="B429" s="41"/>
      <c r="D429" s="188" t="s">
        <v>182</v>
      </c>
      <c r="F429" s="203" t="s">
        <v>4535</v>
      </c>
      <c r="I429" s="204"/>
      <c r="L429" s="41"/>
      <c r="M429" s="244"/>
      <c r="N429" s="241"/>
      <c r="O429" s="241"/>
      <c r="P429" s="241"/>
      <c r="Q429" s="241"/>
      <c r="R429" s="241"/>
      <c r="S429" s="241"/>
      <c r="T429" s="245"/>
      <c r="AT429" s="24" t="s">
        <v>182</v>
      </c>
      <c r="AU429" s="24" t="s">
        <v>77</v>
      </c>
    </row>
    <row r="430" spans="2:65" s="1" customFormat="1" ht="6.9" customHeight="1">
      <c r="B430" s="56"/>
      <c r="C430" s="57"/>
      <c r="D430" s="57"/>
      <c r="E430" s="57"/>
      <c r="F430" s="57"/>
      <c r="G430" s="57"/>
      <c r="H430" s="57"/>
      <c r="I430" s="127"/>
      <c r="J430" s="57"/>
      <c r="K430" s="57"/>
      <c r="L430" s="41"/>
    </row>
    <row r="432" spans="2:65" ht="19.5" customHeight="1">
      <c r="B432" s="491" t="s">
        <v>34</v>
      </c>
      <c r="C432" s="491"/>
      <c r="D432" s="491"/>
      <c r="E432" s="491"/>
      <c r="F432" s="491"/>
      <c r="G432" s="491"/>
      <c r="H432" s="491"/>
      <c r="I432" s="491"/>
      <c r="J432" s="491"/>
      <c r="K432" s="491"/>
      <c r="L432" s="375"/>
      <c r="M432" s="375"/>
      <c r="N432" s="375"/>
      <c r="O432" s="374"/>
      <c r="P432" s="374"/>
      <c r="Q432" s="376"/>
    </row>
    <row r="433" spans="2:17" ht="45.75" customHeight="1">
      <c r="B433" s="492" t="s">
        <v>4825</v>
      </c>
      <c r="C433" s="492"/>
      <c r="D433" s="492"/>
      <c r="E433" s="492"/>
      <c r="F433" s="492"/>
      <c r="G433" s="492"/>
      <c r="H433" s="492"/>
      <c r="I433" s="492"/>
      <c r="J433" s="492"/>
      <c r="K433" s="492"/>
      <c r="L433" s="377"/>
      <c r="M433" s="377"/>
      <c r="N433" s="377"/>
      <c r="O433" s="377"/>
      <c r="P433" s="377"/>
      <c r="Q433" s="377"/>
    </row>
    <row r="434" spans="2:17" ht="15" customHeight="1">
      <c r="B434" s="493" t="s">
        <v>4822</v>
      </c>
      <c r="C434" s="493"/>
      <c r="D434" s="493"/>
      <c r="E434" s="493"/>
      <c r="F434" s="493"/>
      <c r="G434" s="493"/>
      <c r="H434" s="493"/>
      <c r="I434" s="493"/>
      <c r="J434" s="493"/>
      <c r="K434" s="493"/>
      <c r="L434" s="377"/>
      <c r="M434" s="377"/>
      <c r="N434" s="377"/>
      <c r="O434" s="377"/>
      <c r="P434" s="377"/>
      <c r="Q434" s="377"/>
    </row>
    <row r="435" spans="2:17" ht="54.75" customHeight="1">
      <c r="B435" s="493" t="s">
        <v>4823</v>
      </c>
      <c r="C435" s="493"/>
      <c r="D435" s="493"/>
      <c r="E435" s="493"/>
      <c r="F435" s="493"/>
      <c r="G435" s="493"/>
      <c r="H435" s="493"/>
      <c r="I435" s="493"/>
      <c r="J435" s="493"/>
      <c r="K435" s="493"/>
      <c r="L435" s="377"/>
      <c r="M435" s="377"/>
      <c r="N435" s="377"/>
      <c r="O435" s="377"/>
      <c r="P435" s="377"/>
      <c r="Q435" s="377"/>
    </row>
  </sheetData>
  <autoFilter ref="C95:K429" xr:uid="{00000000-0009-0000-0000-000009000000}"/>
  <mergeCells count="14">
    <mergeCell ref="B432:K432"/>
    <mergeCell ref="B433:K433"/>
    <mergeCell ref="B434:K434"/>
    <mergeCell ref="B435:K435"/>
    <mergeCell ref="J51:J52"/>
    <mergeCell ref="E86:H86"/>
    <mergeCell ref="E88:H88"/>
    <mergeCell ref="E45:H45"/>
    <mergeCell ref="E47:H47"/>
    <mergeCell ref="G1:H1"/>
    <mergeCell ref="L2:V2"/>
    <mergeCell ref="E7:H7"/>
    <mergeCell ref="E9:H9"/>
    <mergeCell ref="E24:H24"/>
  </mergeCells>
  <hyperlinks>
    <hyperlink ref="F1:G1" location="C2" display="1) Krycí list soupisu" xr:uid="{00000000-0004-0000-0900-000000000000}"/>
    <hyperlink ref="G1:H1" location="C54" display="2) Rekapitulace" xr:uid="{00000000-0004-0000-0900-000001000000}"/>
    <hyperlink ref="J1" location="C95"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96"/>
  <sheetViews>
    <sheetView showGridLines="0" tabSelected="1" workbookViewId="0">
      <pane ySplit="1" topLeftCell="A90" activePane="bottomLeft" state="frozen"/>
      <selection pane="bottomLeft" activeCell="J94" sqref="J94"/>
    </sheetView>
  </sheetViews>
  <sheetFormatPr defaultRowHeight="12"/>
  <cols>
    <col min="1" max="1" width="8.25" customWidth="1"/>
    <col min="2" max="2" width="1.75" customWidth="1"/>
    <col min="3" max="3" width="4.125" customWidth="1"/>
    <col min="4" max="4" width="4.25" customWidth="1"/>
    <col min="5" max="5" width="17.125" customWidth="1"/>
    <col min="6" max="6" width="75" customWidth="1"/>
    <col min="7" max="7" width="8.75" customWidth="1"/>
    <col min="8" max="8" width="11.125" customWidth="1"/>
    <col min="9" max="9" width="12.75" style="99" customWidth="1"/>
    <col min="10" max="10" width="28.125" customWidth="1"/>
    <col min="11" max="11" width="15.375" customWidth="1"/>
    <col min="13" max="18" width="9.25" hidden="1"/>
    <col min="19" max="19" width="8.125" hidden="1" customWidth="1"/>
    <col min="20" max="20" width="29.7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1" spans="1:70" ht="21.75" customHeight="1">
      <c r="A1" s="21"/>
      <c r="B1" s="100"/>
      <c r="C1" s="100"/>
      <c r="D1" s="101" t="s">
        <v>1</v>
      </c>
      <c r="E1" s="100"/>
      <c r="F1" s="102" t="s">
        <v>107</v>
      </c>
      <c r="G1" s="486" t="s">
        <v>108</v>
      </c>
      <c r="H1" s="486"/>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49" t="s">
        <v>8</v>
      </c>
      <c r="M2" s="450"/>
      <c r="N2" s="450"/>
      <c r="O2" s="450"/>
      <c r="P2" s="450"/>
      <c r="Q2" s="450"/>
      <c r="R2" s="450"/>
      <c r="S2" s="450"/>
      <c r="T2" s="450"/>
      <c r="U2" s="450"/>
      <c r="V2" s="450"/>
      <c r="AT2" s="24" t="s">
        <v>106</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c r="B6" s="28"/>
      <c r="C6" s="29"/>
      <c r="D6" s="37" t="s">
        <v>19</v>
      </c>
      <c r="E6" s="29"/>
      <c r="F6" s="29"/>
      <c r="G6" s="29"/>
      <c r="H6" s="29"/>
      <c r="I6" s="105"/>
      <c r="J6" s="29"/>
      <c r="K6" s="31"/>
    </row>
    <row r="7" spans="1:70" ht="16.5" customHeight="1">
      <c r="B7" s="28"/>
      <c r="C7" s="29"/>
      <c r="D7" s="29"/>
      <c r="E7" s="487" t="str">
        <f>'Rekapitulace stavby'!K6</f>
        <v>Rekonstrukce ŠKOLNÍ KUCHYNĚ, Základní škola Praha 9, Vybíralova 964/8, 19800 Praha 9</v>
      </c>
      <c r="F7" s="488"/>
      <c r="G7" s="488"/>
      <c r="H7" s="488"/>
      <c r="I7" s="105"/>
      <c r="J7" s="29"/>
      <c r="K7" s="31"/>
    </row>
    <row r="8" spans="1:70" s="1" customFormat="1">
      <c r="B8" s="41"/>
      <c r="C8" s="42"/>
      <c r="D8" s="37" t="s">
        <v>113</v>
      </c>
      <c r="E8" s="42"/>
      <c r="F8" s="42"/>
      <c r="G8" s="42"/>
      <c r="H8" s="42"/>
      <c r="I8" s="106"/>
      <c r="J8" s="42"/>
      <c r="K8" s="45"/>
    </row>
    <row r="9" spans="1:70" s="1" customFormat="1" ht="36.9" customHeight="1">
      <c r="B9" s="41"/>
      <c r="C9" s="42"/>
      <c r="D9" s="42"/>
      <c r="E9" s="489" t="s">
        <v>4536</v>
      </c>
      <c r="F9" s="490"/>
      <c r="G9" s="490"/>
      <c r="H9" s="490"/>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1"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81" t="s">
        <v>5</v>
      </c>
      <c r="F24" s="481"/>
      <c r="G24" s="481"/>
      <c r="H24" s="481"/>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4" customHeight="1">
      <c r="B27" s="41"/>
      <c r="C27" s="42"/>
      <c r="D27" s="115" t="s">
        <v>35</v>
      </c>
      <c r="E27" s="42"/>
      <c r="F27" s="42"/>
      <c r="G27" s="42"/>
      <c r="H27" s="42"/>
      <c r="I27" s="106"/>
      <c r="J27" s="116" t="e">
        <f>ROUND(J83,2)</f>
        <v>#REF!</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ROUND(SUM(BE83:BE95), 2)</f>
        <v>0</v>
      </c>
      <c r="G30" s="42"/>
      <c r="H30" s="42"/>
      <c r="I30" s="119">
        <v>0.21</v>
      </c>
      <c r="J30" s="118">
        <f>ROUND(ROUND((SUM(BE83:BE95)), 2)*I30, 2)</f>
        <v>0</v>
      </c>
      <c r="K30" s="45"/>
    </row>
    <row r="31" spans="2:11" s="1" customFormat="1" ht="14.4" customHeight="1">
      <c r="B31" s="41"/>
      <c r="C31" s="42"/>
      <c r="D31" s="42"/>
      <c r="E31" s="49" t="s">
        <v>41</v>
      </c>
      <c r="F31" s="118">
        <f>ROUND(SUM(BF83:BF95), 2)</f>
        <v>0</v>
      </c>
      <c r="G31" s="42"/>
      <c r="H31" s="42"/>
      <c r="I31" s="119">
        <v>0.15</v>
      </c>
      <c r="J31" s="118">
        <f>ROUND(ROUND((SUM(BF83:BF95)), 2)*I31, 2)</f>
        <v>0</v>
      </c>
      <c r="K31" s="45"/>
    </row>
    <row r="32" spans="2:11" s="1" customFormat="1" ht="14.4" hidden="1" customHeight="1">
      <c r="B32" s="41"/>
      <c r="C32" s="42"/>
      <c r="D32" s="42"/>
      <c r="E32" s="49" t="s">
        <v>42</v>
      </c>
      <c r="F32" s="118">
        <f>ROUND(SUM(BG83:BG95), 2)</f>
        <v>0</v>
      </c>
      <c r="G32" s="42"/>
      <c r="H32" s="42"/>
      <c r="I32" s="119">
        <v>0.21</v>
      </c>
      <c r="J32" s="118">
        <v>0</v>
      </c>
      <c r="K32" s="45"/>
    </row>
    <row r="33" spans="2:11" s="1" customFormat="1" ht="14.4" hidden="1" customHeight="1">
      <c r="B33" s="41"/>
      <c r="C33" s="42"/>
      <c r="D33" s="42"/>
      <c r="E33" s="49" t="s">
        <v>43</v>
      </c>
      <c r="F33" s="118">
        <f>ROUND(SUM(BH83:BH95), 2)</f>
        <v>0</v>
      </c>
      <c r="G33" s="42"/>
      <c r="H33" s="42"/>
      <c r="I33" s="119">
        <v>0.15</v>
      </c>
      <c r="J33" s="118">
        <v>0</v>
      </c>
      <c r="K33" s="45"/>
    </row>
    <row r="34" spans="2:11" s="1" customFormat="1" ht="14.4" hidden="1" customHeight="1">
      <c r="B34" s="41"/>
      <c r="C34" s="42"/>
      <c r="D34" s="42"/>
      <c r="E34" s="49" t="s">
        <v>44</v>
      </c>
      <c r="F34" s="118">
        <f>ROUND(SUM(BI83:BI95),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4" customHeight="1">
      <c r="B36" s="41"/>
      <c r="C36" s="120"/>
      <c r="D36" s="121" t="s">
        <v>45</v>
      </c>
      <c r="E36" s="71"/>
      <c r="F36" s="71"/>
      <c r="G36" s="122" t="s">
        <v>46</v>
      </c>
      <c r="H36" s="123" t="s">
        <v>47</v>
      </c>
      <c r="I36" s="124"/>
      <c r="J36" s="125" t="e">
        <f>SUM(J27:J34)</f>
        <v>#REF!</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87" t="str">
        <f>E7</f>
        <v>Rekonstrukce ŠKOLNÍ KUCHYNĚ, Základní škola Praha 9, Vybíralova 964/8, 19800 Praha 9</v>
      </c>
      <c r="F45" s="488"/>
      <c r="G45" s="488"/>
      <c r="H45" s="488"/>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89" t="str">
        <f>E9</f>
        <v>VON - Vedlejší a ostatní náklady</v>
      </c>
      <c r="F47" s="490"/>
      <c r="G47" s="490"/>
      <c r="H47" s="490"/>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c r="B51" s="41"/>
      <c r="C51" s="37" t="s">
        <v>27</v>
      </c>
      <c r="D51" s="42"/>
      <c r="E51" s="42"/>
      <c r="F51" s="35" t="str">
        <f>E15</f>
        <v xml:space="preserve"> </v>
      </c>
      <c r="G51" s="42"/>
      <c r="H51" s="42"/>
      <c r="I51" s="107" t="s">
        <v>32</v>
      </c>
      <c r="J51" s="481" t="str">
        <f>E21</f>
        <v xml:space="preserve"> </v>
      </c>
      <c r="K51" s="45"/>
    </row>
    <row r="52" spans="2:47" s="1" customFormat="1" ht="14.4" customHeight="1">
      <c r="B52" s="41"/>
      <c r="C52" s="37" t="s">
        <v>30</v>
      </c>
      <c r="D52" s="42"/>
      <c r="E52" s="42"/>
      <c r="F52" s="35" t="str">
        <f>IF(E18="","",E18)</f>
        <v/>
      </c>
      <c r="G52" s="42"/>
      <c r="H52" s="42"/>
      <c r="I52" s="106"/>
      <c r="J52" s="482"/>
      <c r="K52" s="45"/>
    </row>
    <row r="53" spans="2:47" s="1" customFormat="1" ht="10.4"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4"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t="e">
        <f>J83</f>
        <v>#REF!</v>
      </c>
      <c r="K56" s="45"/>
      <c r="AU56" s="24" t="s">
        <v>119</v>
      </c>
    </row>
    <row r="57" spans="2:47" s="7" customFormat="1" ht="24.9" customHeight="1">
      <c r="B57" s="135"/>
      <c r="C57" s="136"/>
      <c r="D57" s="137" t="s">
        <v>2741</v>
      </c>
      <c r="E57" s="138"/>
      <c r="F57" s="138"/>
      <c r="G57" s="138"/>
      <c r="H57" s="138"/>
      <c r="I57" s="139"/>
      <c r="J57" s="140" t="e">
        <f>J84</f>
        <v>#REF!</v>
      </c>
      <c r="K57" s="141"/>
    </row>
    <row r="58" spans="2:47" s="8" customFormat="1" ht="20" customHeight="1">
      <c r="B58" s="142"/>
      <c r="C58" s="143"/>
      <c r="D58" s="144" t="s">
        <v>2742</v>
      </c>
      <c r="E58" s="145"/>
      <c r="F58" s="145"/>
      <c r="G58" s="145"/>
      <c r="H58" s="145"/>
      <c r="I58" s="146"/>
      <c r="J58" s="147">
        <f>J85</f>
        <v>0</v>
      </c>
      <c r="K58" s="148"/>
    </row>
    <row r="59" spans="2:47" s="8" customFormat="1" ht="20" customHeight="1">
      <c r="B59" s="142"/>
      <c r="C59" s="143"/>
      <c r="D59" s="144" t="s">
        <v>4537</v>
      </c>
      <c r="E59" s="145"/>
      <c r="F59" s="145"/>
      <c r="G59" s="145"/>
      <c r="H59" s="145"/>
      <c r="I59" s="146"/>
      <c r="J59" s="147">
        <f>J87</f>
        <v>0</v>
      </c>
      <c r="K59" s="148"/>
    </row>
    <row r="60" spans="2:47" s="8" customFormat="1" ht="20" customHeight="1">
      <c r="B60" s="142"/>
      <c r="C60" s="143"/>
      <c r="D60" s="144" t="s">
        <v>4538</v>
      </c>
      <c r="E60" s="145"/>
      <c r="F60" s="145"/>
      <c r="G60" s="145"/>
      <c r="H60" s="145"/>
      <c r="I60" s="146"/>
      <c r="J60" s="147">
        <f>J89</f>
        <v>0</v>
      </c>
      <c r="K60" s="148"/>
    </row>
    <row r="61" spans="2:47" s="8" customFormat="1" ht="20" customHeight="1">
      <c r="B61" s="142"/>
      <c r="C61" s="143"/>
      <c r="D61" s="144" t="s">
        <v>4539</v>
      </c>
      <c r="E61" s="145"/>
      <c r="F61" s="145"/>
      <c r="G61" s="145"/>
      <c r="H61" s="145"/>
      <c r="I61" s="146"/>
      <c r="J61" s="147">
        <f>J91</f>
        <v>0</v>
      </c>
      <c r="K61" s="148"/>
    </row>
    <row r="62" spans="2:47" s="8" customFormat="1" ht="20" customHeight="1">
      <c r="B62" s="142"/>
      <c r="C62" s="143"/>
      <c r="D62" s="144" t="s">
        <v>4540</v>
      </c>
      <c r="E62" s="145"/>
      <c r="F62" s="145"/>
      <c r="G62" s="145"/>
      <c r="H62" s="145"/>
      <c r="I62" s="146"/>
      <c r="J62" s="147" t="e">
        <f>#REF!</f>
        <v>#REF!</v>
      </c>
      <c r="K62" s="148"/>
    </row>
    <row r="63" spans="2:47" s="8" customFormat="1" ht="20" customHeight="1">
      <c r="B63" s="142"/>
      <c r="C63" s="143"/>
      <c r="D63" s="144" t="s">
        <v>4541</v>
      </c>
      <c r="E63" s="145"/>
      <c r="F63" s="145"/>
      <c r="G63" s="145"/>
      <c r="H63" s="145"/>
      <c r="I63" s="146"/>
      <c r="J63" s="147">
        <f>J94</f>
        <v>0</v>
      </c>
      <c r="K63" s="148"/>
    </row>
    <row r="64" spans="2:47" s="1" customFormat="1" ht="21.75" customHeight="1">
      <c r="B64" s="41"/>
      <c r="C64" s="42"/>
      <c r="D64" s="42"/>
      <c r="E64" s="42"/>
      <c r="F64" s="42"/>
      <c r="G64" s="42"/>
      <c r="H64" s="42"/>
      <c r="I64" s="106"/>
      <c r="J64" s="42"/>
      <c r="K64" s="45"/>
    </row>
    <row r="65" spans="2:12" s="1" customFormat="1" ht="6.9" customHeight="1">
      <c r="B65" s="56"/>
      <c r="C65" s="57"/>
      <c r="D65" s="57"/>
      <c r="E65" s="57"/>
      <c r="F65" s="57"/>
      <c r="G65" s="57"/>
      <c r="H65" s="57"/>
      <c r="I65" s="127"/>
      <c r="J65" s="57"/>
      <c r="K65" s="58"/>
    </row>
    <row r="69" spans="2:12" s="1" customFormat="1" ht="6.9" customHeight="1">
      <c r="B69" s="59"/>
      <c r="C69" s="60"/>
      <c r="D69" s="60"/>
      <c r="E69" s="60"/>
      <c r="F69" s="60"/>
      <c r="G69" s="60"/>
      <c r="H69" s="60"/>
      <c r="I69" s="128"/>
      <c r="J69" s="60"/>
      <c r="K69" s="60"/>
      <c r="L69" s="41"/>
    </row>
    <row r="70" spans="2:12" s="1" customFormat="1" ht="36.9" customHeight="1">
      <c r="B70" s="41"/>
      <c r="C70" s="61" t="s">
        <v>146</v>
      </c>
      <c r="L70" s="41"/>
    </row>
    <row r="71" spans="2:12" s="1" customFormat="1" ht="6.9" customHeight="1">
      <c r="B71" s="41"/>
      <c r="L71" s="41"/>
    </row>
    <row r="72" spans="2:12" s="1" customFormat="1" ht="14.4" customHeight="1">
      <c r="B72" s="41"/>
      <c r="C72" s="63" t="s">
        <v>19</v>
      </c>
      <c r="L72" s="41"/>
    </row>
    <row r="73" spans="2:12" s="1" customFormat="1" ht="16.5" customHeight="1">
      <c r="B73" s="41"/>
      <c r="E73" s="483" t="str">
        <f>E7</f>
        <v>Rekonstrukce ŠKOLNÍ KUCHYNĚ, Základní škola Praha 9, Vybíralova 964/8, 19800 Praha 9</v>
      </c>
      <c r="F73" s="484"/>
      <c r="G73" s="484"/>
      <c r="H73" s="484"/>
      <c r="L73" s="41"/>
    </row>
    <row r="74" spans="2:12" s="1" customFormat="1" ht="14.4" customHeight="1">
      <c r="B74" s="41"/>
      <c r="C74" s="63" t="s">
        <v>113</v>
      </c>
      <c r="L74" s="41"/>
    </row>
    <row r="75" spans="2:12" s="1" customFormat="1" ht="17.25" customHeight="1">
      <c r="B75" s="41"/>
      <c r="E75" s="451" t="str">
        <f>E9</f>
        <v>VON - Vedlejší a ostatní náklady</v>
      </c>
      <c r="F75" s="485"/>
      <c r="G75" s="485"/>
      <c r="H75" s="485"/>
      <c r="L75" s="41"/>
    </row>
    <row r="76" spans="2:12" s="1" customFormat="1" ht="6.9" customHeight="1">
      <c r="B76" s="41"/>
      <c r="L76" s="41"/>
    </row>
    <row r="77" spans="2:12" s="1" customFormat="1" ht="18" customHeight="1">
      <c r="B77" s="41"/>
      <c r="C77" s="63" t="s">
        <v>23</v>
      </c>
      <c r="F77" s="149" t="str">
        <f>F12</f>
        <v xml:space="preserve"> </v>
      </c>
      <c r="I77" s="150" t="s">
        <v>25</v>
      </c>
      <c r="J77" s="67" t="str">
        <f>IF(J12="","",J12)</f>
        <v>25. 10. 2019</v>
      </c>
      <c r="L77" s="41"/>
    </row>
    <row r="78" spans="2:12" s="1" customFormat="1" ht="6.9" customHeight="1">
      <c r="B78" s="41"/>
      <c r="L78" s="41"/>
    </row>
    <row r="79" spans="2:12" s="1" customFormat="1">
      <c r="B79" s="41"/>
      <c r="C79" s="63" t="s">
        <v>27</v>
      </c>
      <c r="F79" s="149" t="str">
        <f>E15</f>
        <v xml:space="preserve"> </v>
      </c>
      <c r="I79" s="150" t="s">
        <v>32</v>
      </c>
      <c r="J79" s="149" t="str">
        <f>E21</f>
        <v xml:space="preserve"> </v>
      </c>
      <c r="L79" s="41"/>
    </row>
    <row r="80" spans="2:12" s="1" customFormat="1" ht="14.4" customHeight="1">
      <c r="B80" s="41"/>
      <c r="C80" s="63" t="s">
        <v>30</v>
      </c>
      <c r="F80" s="149" t="str">
        <f>IF(E18="","",E18)</f>
        <v/>
      </c>
      <c r="L80" s="41"/>
    </row>
    <row r="81" spans="2:65" s="1" customFormat="1" ht="10.4" customHeight="1">
      <c r="B81" s="41"/>
      <c r="L81" s="41"/>
    </row>
    <row r="82" spans="2:65" s="9" customFormat="1" ht="29.25" customHeight="1">
      <c r="B82" s="151"/>
      <c r="C82" s="152" t="s">
        <v>147</v>
      </c>
      <c r="D82" s="153" t="s">
        <v>54</v>
      </c>
      <c r="E82" s="153" t="s">
        <v>50</v>
      </c>
      <c r="F82" s="153" t="s">
        <v>148</v>
      </c>
      <c r="G82" s="153" t="s">
        <v>149</v>
      </c>
      <c r="H82" s="153" t="s">
        <v>150</v>
      </c>
      <c r="I82" s="154" t="s">
        <v>151</v>
      </c>
      <c r="J82" s="153" t="s">
        <v>117</v>
      </c>
      <c r="K82" s="155" t="s">
        <v>152</v>
      </c>
      <c r="L82" s="151"/>
      <c r="M82" s="73" t="s">
        <v>153</v>
      </c>
      <c r="N82" s="74" t="s">
        <v>39</v>
      </c>
      <c r="O82" s="74" t="s">
        <v>154</v>
      </c>
      <c r="P82" s="74" t="s">
        <v>155</v>
      </c>
      <c r="Q82" s="74" t="s">
        <v>156</v>
      </c>
      <c r="R82" s="74" t="s">
        <v>157</v>
      </c>
      <c r="S82" s="74" t="s">
        <v>158</v>
      </c>
      <c r="T82" s="75" t="s">
        <v>159</v>
      </c>
    </row>
    <row r="83" spans="2:65" s="1" customFormat="1" ht="29.25" customHeight="1">
      <c r="B83" s="41"/>
      <c r="C83" s="77" t="s">
        <v>118</v>
      </c>
      <c r="J83" s="156" t="e">
        <f>BK83</f>
        <v>#REF!</v>
      </c>
      <c r="L83" s="41"/>
      <c r="M83" s="76"/>
      <c r="N83" s="68"/>
      <c r="O83" s="68"/>
      <c r="P83" s="157" t="e">
        <f>P84</f>
        <v>#REF!</v>
      </c>
      <c r="Q83" s="68"/>
      <c r="R83" s="157" t="e">
        <f>R84</f>
        <v>#REF!</v>
      </c>
      <c r="S83" s="68"/>
      <c r="T83" s="158" t="e">
        <f>T84</f>
        <v>#REF!</v>
      </c>
      <c r="AT83" s="24" t="s">
        <v>68</v>
      </c>
      <c r="AU83" s="24" t="s">
        <v>119</v>
      </c>
      <c r="BK83" s="159" t="e">
        <f>BK84</f>
        <v>#REF!</v>
      </c>
    </row>
    <row r="84" spans="2:65" s="10" customFormat="1" ht="37.4" customHeight="1">
      <c r="B84" s="160"/>
      <c r="D84" s="161" t="s">
        <v>68</v>
      </c>
      <c r="E84" s="162" t="s">
        <v>3001</v>
      </c>
      <c r="F84" s="162" t="s">
        <v>3002</v>
      </c>
      <c r="I84" s="163"/>
      <c r="J84" s="164" t="e">
        <f>BK84</f>
        <v>#REF!</v>
      </c>
      <c r="L84" s="160"/>
      <c r="M84" s="165"/>
      <c r="N84" s="166"/>
      <c r="O84" s="166"/>
      <c r="P84" s="167" t="e">
        <f>P85+P87+P89+P91+#REF!+P94</f>
        <v>#REF!</v>
      </c>
      <c r="Q84" s="166"/>
      <c r="R84" s="167" t="e">
        <f>R85+R87+R89+R91+#REF!+R94</f>
        <v>#REF!</v>
      </c>
      <c r="S84" s="166"/>
      <c r="T84" s="168" t="e">
        <f>T85+T87+T89+T91+#REF!+T94</f>
        <v>#REF!</v>
      </c>
      <c r="AR84" s="161" t="s">
        <v>77</v>
      </c>
      <c r="AT84" s="169" t="s">
        <v>68</v>
      </c>
      <c r="AU84" s="169" t="s">
        <v>69</v>
      </c>
      <c r="AY84" s="161" t="s">
        <v>162</v>
      </c>
      <c r="BK84" s="170" t="e">
        <f>BK85+BK87+BK89+BK91+#REF!+BK94</f>
        <v>#REF!</v>
      </c>
    </row>
    <row r="85" spans="2:65" s="10" customFormat="1" ht="20" customHeight="1">
      <c r="B85" s="160"/>
      <c r="D85" s="171" t="s">
        <v>68</v>
      </c>
      <c r="E85" s="172" t="s">
        <v>3003</v>
      </c>
      <c r="F85" s="172" t="s">
        <v>3004</v>
      </c>
      <c r="I85" s="163"/>
      <c r="J85" s="173">
        <f>BK85</f>
        <v>0</v>
      </c>
      <c r="L85" s="160"/>
      <c r="M85" s="165"/>
      <c r="N85" s="166"/>
      <c r="O85" s="166"/>
      <c r="P85" s="167">
        <f>P86</f>
        <v>0</v>
      </c>
      <c r="Q85" s="166"/>
      <c r="R85" s="167">
        <f>R86</f>
        <v>0</v>
      </c>
      <c r="S85" s="166"/>
      <c r="T85" s="168">
        <f>T86</f>
        <v>0</v>
      </c>
      <c r="AR85" s="161" t="s">
        <v>77</v>
      </c>
      <c r="AT85" s="169" t="s">
        <v>68</v>
      </c>
      <c r="AU85" s="169" t="s">
        <v>77</v>
      </c>
      <c r="AY85" s="161" t="s">
        <v>162</v>
      </c>
      <c r="BK85" s="170">
        <f>BK86</f>
        <v>0</v>
      </c>
    </row>
    <row r="86" spans="2:65" s="1" customFormat="1" ht="49.5" customHeight="1">
      <c r="B86" s="174"/>
      <c r="C86" s="389" t="s">
        <v>77</v>
      </c>
      <c r="D86" s="389" t="s">
        <v>164</v>
      </c>
      <c r="E86" s="390" t="s">
        <v>3005</v>
      </c>
      <c r="F86" s="406" t="s">
        <v>4819</v>
      </c>
      <c r="G86" s="392" t="s">
        <v>489</v>
      </c>
      <c r="H86" s="393">
        <v>1</v>
      </c>
      <c r="I86" s="180"/>
      <c r="J86" s="181">
        <f>ROUND(I86*H86,2)</f>
        <v>0</v>
      </c>
      <c r="K86" s="177" t="s">
        <v>5</v>
      </c>
      <c r="L86" s="41"/>
      <c r="M86" s="182" t="s">
        <v>5</v>
      </c>
      <c r="N86" s="183" t="s">
        <v>40</v>
      </c>
      <c r="O86" s="42"/>
      <c r="P86" s="184">
        <f>O86*H86</f>
        <v>0</v>
      </c>
      <c r="Q86" s="184">
        <v>0</v>
      </c>
      <c r="R86" s="184">
        <f>Q86*H86</f>
        <v>0</v>
      </c>
      <c r="S86" s="184">
        <v>0</v>
      </c>
      <c r="T86" s="185">
        <f>S86*H86</f>
        <v>0</v>
      </c>
      <c r="AR86" s="24" t="s">
        <v>168</v>
      </c>
      <c r="AT86" s="24" t="s">
        <v>164</v>
      </c>
      <c r="AU86" s="24" t="s">
        <v>79</v>
      </c>
      <c r="AY86" s="24" t="s">
        <v>162</v>
      </c>
      <c r="BE86" s="186">
        <f>IF(N86="základní",J86,0)</f>
        <v>0</v>
      </c>
      <c r="BF86" s="186">
        <f>IF(N86="snížená",J86,0)</f>
        <v>0</v>
      </c>
      <c r="BG86" s="186">
        <f>IF(N86="zákl. přenesená",J86,0)</f>
        <v>0</v>
      </c>
      <c r="BH86" s="186">
        <f>IF(N86="sníž. přenesená",J86,0)</f>
        <v>0</v>
      </c>
      <c r="BI86" s="186">
        <f>IF(N86="nulová",J86,0)</f>
        <v>0</v>
      </c>
      <c r="BJ86" s="24" t="s">
        <v>77</v>
      </c>
      <c r="BK86" s="186">
        <f>ROUND(I86*H86,2)</f>
        <v>0</v>
      </c>
      <c r="BL86" s="24" t="s">
        <v>168</v>
      </c>
      <c r="BM86" s="24" t="s">
        <v>79</v>
      </c>
    </row>
    <row r="87" spans="2:65" s="10" customFormat="1" ht="29.9" customHeight="1">
      <c r="B87" s="160"/>
      <c r="C87" s="421"/>
      <c r="D87" s="423" t="s">
        <v>68</v>
      </c>
      <c r="E87" s="424" t="s">
        <v>4542</v>
      </c>
      <c r="F87" s="424" t="s">
        <v>4543</v>
      </c>
      <c r="G87" s="421"/>
      <c r="H87" s="421"/>
      <c r="I87" s="163"/>
      <c r="J87" s="173">
        <f>BK87</f>
        <v>0</v>
      </c>
      <c r="L87" s="160"/>
      <c r="M87" s="165"/>
      <c r="N87" s="166"/>
      <c r="O87" s="166"/>
      <c r="P87" s="167">
        <f>P88</f>
        <v>0</v>
      </c>
      <c r="Q87" s="166"/>
      <c r="R87" s="167">
        <f>R88</f>
        <v>0</v>
      </c>
      <c r="S87" s="166"/>
      <c r="T87" s="168">
        <f>T88</f>
        <v>0</v>
      </c>
      <c r="AR87" s="161" t="s">
        <v>77</v>
      </c>
      <c r="AT87" s="169" t="s">
        <v>68</v>
      </c>
      <c r="AU87" s="169" t="s">
        <v>77</v>
      </c>
      <c r="AY87" s="161" t="s">
        <v>162</v>
      </c>
      <c r="BK87" s="170">
        <f>BK88</f>
        <v>0</v>
      </c>
    </row>
    <row r="88" spans="2:65" s="1" customFormat="1" ht="16.5" customHeight="1">
      <c r="B88" s="174"/>
      <c r="C88" s="389" t="s">
        <v>79</v>
      </c>
      <c r="D88" s="389" t="s">
        <v>164</v>
      </c>
      <c r="E88" s="390" t="s">
        <v>4544</v>
      </c>
      <c r="F88" s="391" t="s">
        <v>4545</v>
      </c>
      <c r="G88" s="392" t="s">
        <v>489</v>
      </c>
      <c r="H88" s="393">
        <v>1</v>
      </c>
      <c r="I88" s="180"/>
      <c r="J88" s="181">
        <f>ROUND(I88*H88,2)</f>
        <v>0</v>
      </c>
      <c r="K88" s="177" t="s">
        <v>5</v>
      </c>
      <c r="L88" s="41"/>
      <c r="M88" s="182" t="s">
        <v>5</v>
      </c>
      <c r="N88" s="183" t="s">
        <v>40</v>
      </c>
      <c r="O88" s="42"/>
      <c r="P88" s="184">
        <f>O88*H88</f>
        <v>0</v>
      </c>
      <c r="Q88" s="184">
        <v>0</v>
      </c>
      <c r="R88" s="184">
        <f>Q88*H88</f>
        <v>0</v>
      </c>
      <c r="S88" s="184">
        <v>0</v>
      </c>
      <c r="T88" s="185">
        <f>S88*H88</f>
        <v>0</v>
      </c>
      <c r="AR88" s="24" t="s">
        <v>168</v>
      </c>
      <c r="AT88" s="24" t="s">
        <v>164</v>
      </c>
      <c r="AU88" s="24" t="s">
        <v>79</v>
      </c>
      <c r="AY88" s="24" t="s">
        <v>162</v>
      </c>
      <c r="BE88" s="186">
        <f>IF(N88="základní",J88,0)</f>
        <v>0</v>
      </c>
      <c r="BF88" s="186">
        <f>IF(N88="snížená",J88,0)</f>
        <v>0</v>
      </c>
      <c r="BG88" s="186">
        <f>IF(N88="zákl. přenesená",J88,0)</f>
        <v>0</v>
      </c>
      <c r="BH88" s="186">
        <f>IF(N88="sníž. přenesená",J88,0)</f>
        <v>0</v>
      </c>
      <c r="BI88" s="186">
        <f>IF(N88="nulová",J88,0)</f>
        <v>0</v>
      </c>
      <c r="BJ88" s="24" t="s">
        <v>77</v>
      </c>
      <c r="BK88" s="186">
        <f>ROUND(I88*H88,2)</f>
        <v>0</v>
      </c>
      <c r="BL88" s="24" t="s">
        <v>168</v>
      </c>
      <c r="BM88" s="24" t="s">
        <v>168</v>
      </c>
    </row>
    <row r="89" spans="2:65" s="10" customFormat="1" ht="29.9" customHeight="1">
      <c r="B89" s="160"/>
      <c r="C89" s="421"/>
      <c r="D89" s="423" t="s">
        <v>68</v>
      </c>
      <c r="E89" s="424" t="s">
        <v>4546</v>
      </c>
      <c r="F89" s="424" t="s">
        <v>4816</v>
      </c>
      <c r="G89" s="421"/>
      <c r="H89" s="421"/>
      <c r="I89" s="163"/>
      <c r="J89" s="173">
        <f>BK89</f>
        <v>0</v>
      </c>
      <c r="L89" s="160"/>
      <c r="M89" s="165"/>
      <c r="N89" s="166"/>
      <c r="O89" s="166"/>
      <c r="P89" s="167">
        <f>P90</f>
        <v>0</v>
      </c>
      <c r="Q89" s="166"/>
      <c r="R89" s="167">
        <f>R90</f>
        <v>0</v>
      </c>
      <c r="S89" s="166"/>
      <c r="T89" s="168">
        <f>T90</f>
        <v>0</v>
      </c>
      <c r="AR89" s="161" t="s">
        <v>77</v>
      </c>
      <c r="AT89" s="169" t="s">
        <v>68</v>
      </c>
      <c r="AU89" s="169" t="s">
        <v>77</v>
      </c>
      <c r="AY89" s="161" t="s">
        <v>162</v>
      </c>
      <c r="BK89" s="170">
        <f>BK90</f>
        <v>0</v>
      </c>
    </row>
    <row r="90" spans="2:65" s="1" customFormat="1" ht="202.5" customHeight="1">
      <c r="B90" s="174"/>
      <c r="C90" s="389" t="s">
        <v>178</v>
      </c>
      <c r="D90" s="389" t="s">
        <v>164</v>
      </c>
      <c r="E90" s="390" t="s">
        <v>4547</v>
      </c>
      <c r="F90" s="406" t="s">
        <v>4817</v>
      </c>
      <c r="G90" s="392" t="s">
        <v>489</v>
      </c>
      <c r="H90" s="393">
        <v>1</v>
      </c>
      <c r="I90" s="180"/>
      <c r="J90" s="181">
        <f>ROUND(I90*H90,2)</f>
        <v>0</v>
      </c>
      <c r="K90" s="177" t="s">
        <v>5</v>
      </c>
      <c r="L90" s="41"/>
      <c r="M90" s="182" t="s">
        <v>5</v>
      </c>
      <c r="N90" s="183" t="s">
        <v>40</v>
      </c>
      <c r="O90" s="42"/>
      <c r="P90" s="184">
        <f>O90*H90</f>
        <v>0</v>
      </c>
      <c r="Q90" s="184">
        <v>0</v>
      </c>
      <c r="R90" s="184">
        <f>Q90*H90</f>
        <v>0</v>
      </c>
      <c r="S90" s="184">
        <v>0</v>
      </c>
      <c r="T90" s="185">
        <f>S90*H90</f>
        <v>0</v>
      </c>
      <c r="AR90" s="24" t="s">
        <v>168</v>
      </c>
      <c r="AT90" s="24" t="s">
        <v>164</v>
      </c>
      <c r="AU90" s="24" t="s">
        <v>79</v>
      </c>
      <c r="AY90" s="24" t="s">
        <v>162</v>
      </c>
      <c r="BE90" s="186">
        <f>IF(N90="základní",J90,0)</f>
        <v>0</v>
      </c>
      <c r="BF90" s="186">
        <f>IF(N90="snížená",J90,0)</f>
        <v>0</v>
      </c>
      <c r="BG90" s="186">
        <f>IF(N90="zákl. přenesená",J90,0)</f>
        <v>0</v>
      </c>
      <c r="BH90" s="186">
        <f>IF(N90="sníž. přenesená",J90,0)</f>
        <v>0</v>
      </c>
      <c r="BI90" s="186">
        <f>IF(N90="nulová",J90,0)</f>
        <v>0</v>
      </c>
      <c r="BJ90" s="24" t="s">
        <v>77</v>
      </c>
      <c r="BK90" s="186">
        <f>ROUND(I90*H90,2)</f>
        <v>0</v>
      </c>
      <c r="BL90" s="24" t="s">
        <v>168</v>
      </c>
      <c r="BM90" s="24" t="s">
        <v>203</v>
      </c>
    </row>
    <row r="91" spans="2:65" s="10" customFormat="1" ht="29.9" customHeight="1">
      <c r="B91" s="160"/>
      <c r="C91" s="421"/>
      <c r="D91" s="423" t="s">
        <v>68</v>
      </c>
      <c r="E91" s="424" t="s">
        <v>4548</v>
      </c>
      <c r="F91" s="424" t="s">
        <v>4549</v>
      </c>
      <c r="G91" s="421"/>
      <c r="H91" s="421"/>
      <c r="I91" s="163"/>
      <c r="J91" s="173">
        <f>BK91</f>
        <v>0</v>
      </c>
      <c r="L91" s="160"/>
      <c r="M91" s="165"/>
      <c r="N91" s="166"/>
      <c r="O91" s="166"/>
      <c r="P91" s="167">
        <f>P92</f>
        <v>0</v>
      </c>
      <c r="Q91" s="166"/>
      <c r="R91" s="167">
        <f>R92</f>
        <v>0</v>
      </c>
      <c r="S91" s="166"/>
      <c r="T91" s="168">
        <f>T92</f>
        <v>0</v>
      </c>
      <c r="AR91" s="161" t="s">
        <v>77</v>
      </c>
      <c r="AT91" s="169" t="s">
        <v>68</v>
      </c>
      <c r="AU91" s="169" t="s">
        <v>77</v>
      </c>
      <c r="AY91" s="161" t="s">
        <v>162</v>
      </c>
      <c r="BK91" s="170">
        <f>BK92</f>
        <v>0</v>
      </c>
    </row>
    <row r="92" spans="2:65" s="1" customFormat="1" ht="207" customHeight="1">
      <c r="B92" s="174"/>
      <c r="C92" s="389" t="s">
        <v>168</v>
      </c>
      <c r="D92" s="389" t="s">
        <v>164</v>
      </c>
      <c r="E92" s="390" t="s">
        <v>4550</v>
      </c>
      <c r="F92" s="406" t="s">
        <v>4818</v>
      </c>
      <c r="G92" s="392" t="s">
        <v>489</v>
      </c>
      <c r="H92" s="393">
        <v>1</v>
      </c>
      <c r="I92" s="180"/>
      <c r="J92" s="181">
        <f>ROUND(I92*H92,2)</f>
        <v>0</v>
      </c>
      <c r="K92" s="177" t="s">
        <v>5</v>
      </c>
      <c r="L92" s="41"/>
      <c r="M92" s="182" t="s">
        <v>5</v>
      </c>
      <c r="N92" s="183" t="s">
        <v>40</v>
      </c>
      <c r="O92" s="42"/>
      <c r="P92" s="184">
        <f>O92*H92</f>
        <v>0</v>
      </c>
      <c r="Q92" s="184">
        <v>0</v>
      </c>
      <c r="R92" s="184">
        <f>Q92*H92</f>
        <v>0</v>
      </c>
      <c r="S92" s="184">
        <v>0</v>
      </c>
      <c r="T92" s="185">
        <f>S92*H92</f>
        <v>0</v>
      </c>
      <c r="AR92" s="24" t="s">
        <v>168</v>
      </c>
      <c r="AT92" s="24" t="s">
        <v>164</v>
      </c>
      <c r="AU92" s="24" t="s">
        <v>79</v>
      </c>
      <c r="AY92" s="24" t="s">
        <v>162</v>
      </c>
      <c r="BE92" s="186">
        <f>IF(N92="základní",J92,0)</f>
        <v>0</v>
      </c>
      <c r="BF92" s="186">
        <f>IF(N92="snížená",J92,0)</f>
        <v>0</v>
      </c>
      <c r="BG92" s="186">
        <f>IF(N92="zákl. přenesená",J92,0)</f>
        <v>0</v>
      </c>
      <c r="BH92" s="186">
        <f>IF(N92="sníž. přenesená",J92,0)</f>
        <v>0</v>
      </c>
      <c r="BI92" s="186">
        <f>IF(N92="nulová",J92,0)</f>
        <v>0</v>
      </c>
      <c r="BJ92" s="24" t="s">
        <v>77</v>
      </c>
      <c r="BK92" s="186">
        <f>ROUND(I92*H92,2)</f>
        <v>0</v>
      </c>
      <c r="BL92" s="24" t="s">
        <v>168</v>
      </c>
      <c r="BM92" s="24" t="s">
        <v>213</v>
      </c>
    </row>
    <row r="93" spans="2:65" s="1" customFormat="1">
      <c r="B93" s="41"/>
      <c r="C93" s="405"/>
      <c r="D93" s="409"/>
      <c r="E93" s="405"/>
      <c r="F93" s="438"/>
      <c r="G93" s="405"/>
      <c r="H93" s="405"/>
      <c r="I93" s="204"/>
      <c r="L93" s="41"/>
      <c r="M93" s="205"/>
      <c r="N93" s="42"/>
      <c r="O93" s="42"/>
      <c r="P93" s="42"/>
      <c r="Q93" s="42"/>
      <c r="R93" s="42"/>
      <c r="S93" s="42"/>
      <c r="T93" s="70"/>
      <c r="AT93" s="24"/>
      <c r="AU93" s="24"/>
    </row>
    <row r="94" spans="2:65" s="10" customFormat="1" ht="29.9" customHeight="1">
      <c r="B94" s="160"/>
      <c r="C94" s="421"/>
      <c r="D94" s="423" t="s">
        <v>68</v>
      </c>
      <c r="E94" s="424" t="s">
        <v>4865</v>
      </c>
      <c r="F94" s="424" t="s">
        <v>4551</v>
      </c>
      <c r="G94" s="421"/>
      <c r="H94" s="421"/>
      <c r="I94" s="163"/>
      <c r="J94" s="173">
        <f>BK94</f>
        <v>0</v>
      </c>
      <c r="L94" s="160"/>
      <c r="M94" s="165"/>
      <c r="N94" s="166"/>
      <c r="O94" s="166"/>
      <c r="P94" s="167">
        <f>P95</f>
        <v>0</v>
      </c>
      <c r="Q94" s="166"/>
      <c r="R94" s="167">
        <f>R95</f>
        <v>0</v>
      </c>
      <c r="S94" s="166"/>
      <c r="T94" s="168">
        <f>T95</f>
        <v>0</v>
      </c>
      <c r="AR94" s="161" t="s">
        <v>77</v>
      </c>
      <c r="AT94" s="169" t="s">
        <v>68</v>
      </c>
      <c r="AU94" s="169" t="s">
        <v>77</v>
      </c>
      <c r="AY94" s="161" t="s">
        <v>162</v>
      </c>
      <c r="BK94" s="170">
        <f>BK95</f>
        <v>0</v>
      </c>
    </row>
    <row r="95" spans="2:65" s="1" customFormat="1" ht="51" customHeight="1">
      <c r="B95" s="174"/>
      <c r="C95" s="389">
        <v>5</v>
      </c>
      <c r="D95" s="389" t="s">
        <v>164</v>
      </c>
      <c r="E95" s="390" t="s">
        <v>4552</v>
      </c>
      <c r="F95" s="391" t="s">
        <v>4553</v>
      </c>
      <c r="G95" s="392" t="s">
        <v>489</v>
      </c>
      <c r="H95" s="393">
        <v>1</v>
      </c>
      <c r="I95" s="180"/>
      <c r="J95" s="181">
        <f>ROUND(I95*H95,2)</f>
        <v>0</v>
      </c>
      <c r="K95" s="177" t="s">
        <v>5</v>
      </c>
      <c r="L95" s="41"/>
      <c r="M95" s="182" t="s">
        <v>5</v>
      </c>
      <c r="N95" s="240" t="s">
        <v>40</v>
      </c>
      <c r="O95" s="241"/>
      <c r="P95" s="242">
        <f>O95*H95</f>
        <v>0</v>
      </c>
      <c r="Q95" s="242">
        <v>0</v>
      </c>
      <c r="R95" s="242">
        <f>Q95*H95</f>
        <v>0</v>
      </c>
      <c r="S95" s="242">
        <v>0</v>
      </c>
      <c r="T95" s="243">
        <f>S95*H95</f>
        <v>0</v>
      </c>
      <c r="AR95" s="24" t="s">
        <v>168</v>
      </c>
      <c r="AT95" s="24" t="s">
        <v>164</v>
      </c>
      <c r="AU95" s="24" t="s">
        <v>79</v>
      </c>
      <c r="AY95" s="24" t="s">
        <v>162</v>
      </c>
      <c r="BE95" s="186">
        <f>IF(N95="základní",J95,0)</f>
        <v>0</v>
      </c>
      <c r="BF95" s="186">
        <f>IF(N95="snížená",J95,0)</f>
        <v>0</v>
      </c>
      <c r="BG95" s="186">
        <f>IF(N95="zákl. přenesená",J95,0)</f>
        <v>0</v>
      </c>
      <c r="BH95" s="186">
        <f>IF(N95="sníž. přenesená",J95,0)</f>
        <v>0</v>
      </c>
      <c r="BI95" s="186">
        <f>IF(N95="nulová",J95,0)</f>
        <v>0</v>
      </c>
      <c r="BJ95" s="24" t="s">
        <v>77</v>
      </c>
      <c r="BK95" s="186">
        <f>ROUND(I95*H95,2)</f>
        <v>0</v>
      </c>
      <c r="BL95" s="24" t="s">
        <v>168</v>
      </c>
      <c r="BM95" s="24" t="s">
        <v>249</v>
      </c>
    </row>
    <row r="96" spans="2:65" s="1" customFormat="1" ht="6.9" customHeight="1">
      <c r="B96" s="56"/>
      <c r="C96" s="57"/>
      <c r="D96" s="57"/>
      <c r="E96" s="57"/>
      <c r="F96" s="57"/>
      <c r="G96" s="57"/>
      <c r="H96" s="57"/>
      <c r="I96" s="127"/>
      <c r="J96" s="57"/>
      <c r="K96" s="57"/>
      <c r="L96" s="41"/>
    </row>
  </sheetData>
  <autoFilter ref="C82:K95" xr:uid="{00000000-0009-0000-0000-00000A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82"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16"/>
  <sheetViews>
    <sheetView showGridLines="0" workbookViewId="0"/>
  </sheetViews>
  <sheetFormatPr defaultRowHeight="12"/>
  <cols>
    <col min="1" max="1" width="8.25" style="246" customWidth="1"/>
    <col min="2" max="2" width="1.75" style="246" customWidth="1"/>
    <col min="3" max="4" width="5" style="246" customWidth="1"/>
    <col min="5" max="5" width="11.75" style="246" customWidth="1"/>
    <col min="6" max="6" width="9.125" style="246" customWidth="1"/>
    <col min="7" max="7" width="5" style="246" customWidth="1"/>
    <col min="8" max="8" width="77.875" style="246" customWidth="1"/>
    <col min="9" max="10" width="20" style="246" customWidth="1"/>
    <col min="11" max="11" width="1.75" style="246" customWidth="1"/>
  </cols>
  <sheetData>
    <row r="1" spans="2:11" ht="37.5" customHeight="1"/>
    <row r="2" spans="2:11" ht="7.5" customHeight="1">
      <c r="B2" s="247"/>
      <c r="C2" s="248"/>
      <c r="D2" s="248"/>
      <c r="E2" s="248"/>
      <c r="F2" s="248"/>
      <c r="G2" s="248"/>
      <c r="H2" s="248"/>
      <c r="I2" s="248"/>
      <c r="J2" s="248"/>
      <c r="K2" s="249"/>
    </row>
    <row r="3" spans="2:11" s="15" customFormat="1" ht="45" customHeight="1">
      <c r="B3" s="250"/>
      <c r="C3" s="494" t="s">
        <v>4554</v>
      </c>
      <c r="D3" s="494"/>
      <c r="E3" s="494"/>
      <c r="F3" s="494"/>
      <c r="G3" s="494"/>
      <c r="H3" s="494"/>
      <c r="I3" s="494"/>
      <c r="J3" s="494"/>
      <c r="K3" s="251"/>
    </row>
    <row r="4" spans="2:11" ht="25.5" customHeight="1">
      <c r="B4" s="252"/>
      <c r="C4" s="495" t="s">
        <v>4555</v>
      </c>
      <c r="D4" s="495"/>
      <c r="E4" s="495"/>
      <c r="F4" s="495"/>
      <c r="G4" s="495"/>
      <c r="H4" s="495"/>
      <c r="I4" s="495"/>
      <c r="J4" s="495"/>
      <c r="K4" s="253"/>
    </row>
    <row r="5" spans="2:11" ht="5.25" customHeight="1">
      <c r="B5" s="252"/>
      <c r="C5" s="254"/>
      <c r="D5" s="254"/>
      <c r="E5" s="254"/>
      <c r="F5" s="254"/>
      <c r="G5" s="254"/>
      <c r="H5" s="254"/>
      <c r="I5" s="254"/>
      <c r="J5" s="254"/>
      <c r="K5" s="253"/>
    </row>
    <row r="6" spans="2:11" ht="15" customHeight="1">
      <c r="B6" s="252"/>
      <c r="C6" s="496" t="s">
        <v>4556</v>
      </c>
      <c r="D6" s="496"/>
      <c r="E6" s="496"/>
      <c r="F6" s="496"/>
      <c r="G6" s="496"/>
      <c r="H6" s="496"/>
      <c r="I6" s="496"/>
      <c r="J6" s="496"/>
      <c r="K6" s="253"/>
    </row>
    <row r="7" spans="2:11" ht="15" customHeight="1">
      <c r="B7" s="256"/>
      <c r="C7" s="496" t="s">
        <v>4557</v>
      </c>
      <c r="D7" s="496"/>
      <c r="E7" s="496"/>
      <c r="F7" s="496"/>
      <c r="G7" s="496"/>
      <c r="H7" s="496"/>
      <c r="I7" s="496"/>
      <c r="J7" s="496"/>
      <c r="K7" s="253"/>
    </row>
    <row r="8" spans="2:11" ht="12.75" customHeight="1">
      <c r="B8" s="256"/>
      <c r="C8" s="255"/>
      <c r="D8" s="255"/>
      <c r="E8" s="255"/>
      <c r="F8" s="255"/>
      <c r="G8" s="255"/>
      <c r="H8" s="255"/>
      <c r="I8" s="255"/>
      <c r="J8" s="255"/>
      <c r="K8" s="253"/>
    </row>
    <row r="9" spans="2:11" ht="15" customHeight="1">
      <c r="B9" s="256"/>
      <c r="C9" s="496" t="s">
        <v>4558</v>
      </c>
      <c r="D9" s="496"/>
      <c r="E9" s="496"/>
      <c r="F9" s="496"/>
      <c r="G9" s="496"/>
      <c r="H9" s="496"/>
      <c r="I9" s="496"/>
      <c r="J9" s="496"/>
      <c r="K9" s="253"/>
    </row>
    <row r="10" spans="2:11" ht="15" customHeight="1">
      <c r="B10" s="256"/>
      <c r="C10" s="255"/>
      <c r="D10" s="496" t="s">
        <v>4559</v>
      </c>
      <c r="E10" s="496"/>
      <c r="F10" s="496"/>
      <c r="G10" s="496"/>
      <c r="H10" s="496"/>
      <c r="I10" s="496"/>
      <c r="J10" s="496"/>
      <c r="K10" s="253"/>
    </row>
    <row r="11" spans="2:11" ht="15" customHeight="1">
      <c r="B11" s="256"/>
      <c r="C11" s="257"/>
      <c r="D11" s="496" t="s">
        <v>4560</v>
      </c>
      <c r="E11" s="496"/>
      <c r="F11" s="496"/>
      <c r="G11" s="496"/>
      <c r="H11" s="496"/>
      <c r="I11" s="496"/>
      <c r="J11" s="496"/>
      <c r="K11" s="253"/>
    </row>
    <row r="12" spans="2:11" ht="12.75" customHeight="1">
      <c r="B12" s="256"/>
      <c r="C12" s="257"/>
      <c r="D12" s="257"/>
      <c r="E12" s="257"/>
      <c r="F12" s="257"/>
      <c r="G12" s="257"/>
      <c r="H12" s="257"/>
      <c r="I12" s="257"/>
      <c r="J12" s="257"/>
      <c r="K12" s="253"/>
    </row>
    <row r="13" spans="2:11" ht="15" customHeight="1">
      <c r="B13" s="256"/>
      <c r="C13" s="257"/>
      <c r="D13" s="496" t="s">
        <v>4561</v>
      </c>
      <c r="E13" s="496"/>
      <c r="F13" s="496"/>
      <c r="G13" s="496"/>
      <c r="H13" s="496"/>
      <c r="I13" s="496"/>
      <c r="J13" s="496"/>
      <c r="K13" s="253"/>
    </row>
    <row r="14" spans="2:11" ht="15" customHeight="1">
      <c r="B14" s="256"/>
      <c r="C14" s="257"/>
      <c r="D14" s="496" t="s">
        <v>4562</v>
      </c>
      <c r="E14" s="496"/>
      <c r="F14" s="496"/>
      <c r="G14" s="496"/>
      <c r="H14" s="496"/>
      <c r="I14" s="496"/>
      <c r="J14" s="496"/>
      <c r="K14" s="253"/>
    </row>
    <row r="15" spans="2:11" ht="15" customHeight="1">
      <c r="B15" s="256"/>
      <c r="C15" s="257"/>
      <c r="D15" s="496" t="s">
        <v>4563</v>
      </c>
      <c r="E15" s="496"/>
      <c r="F15" s="496"/>
      <c r="G15" s="496"/>
      <c r="H15" s="496"/>
      <c r="I15" s="496"/>
      <c r="J15" s="496"/>
      <c r="K15" s="253"/>
    </row>
    <row r="16" spans="2:11" ht="15" customHeight="1">
      <c r="B16" s="256"/>
      <c r="C16" s="257"/>
      <c r="D16" s="257"/>
      <c r="E16" s="258" t="s">
        <v>76</v>
      </c>
      <c r="F16" s="496" t="s">
        <v>4564</v>
      </c>
      <c r="G16" s="496"/>
      <c r="H16" s="496"/>
      <c r="I16" s="496"/>
      <c r="J16" s="496"/>
      <c r="K16" s="253"/>
    </row>
    <row r="17" spans="2:11" ht="15" customHeight="1">
      <c r="B17" s="256"/>
      <c r="C17" s="257"/>
      <c r="D17" s="257"/>
      <c r="E17" s="258" t="s">
        <v>4565</v>
      </c>
      <c r="F17" s="496" t="s">
        <v>4566</v>
      </c>
      <c r="G17" s="496"/>
      <c r="H17" s="496"/>
      <c r="I17" s="496"/>
      <c r="J17" s="496"/>
      <c r="K17" s="253"/>
    </row>
    <row r="18" spans="2:11" ht="15" customHeight="1">
      <c r="B18" s="256"/>
      <c r="C18" s="257"/>
      <c r="D18" s="257"/>
      <c r="E18" s="258" t="s">
        <v>4567</v>
      </c>
      <c r="F18" s="496" t="s">
        <v>4568</v>
      </c>
      <c r="G18" s="496"/>
      <c r="H18" s="496"/>
      <c r="I18" s="496"/>
      <c r="J18" s="496"/>
      <c r="K18" s="253"/>
    </row>
    <row r="19" spans="2:11" ht="15" customHeight="1">
      <c r="B19" s="256"/>
      <c r="C19" s="257"/>
      <c r="D19" s="257"/>
      <c r="E19" s="258" t="s">
        <v>104</v>
      </c>
      <c r="F19" s="496" t="s">
        <v>105</v>
      </c>
      <c r="G19" s="496"/>
      <c r="H19" s="496"/>
      <c r="I19" s="496"/>
      <c r="J19" s="496"/>
      <c r="K19" s="253"/>
    </row>
    <row r="20" spans="2:11" ht="15" customHeight="1">
      <c r="B20" s="256"/>
      <c r="C20" s="257"/>
      <c r="D20" s="257"/>
      <c r="E20" s="258" t="s">
        <v>4569</v>
      </c>
      <c r="F20" s="496" t="s">
        <v>3384</v>
      </c>
      <c r="G20" s="496"/>
      <c r="H20" s="496"/>
      <c r="I20" s="496"/>
      <c r="J20" s="496"/>
      <c r="K20" s="253"/>
    </row>
    <row r="21" spans="2:11" ht="15" customHeight="1">
      <c r="B21" s="256"/>
      <c r="C21" s="257"/>
      <c r="D21" s="257"/>
      <c r="E21" s="258" t="s">
        <v>4570</v>
      </c>
      <c r="F21" s="496" t="s">
        <v>4571</v>
      </c>
      <c r="G21" s="496"/>
      <c r="H21" s="496"/>
      <c r="I21" s="496"/>
      <c r="J21" s="496"/>
      <c r="K21" s="253"/>
    </row>
    <row r="22" spans="2:11" ht="12.75" customHeight="1">
      <c r="B22" s="256"/>
      <c r="C22" s="257"/>
      <c r="D22" s="257"/>
      <c r="E22" s="257"/>
      <c r="F22" s="257"/>
      <c r="G22" s="257"/>
      <c r="H22" s="257"/>
      <c r="I22" s="257"/>
      <c r="J22" s="257"/>
      <c r="K22" s="253"/>
    </row>
    <row r="23" spans="2:11" ht="15" customHeight="1">
      <c r="B23" s="256"/>
      <c r="C23" s="496" t="s">
        <v>4572</v>
      </c>
      <c r="D23" s="496"/>
      <c r="E23" s="496"/>
      <c r="F23" s="496"/>
      <c r="G23" s="496"/>
      <c r="H23" s="496"/>
      <c r="I23" s="496"/>
      <c r="J23" s="496"/>
      <c r="K23" s="253"/>
    </row>
    <row r="24" spans="2:11" ht="15" customHeight="1">
      <c r="B24" s="256"/>
      <c r="C24" s="496" t="s">
        <v>4573</v>
      </c>
      <c r="D24" s="496"/>
      <c r="E24" s="496"/>
      <c r="F24" s="496"/>
      <c r="G24" s="496"/>
      <c r="H24" s="496"/>
      <c r="I24" s="496"/>
      <c r="J24" s="496"/>
      <c r="K24" s="253"/>
    </row>
    <row r="25" spans="2:11" ht="15" customHeight="1">
      <c r="B25" s="256"/>
      <c r="C25" s="255"/>
      <c r="D25" s="496" t="s">
        <v>4574</v>
      </c>
      <c r="E25" s="496"/>
      <c r="F25" s="496"/>
      <c r="G25" s="496"/>
      <c r="H25" s="496"/>
      <c r="I25" s="496"/>
      <c r="J25" s="496"/>
      <c r="K25" s="253"/>
    </row>
    <row r="26" spans="2:11" ht="15" customHeight="1">
      <c r="B26" s="256"/>
      <c r="C26" s="257"/>
      <c r="D26" s="496" t="s">
        <v>4575</v>
      </c>
      <c r="E26" s="496"/>
      <c r="F26" s="496"/>
      <c r="G26" s="496"/>
      <c r="H26" s="496"/>
      <c r="I26" s="496"/>
      <c r="J26" s="496"/>
      <c r="K26" s="253"/>
    </row>
    <row r="27" spans="2:11" ht="12.75" customHeight="1">
      <c r="B27" s="256"/>
      <c r="C27" s="257"/>
      <c r="D27" s="257"/>
      <c r="E27" s="257"/>
      <c r="F27" s="257"/>
      <c r="G27" s="257"/>
      <c r="H27" s="257"/>
      <c r="I27" s="257"/>
      <c r="J27" s="257"/>
      <c r="K27" s="253"/>
    </row>
    <row r="28" spans="2:11" ht="15" customHeight="1">
      <c r="B28" s="256"/>
      <c r="C28" s="257"/>
      <c r="D28" s="496" t="s">
        <v>4576</v>
      </c>
      <c r="E28" s="496"/>
      <c r="F28" s="496"/>
      <c r="G28" s="496"/>
      <c r="H28" s="496"/>
      <c r="I28" s="496"/>
      <c r="J28" s="496"/>
      <c r="K28" s="253"/>
    </row>
    <row r="29" spans="2:11" ht="15" customHeight="1">
      <c r="B29" s="256"/>
      <c r="C29" s="257"/>
      <c r="D29" s="496" t="s">
        <v>4577</v>
      </c>
      <c r="E29" s="496"/>
      <c r="F29" s="496"/>
      <c r="G29" s="496"/>
      <c r="H29" s="496"/>
      <c r="I29" s="496"/>
      <c r="J29" s="496"/>
      <c r="K29" s="253"/>
    </row>
    <row r="30" spans="2:11" ht="12.75" customHeight="1">
      <c r="B30" s="256"/>
      <c r="C30" s="257"/>
      <c r="D30" s="257"/>
      <c r="E30" s="257"/>
      <c r="F30" s="257"/>
      <c r="G30" s="257"/>
      <c r="H30" s="257"/>
      <c r="I30" s="257"/>
      <c r="J30" s="257"/>
      <c r="K30" s="253"/>
    </row>
    <row r="31" spans="2:11" ht="15" customHeight="1">
      <c r="B31" s="256"/>
      <c r="C31" s="257"/>
      <c r="D31" s="496" t="s">
        <v>4578</v>
      </c>
      <c r="E31" s="496"/>
      <c r="F31" s="496"/>
      <c r="G31" s="496"/>
      <c r="H31" s="496"/>
      <c r="I31" s="496"/>
      <c r="J31" s="496"/>
      <c r="K31" s="253"/>
    </row>
    <row r="32" spans="2:11" ht="15" customHeight="1">
      <c r="B32" s="256"/>
      <c r="C32" s="257"/>
      <c r="D32" s="496" t="s">
        <v>4579</v>
      </c>
      <c r="E32" s="496"/>
      <c r="F32" s="496"/>
      <c r="G32" s="496"/>
      <c r="H32" s="496"/>
      <c r="I32" s="496"/>
      <c r="J32" s="496"/>
      <c r="K32" s="253"/>
    </row>
    <row r="33" spans="2:11" ht="15" customHeight="1">
      <c r="B33" s="256"/>
      <c r="C33" s="257"/>
      <c r="D33" s="496" t="s">
        <v>4580</v>
      </c>
      <c r="E33" s="496"/>
      <c r="F33" s="496"/>
      <c r="G33" s="496"/>
      <c r="H33" s="496"/>
      <c r="I33" s="496"/>
      <c r="J33" s="496"/>
      <c r="K33" s="253"/>
    </row>
    <row r="34" spans="2:11" ht="15" customHeight="1">
      <c r="B34" s="256"/>
      <c r="C34" s="257"/>
      <c r="D34" s="255"/>
      <c r="E34" s="259" t="s">
        <v>147</v>
      </c>
      <c r="F34" s="255"/>
      <c r="G34" s="496" t="s">
        <v>4581</v>
      </c>
      <c r="H34" s="496"/>
      <c r="I34" s="496"/>
      <c r="J34" s="496"/>
      <c r="K34" s="253"/>
    </row>
    <row r="35" spans="2:11" ht="30.75" customHeight="1">
      <c r="B35" s="256"/>
      <c r="C35" s="257"/>
      <c r="D35" s="255"/>
      <c r="E35" s="259" t="s">
        <v>4582</v>
      </c>
      <c r="F35" s="255"/>
      <c r="G35" s="496" t="s">
        <v>4583</v>
      </c>
      <c r="H35" s="496"/>
      <c r="I35" s="496"/>
      <c r="J35" s="496"/>
      <c r="K35" s="253"/>
    </row>
    <row r="36" spans="2:11" ht="15" customHeight="1">
      <c r="B36" s="256"/>
      <c r="C36" s="257"/>
      <c r="D36" s="255"/>
      <c r="E36" s="259" t="s">
        <v>50</v>
      </c>
      <c r="F36" s="255"/>
      <c r="G36" s="496" t="s">
        <v>4584</v>
      </c>
      <c r="H36" s="496"/>
      <c r="I36" s="496"/>
      <c r="J36" s="496"/>
      <c r="K36" s="253"/>
    </row>
    <row r="37" spans="2:11" ht="15" customHeight="1">
      <c r="B37" s="256"/>
      <c r="C37" s="257"/>
      <c r="D37" s="255"/>
      <c r="E37" s="259" t="s">
        <v>148</v>
      </c>
      <c r="F37" s="255"/>
      <c r="G37" s="496" t="s">
        <v>4585</v>
      </c>
      <c r="H37" s="496"/>
      <c r="I37" s="496"/>
      <c r="J37" s="496"/>
      <c r="K37" s="253"/>
    </row>
    <row r="38" spans="2:11" ht="15" customHeight="1">
      <c r="B38" s="256"/>
      <c r="C38" s="257"/>
      <c r="D38" s="255"/>
      <c r="E38" s="259" t="s">
        <v>149</v>
      </c>
      <c r="F38" s="255"/>
      <c r="G38" s="496" t="s">
        <v>4586</v>
      </c>
      <c r="H38" s="496"/>
      <c r="I38" s="496"/>
      <c r="J38" s="496"/>
      <c r="K38" s="253"/>
    </row>
    <row r="39" spans="2:11" ht="15" customHeight="1">
      <c r="B39" s="256"/>
      <c r="C39" s="257"/>
      <c r="D39" s="255"/>
      <c r="E39" s="259" t="s">
        <v>150</v>
      </c>
      <c r="F39" s="255"/>
      <c r="G39" s="496" t="s">
        <v>4587</v>
      </c>
      <c r="H39" s="496"/>
      <c r="I39" s="496"/>
      <c r="J39" s="496"/>
      <c r="K39" s="253"/>
    </row>
    <row r="40" spans="2:11" ht="15" customHeight="1">
      <c r="B40" s="256"/>
      <c r="C40" s="257"/>
      <c r="D40" s="255"/>
      <c r="E40" s="259" t="s">
        <v>4588</v>
      </c>
      <c r="F40" s="255"/>
      <c r="G40" s="496" t="s">
        <v>4589</v>
      </c>
      <c r="H40" s="496"/>
      <c r="I40" s="496"/>
      <c r="J40" s="496"/>
      <c r="K40" s="253"/>
    </row>
    <row r="41" spans="2:11" ht="15" customHeight="1">
      <c r="B41" s="256"/>
      <c r="C41" s="257"/>
      <c r="D41" s="255"/>
      <c r="E41" s="259"/>
      <c r="F41" s="255"/>
      <c r="G41" s="496" t="s">
        <v>4590</v>
      </c>
      <c r="H41" s="496"/>
      <c r="I41" s="496"/>
      <c r="J41" s="496"/>
      <c r="K41" s="253"/>
    </row>
    <row r="42" spans="2:11" ht="15" customHeight="1">
      <c r="B42" s="256"/>
      <c r="C42" s="257"/>
      <c r="D42" s="255"/>
      <c r="E42" s="259" t="s">
        <v>4591</v>
      </c>
      <c r="F42" s="255"/>
      <c r="G42" s="496" t="s">
        <v>4592</v>
      </c>
      <c r="H42" s="496"/>
      <c r="I42" s="496"/>
      <c r="J42" s="496"/>
      <c r="K42" s="253"/>
    </row>
    <row r="43" spans="2:11" ht="15" customHeight="1">
      <c r="B43" s="256"/>
      <c r="C43" s="257"/>
      <c r="D43" s="255"/>
      <c r="E43" s="259" t="s">
        <v>152</v>
      </c>
      <c r="F43" s="255"/>
      <c r="G43" s="496" t="s">
        <v>4593</v>
      </c>
      <c r="H43" s="496"/>
      <c r="I43" s="496"/>
      <c r="J43" s="496"/>
      <c r="K43" s="253"/>
    </row>
    <row r="44" spans="2:11" ht="12.75" customHeight="1">
      <c r="B44" s="256"/>
      <c r="C44" s="257"/>
      <c r="D44" s="255"/>
      <c r="E44" s="255"/>
      <c r="F44" s="255"/>
      <c r="G44" s="255"/>
      <c r="H44" s="255"/>
      <c r="I44" s="255"/>
      <c r="J44" s="255"/>
      <c r="K44" s="253"/>
    </row>
    <row r="45" spans="2:11" ht="15" customHeight="1">
      <c r="B45" s="256"/>
      <c r="C45" s="257"/>
      <c r="D45" s="496" t="s">
        <v>4594</v>
      </c>
      <c r="E45" s="496"/>
      <c r="F45" s="496"/>
      <c r="G45" s="496"/>
      <c r="H45" s="496"/>
      <c r="I45" s="496"/>
      <c r="J45" s="496"/>
      <c r="K45" s="253"/>
    </row>
    <row r="46" spans="2:11" ht="15" customHeight="1">
      <c r="B46" s="256"/>
      <c r="C46" s="257"/>
      <c r="D46" s="257"/>
      <c r="E46" s="496" t="s">
        <v>4595</v>
      </c>
      <c r="F46" s="496"/>
      <c r="G46" s="496"/>
      <c r="H46" s="496"/>
      <c r="I46" s="496"/>
      <c r="J46" s="496"/>
      <c r="K46" s="253"/>
    </row>
    <row r="47" spans="2:11" ht="15" customHeight="1">
      <c r="B47" s="256"/>
      <c r="C47" s="257"/>
      <c r="D47" s="257"/>
      <c r="E47" s="496" t="s">
        <v>4596</v>
      </c>
      <c r="F47" s="496"/>
      <c r="G47" s="496"/>
      <c r="H47" s="496"/>
      <c r="I47" s="496"/>
      <c r="J47" s="496"/>
      <c r="K47" s="253"/>
    </row>
    <row r="48" spans="2:11" ht="15" customHeight="1">
      <c r="B48" s="256"/>
      <c r="C48" s="257"/>
      <c r="D48" s="257"/>
      <c r="E48" s="496" t="s">
        <v>4597</v>
      </c>
      <c r="F48" s="496"/>
      <c r="G48" s="496"/>
      <c r="H48" s="496"/>
      <c r="I48" s="496"/>
      <c r="J48" s="496"/>
      <c r="K48" s="253"/>
    </row>
    <row r="49" spans="2:11" ht="15" customHeight="1">
      <c r="B49" s="256"/>
      <c r="C49" s="257"/>
      <c r="D49" s="496" t="s">
        <v>4598</v>
      </c>
      <c r="E49" s="496"/>
      <c r="F49" s="496"/>
      <c r="G49" s="496"/>
      <c r="H49" s="496"/>
      <c r="I49" s="496"/>
      <c r="J49" s="496"/>
      <c r="K49" s="253"/>
    </row>
    <row r="50" spans="2:11" ht="25.5" customHeight="1">
      <c r="B50" s="252"/>
      <c r="C50" s="495" t="s">
        <v>4599</v>
      </c>
      <c r="D50" s="495"/>
      <c r="E50" s="495"/>
      <c r="F50" s="495"/>
      <c r="G50" s="495"/>
      <c r="H50" s="495"/>
      <c r="I50" s="495"/>
      <c r="J50" s="495"/>
      <c r="K50" s="253"/>
    </row>
    <row r="51" spans="2:11" ht="5.25" customHeight="1">
      <c r="B51" s="252"/>
      <c r="C51" s="254"/>
      <c r="D51" s="254"/>
      <c r="E51" s="254"/>
      <c r="F51" s="254"/>
      <c r="G51" s="254"/>
      <c r="H51" s="254"/>
      <c r="I51" s="254"/>
      <c r="J51" s="254"/>
      <c r="K51" s="253"/>
    </row>
    <row r="52" spans="2:11" ht="15" customHeight="1">
      <c r="B52" s="252"/>
      <c r="C52" s="496" t="s">
        <v>4600</v>
      </c>
      <c r="D52" s="496"/>
      <c r="E52" s="496"/>
      <c r="F52" s="496"/>
      <c r="G52" s="496"/>
      <c r="H52" s="496"/>
      <c r="I52" s="496"/>
      <c r="J52" s="496"/>
      <c r="K52" s="253"/>
    </row>
    <row r="53" spans="2:11" ht="15" customHeight="1">
      <c r="B53" s="252"/>
      <c r="C53" s="496" t="s">
        <v>4601</v>
      </c>
      <c r="D53" s="496"/>
      <c r="E53" s="496"/>
      <c r="F53" s="496"/>
      <c r="G53" s="496"/>
      <c r="H53" s="496"/>
      <c r="I53" s="496"/>
      <c r="J53" s="496"/>
      <c r="K53" s="253"/>
    </row>
    <row r="54" spans="2:11" ht="12.75" customHeight="1">
      <c r="B54" s="252"/>
      <c r="C54" s="255"/>
      <c r="D54" s="255"/>
      <c r="E54" s="255"/>
      <c r="F54" s="255"/>
      <c r="G54" s="255"/>
      <c r="H54" s="255"/>
      <c r="I54" s="255"/>
      <c r="J54" s="255"/>
      <c r="K54" s="253"/>
    </row>
    <row r="55" spans="2:11" ht="15" customHeight="1">
      <c r="B55" s="252"/>
      <c r="C55" s="496" t="s">
        <v>4602</v>
      </c>
      <c r="D55" s="496"/>
      <c r="E55" s="496"/>
      <c r="F55" s="496"/>
      <c r="G55" s="496"/>
      <c r="H55" s="496"/>
      <c r="I55" s="496"/>
      <c r="J55" s="496"/>
      <c r="K55" s="253"/>
    </row>
    <row r="56" spans="2:11" ht="15" customHeight="1">
      <c r="B56" s="252"/>
      <c r="C56" s="257"/>
      <c r="D56" s="496" t="s">
        <v>4603</v>
      </c>
      <c r="E56" s="496"/>
      <c r="F56" s="496"/>
      <c r="G56" s="496"/>
      <c r="H56" s="496"/>
      <c r="I56" s="496"/>
      <c r="J56" s="496"/>
      <c r="K56" s="253"/>
    </row>
    <row r="57" spans="2:11" ht="15" customHeight="1">
      <c r="B57" s="252"/>
      <c r="C57" s="257"/>
      <c r="D57" s="496" t="s">
        <v>4604</v>
      </c>
      <c r="E57" s="496"/>
      <c r="F57" s="496"/>
      <c r="G57" s="496"/>
      <c r="H57" s="496"/>
      <c r="I57" s="496"/>
      <c r="J57" s="496"/>
      <c r="K57" s="253"/>
    </row>
    <row r="58" spans="2:11" ht="15" customHeight="1">
      <c r="B58" s="252"/>
      <c r="C58" s="257"/>
      <c r="D58" s="496" t="s">
        <v>4605</v>
      </c>
      <c r="E58" s="496"/>
      <c r="F58" s="496"/>
      <c r="G58" s="496"/>
      <c r="H58" s="496"/>
      <c r="I58" s="496"/>
      <c r="J58" s="496"/>
      <c r="K58" s="253"/>
    </row>
    <row r="59" spans="2:11" ht="15" customHeight="1">
      <c r="B59" s="252"/>
      <c r="C59" s="257"/>
      <c r="D59" s="496" t="s">
        <v>4606</v>
      </c>
      <c r="E59" s="496"/>
      <c r="F59" s="496"/>
      <c r="G59" s="496"/>
      <c r="H59" s="496"/>
      <c r="I59" s="496"/>
      <c r="J59" s="496"/>
      <c r="K59" s="253"/>
    </row>
    <row r="60" spans="2:11" ht="15" customHeight="1">
      <c r="B60" s="252"/>
      <c r="C60" s="257"/>
      <c r="D60" s="498" t="s">
        <v>4607</v>
      </c>
      <c r="E60" s="498"/>
      <c r="F60" s="498"/>
      <c r="G60" s="498"/>
      <c r="H60" s="498"/>
      <c r="I60" s="498"/>
      <c r="J60" s="498"/>
      <c r="K60" s="253"/>
    </row>
    <row r="61" spans="2:11" ht="15" customHeight="1">
      <c r="B61" s="252"/>
      <c r="C61" s="257"/>
      <c r="D61" s="496" t="s">
        <v>4608</v>
      </c>
      <c r="E61" s="496"/>
      <c r="F61" s="496"/>
      <c r="G61" s="496"/>
      <c r="H61" s="496"/>
      <c r="I61" s="496"/>
      <c r="J61" s="496"/>
      <c r="K61" s="253"/>
    </row>
    <row r="62" spans="2:11" ht="12.75" customHeight="1">
      <c r="B62" s="252"/>
      <c r="C62" s="257"/>
      <c r="D62" s="257"/>
      <c r="E62" s="260"/>
      <c r="F62" s="257"/>
      <c r="G62" s="257"/>
      <c r="H62" s="257"/>
      <c r="I62" s="257"/>
      <c r="J62" s="257"/>
      <c r="K62" s="253"/>
    </row>
    <row r="63" spans="2:11" ht="15" customHeight="1">
      <c r="B63" s="252"/>
      <c r="C63" s="257"/>
      <c r="D63" s="496" t="s">
        <v>4609</v>
      </c>
      <c r="E63" s="496"/>
      <c r="F63" s="496"/>
      <c r="G63" s="496"/>
      <c r="H63" s="496"/>
      <c r="I63" s="496"/>
      <c r="J63" s="496"/>
      <c r="K63" s="253"/>
    </row>
    <row r="64" spans="2:11" ht="15" customHeight="1">
      <c r="B64" s="252"/>
      <c r="C64" s="257"/>
      <c r="D64" s="498" t="s">
        <v>4610</v>
      </c>
      <c r="E64" s="498"/>
      <c r="F64" s="498"/>
      <c r="G64" s="498"/>
      <c r="H64" s="498"/>
      <c r="I64" s="498"/>
      <c r="J64" s="498"/>
      <c r="K64" s="253"/>
    </row>
    <row r="65" spans="2:11" ht="15" customHeight="1">
      <c r="B65" s="252"/>
      <c r="C65" s="257"/>
      <c r="D65" s="496" t="s">
        <v>4611</v>
      </c>
      <c r="E65" s="496"/>
      <c r="F65" s="496"/>
      <c r="G65" s="496"/>
      <c r="H65" s="496"/>
      <c r="I65" s="496"/>
      <c r="J65" s="496"/>
      <c r="K65" s="253"/>
    </row>
    <row r="66" spans="2:11" ht="15" customHeight="1">
      <c r="B66" s="252"/>
      <c r="C66" s="257"/>
      <c r="D66" s="496" t="s">
        <v>4612</v>
      </c>
      <c r="E66" s="496"/>
      <c r="F66" s="496"/>
      <c r="G66" s="496"/>
      <c r="H66" s="496"/>
      <c r="I66" s="496"/>
      <c r="J66" s="496"/>
      <c r="K66" s="253"/>
    </row>
    <row r="67" spans="2:11" ht="15" customHeight="1">
      <c r="B67" s="252"/>
      <c r="C67" s="257"/>
      <c r="D67" s="496" t="s">
        <v>4613</v>
      </c>
      <c r="E67" s="496"/>
      <c r="F67" s="496"/>
      <c r="G67" s="496"/>
      <c r="H67" s="496"/>
      <c r="I67" s="496"/>
      <c r="J67" s="496"/>
      <c r="K67" s="253"/>
    </row>
    <row r="68" spans="2:11" ht="15" customHeight="1">
      <c r="B68" s="252"/>
      <c r="C68" s="257"/>
      <c r="D68" s="496" t="s">
        <v>4614</v>
      </c>
      <c r="E68" s="496"/>
      <c r="F68" s="496"/>
      <c r="G68" s="496"/>
      <c r="H68" s="496"/>
      <c r="I68" s="496"/>
      <c r="J68" s="496"/>
      <c r="K68" s="253"/>
    </row>
    <row r="69" spans="2:11" ht="12.75" customHeight="1">
      <c r="B69" s="261"/>
      <c r="C69" s="262"/>
      <c r="D69" s="262"/>
      <c r="E69" s="262"/>
      <c r="F69" s="262"/>
      <c r="G69" s="262"/>
      <c r="H69" s="262"/>
      <c r="I69" s="262"/>
      <c r="J69" s="262"/>
      <c r="K69" s="263"/>
    </row>
    <row r="70" spans="2:11" ht="18.75" customHeight="1">
      <c r="B70" s="264"/>
      <c r="C70" s="264"/>
      <c r="D70" s="264"/>
      <c r="E70" s="264"/>
      <c r="F70" s="264"/>
      <c r="G70" s="264"/>
      <c r="H70" s="264"/>
      <c r="I70" s="264"/>
      <c r="J70" s="264"/>
      <c r="K70" s="265"/>
    </row>
    <row r="71" spans="2:11" ht="18.75" customHeight="1">
      <c r="B71" s="265"/>
      <c r="C71" s="265"/>
      <c r="D71" s="265"/>
      <c r="E71" s="265"/>
      <c r="F71" s="265"/>
      <c r="G71" s="265"/>
      <c r="H71" s="265"/>
      <c r="I71" s="265"/>
      <c r="J71" s="265"/>
      <c r="K71" s="265"/>
    </row>
    <row r="72" spans="2:11" ht="7.5" customHeight="1">
      <c r="B72" s="266"/>
      <c r="C72" s="267"/>
      <c r="D72" s="267"/>
      <c r="E72" s="267"/>
      <c r="F72" s="267"/>
      <c r="G72" s="267"/>
      <c r="H72" s="267"/>
      <c r="I72" s="267"/>
      <c r="J72" s="267"/>
      <c r="K72" s="268"/>
    </row>
    <row r="73" spans="2:11" ht="45" customHeight="1">
      <c r="B73" s="269"/>
      <c r="C73" s="499" t="s">
        <v>111</v>
      </c>
      <c r="D73" s="499"/>
      <c r="E73" s="499"/>
      <c r="F73" s="499"/>
      <c r="G73" s="499"/>
      <c r="H73" s="499"/>
      <c r="I73" s="499"/>
      <c r="J73" s="499"/>
      <c r="K73" s="270"/>
    </row>
    <row r="74" spans="2:11" ht="17.25" customHeight="1">
      <c r="B74" s="269"/>
      <c r="C74" s="271" t="s">
        <v>4615</v>
      </c>
      <c r="D74" s="271"/>
      <c r="E74" s="271"/>
      <c r="F74" s="271" t="s">
        <v>4616</v>
      </c>
      <c r="G74" s="272"/>
      <c r="H74" s="271" t="s">
        <v>148</v>
      </c>
      <c r="I74" s="271" t="s">
        <v>54</v>
      </c>
      <c r="J74" s="271" t="s">
        <v>4617</v>
      </c>
      <c r="K74" s="270"/>
    </row>
    <row r="75" spans="2:11" ht="17.25" customHeight="1">
      <c r="B75" s="269"/>
      <c r="C75" s="273" t="s">
        <v>4618</v>
      </c>
      <c r="D75" s="273"/>
      <c r="E75" s="273"/>
      <c r="F75" s="274" t="s">
        <v>4619</v>
      </c>
      <c r="G75" s="275"/>
      <c r="H75" s="273"/>
      <c r="I75" s="273"/>
      <c r="J75" s="273" t="s">
        <v>4620</v>
      </c>
      <c r="K75" s="270"/>
    </row>
    <row r="76" spans="2:11" ht="5.25" customHeight="1">
      <c r="B76" s="269"/>
      <c r="C76" s="276"/>
      <c r="D76" s="276"/>
      <c r="E76" s="276"/>
      <c r="F76" s="276"/>
      <c r="G76" s="277"/>
      <c r="H76" s="276"/>
      <c r="I76" s="276"/>
      <c r="J76" s="276"/>
      <c r="K76" s="270"/>
    </row>
    <row r="77" spans="2:11" ht="15" customHeight="1">
      <c r="B77" s="269"/>
      <c r="C77" s="259" t="s">
        <v>50</v>
      </c>
      <c r="D77" s="276"/>
      <c r="E77" s="276"/>
      <c r="F77" s="278" t="s">
        <v>4621</v>
      </c>
      <c r="G77" s="277"/>
      <c r="H77" s="259" t="s">
        <v>4622</v>
      </c>
      <c r="I77" s="259" t="s">
        <v>4623</v>
      </c>
      <c r="J77" s="259">
        <v>20</v>
      </c>
      <c r="K77" s="270"/>
    </row>
    <row r="78" spans="2:11" ht="15" customHeight="1">
      <c r="B78" s="269"/>
      <c r="C78" s="259" t="s">
        <v>4624</v>
      </c>
      <c r="D78" s="259"/>
      <c r="E78" s="259"/>
      <c r="F78" s="278" t="s">
        <v>4621</v>
      </c>
      <c r="G78" s="277"/>
      <c r="H78" s="259" t="s">
        <v>4625</v>
      </c>
      <c r="I78" s="259" t="s">
        <v>4623</v>
      </c>
      <c r="J78" s="259">
        <v>120</v>
      </c>
      <c r="K78" s="270"/>
    </row>
    <row r="79" spans="2:11" ht="15" customHeight="1">
      <c r="B79" s="279"/>
      <c r="C79" s="259" t="s">
        <v>4626</v>
      </c>
      <c r="D79" s="259"/>
      <c r="E79" s="259"/>
      <c r="F79" s="278" t="s">
        <v>4627</v>
      </c>
      <c r="G79" s="277"/>
      <c r="H79" s="259" t="s">
        <v>4628</v>
      </c>
      <c r="I79" s="259" t="s">
        <v>4623</v>
      </c>
      <c r="J79" s="259">
        <v>50</v>
      </c>
      <c r="K79" s="270"/>
    </row>
    <row r="80" spans="2:11" ht="15" customHeight="1">
      <c r="B80" s="279"/>
      <c r="C80" s="259" t="s">
        <v>4629</v>
      </c>
      <c r="D80" s="259"/>
      <c r="E80" s="259"/>
      <c r="F80" s="278" t="s">
        <v>4621</v>
      </c>
      <c r="G80" s="277"/>
      <c r="H80" s="259" t="s">
        <v>4630</v>
      </c>
      <c r="I80" s="259" t="s">
        <v>4631</v>
      </c>
      <c r="J80" s="259"/>
      <c r="K80" s="270"/>
    </row>
    <row r="81" spans="2:11" ht="15" customHeight="1">
      <c r="B81" s="279"/>
      <c r="C81" s="280" t="s">
        <v>4632</v>
      </c>
      <c r="D81" s="280"/>
      <c r="E81" s="280"/>
      <c r="F81" s="281" t="s">
        <v>4627</v>
      </c>
      <c r="G81" s="280"/>
      <c r="H81" s="280" t="s">
        <v>4633</v>
      </c>
      <c r="I81" s="280" t="s">
        <v>4623</v>
      </c>
      <c r="J81" s="280">
        <v>15</v>
      </c>
      <c r="K81" s="270"/>
    </row>
    <row r="82" spans="2:11" ht="15" customHeight="1">
      <c r="B82" s="279"/>
      <c r="C82" s="280" t="s">
        <v>4634</v>
      </c>
      <c r="D82" s="280"/>
      <c r="E82" s="280"/>
      <c r="F82" s="281" t="s">
        <v>4627</v>
      </c>
      <c r="G82" s="280"/>
      <c r="H82" s="280" t="s">
        <v>4635</v>
      </c>
      <c r="I82" s="280" t="s">
        <v>4623</v>
      </c>
      <c r="J82" s="280">
        <v>15</v>
      </c>
      <c r="K82" s="270"/>
    </row>
    <row r="83" spans="2:11" ht="15" customHeight="1">
      <c r="B83" s="279"/>
      <c r="C83" s="280" t="s">
        <v>4636</v>
      </c>
      <c r="D83" s="280"/>
      <c r="E83" s="280"/>
      <c r="F83" s="281" t="s">
        <v>4627</v>
      </c>
      <c r="G83" s="280"/>
      <c r="H83" s="280" t="s">
        <v>4637</v>
      </c>
      <c r="I83" s="280" t="s">
        <v>4623</v>
      </c>
      <c r="J83" s="280">
        <v>20</v>
      </c>
      <c r="K83" s="270"/>
    </row>
    <row r="84" spans="2:11" ht="15" customHeight="1">
      <c r="B84" s="279"/>
      <c r="C84" s="280" t="s">
        <v>4638</v>
      </c>
      <c r="D84" s="280"/>
      <c r="E84" s="280"/>
      <c r="F84" s="281" t="s">
        <v>4627</v>
      </c>
      <c r="G84" s="280"/>
      <c r="H84" s="280" t="s">
        <v>4639</v>
      </c>
      <c r="I84" s="280" t="s">
        <v>4623</v>
      </c>
      <c r="J84" s="280">
        <v>20</v>
      </c>
      <c r="K84" s="270"/>
    </row>
    <row r="85" spans="2:11" ht="15" customHeight="1">
      <c r="B85" s="279"/>
      <c r="C85" s="259" t="s">
        <v>4640</v>
      </c>
      <c r="D85" s="259"/>
      <c r="E85" s="259"/>
      <c r="F85" s="278" t="s">
        <v>4627</v>
      </c>
      <c r="G85" s="277"/>
      <c r="H85" s="259" t="s">
        <v>4641</v>
      </c>
      <c r="I85" s="259" t="s">
        <v>4623</v>
      </c>
      <c r="J85" s="259">
        <v>50</v>
      </c>
      <c r="K85" s="270"/>
    </row>
    <row r="86" spans="2:11" ht="15" customHeight="1">
      <c r="B86" s="279"/>
      <c r="C86" s="259" t="s">
        <v>4642</v>
      </c>
      <c r="D86" s="259"/>
      <c r="E86" s="259"/>
      <c r="F86" s="278" t="s">
        <v>4627</v>
      </c>
      <c r="G86" s="277"/>
      <c r="H86" s="259" t="s">
        <v>4643</v>
      </c>
      <c r="I86" s="259" t="s">
        <v>4623</v>
      </c>
      <c r="J86" s="259">
        <v>20</v>
      </c>
      <c r="K86" s="270"/>
    </row>
    <row r="87" spans="2:11" ht="15" customHeight="1">
      <c r="B87" s="279"/>
      <c r="C87" s="259" t="s">
        <v>4644</v>
      </c>
      <c r="D87" s="259"/>
      <c r="E87" s="259"/>
      <c r="F87" s="278" t="s">
        <v>4627</v>
      </c>
      <c r="G87" s="277"/>
      <c r="H87" s="259" t="s">
        <v>4645</v>
      </c>
      <c r="I87" s="259" t="s">
        <v>4623</v>
      </c>
      <c r="J87" s="259">
        <v>20</v>
      </c>
      <c r="K87" s="270"/>
    </row>
    <row r="88" spans="2:11" ht="15" customHeight="1">
      <c r="B88" s="279"/>
      <c r="C88" s="259" t="s">
        <v>4646</v>
      </c>
      <c r="D88" s="259"/>
      <c r="E88" s="259"/>
      <c r="F88" s="278" t="s">
        <v>4627</v>
      </c>
      <c r="G88" s="277"/>
      <c r="H88" s="259" t="s">
        <v>4647</v>
      </c>
      <c r="I88" s="259" t="s">
        <v>4623</v>
      </c>
      <c r="J88" s="259">
        <v>50</v>
      </c>
      <c r="K88" s="270"/>
    </row>
    <row r="89" spans="2:11" ht="15" customHeight="1">
      <c r="B89" s="279"/>
      <c r="C89" s="259" t="s">
        <v>4648</v>
      </c>
      <c r="D89" s="259"/>
      <c r="E89" s="259"/>
      <c r="F89" s="278" t="s">
        <v>4627</v>
      </c>
      <c r="G89" s="277"/>
      <c r="H89" s="259" t="s">
        <v>4648</v>
      </c>
      <c r="I89" s="259" t="s">
        <v>4623</v>
      </c>
      <c r="J89" s="259">
        <v>50</v>
      </c>
      <c r="K89" s="270"/>
    </row>
    <row r="90" spans="2:11" ht="15" customHeight="1">
      <c r="B90" s="279"/>
      <c r="C90" s="259" t="s">
        <v>153</v>
      </c>
      <c r="D90" s="259"/>
      <c r="E90" s="259"/>
      <c r="F90" s="278" t="s">
        <v>4627</v>
      </c>
      <c r="G90" s="277"/>
      <c r="H90" s="259" t="s">
        <v>4649</v>
      </c>
      <c r="I90" s="259" t="s">
        <v>4623</v>
      </c>
      <c r="J90" s="259">
        <v>255</v>
      </c>
      <c r="K90" s="270"/>
    </row>
    <row r="91" spans="2:11" ht="15" customHeight="1">
      <c r="B91" s="279"/>
      <c r="C91" s="259" t="s">
        <v>4650</v>
      </c>
      <c r="D91" s="259"/>
      <c r="E91" s="259"/>
      <c r="F91" s="278" t="s">
        <v>4621</v>
      </c>
      <c r="G91" s="277"/>
      <c r="H91" s="259" t="s">
        <v>4651</v>
      </c>
      <c r="I91" s="259" t="s">
        <v>4652</v>
      </c>
      <c r="J91" s="259"/>
      <c r="K91" s="270"/>
    </row>
    <row r="92" spans="2:11" ht="15" customHeight="1">
      <c r="B92" s="279"/>
      <c r="C92" s="259" t="s">
        <v>4653</v>
      </c>
      <c r="D92" s="259"/>
      <c r="E92" s="259"/>
      <c r="F92" s="278" t="s">
        <v>4621</v>
      </c>
      <c r="G92" s="277"/>
      <c r="H92" s="259" t="s">
        <v>4654</v>
      </c>
      <c r="I92" s="259" t="s">
        <v>4655</v>
      </c>
      <c r="J92" s="259"/>
      <c r="K92" s="270"/>
    </row>
    <row r="93" spans="2:11" ht="15" customHeight="1">
      <c r="B93" s="279"/>
      <c r="C93" s="259" t="s">
        <v>4656</v>
      </c>
      <c r="D93" s="259"/>
      <c r="E93" s="259"/>
      <c r="F93" s="278" t="s">
        <v>4621</v>
      </c>
      <c r="G93" s="277"/>
      <c r="H93" s="259" t="s">
        <v>4656</v>
      </c>
      <c r="I93" s="259" t="s">
        <v>4655</v>
      </c>
      <c r="J93" s="259"/>
      <c r="K93" s="270"/>
    </row>
    <row r="94" spans="2:11" ht="15" customHeight="1">
      <c r="B94" s="279"/>
      <c r="C94" s="259" t="s">
        <v>35</v>
      </c>
      <c r="D94" s="259"/>
      <c r="E94" s="259"/>
      <c r="F94" s="278" t="s">
        <v>4621</v>
      </c>
      <c r="G94" s="277"/>
      <c r="H94" s="259" t="s">
        <v>4657</v>
      </c>
      <c r="I94" s="259" t="s">
        <v>4655</v>
      </c>
      <c r="J94" s="259"/>
      <c r="K94" s="270"/>
    </row>
    <row r="95" spans="2:11" ht="15" customHeight="1">
      <c r="B95" s="279"/>
      <c r="C95" s="259" t="s">
        <v>45</v>
      </c>
      <c r="D95" s="259"/>
      <c r="E95" s="259"/>
      <c r="F95" s="278" t="s">
        <v>4621</v>
      </c>
      <c r="G95" s="277"/>
      <c r="H95" s="259" t="s">
        <v>4658</v>
      </c>
      <c r="I95" s="259" t="s">
        <v>4655</v>
      </c>
      <c r="J95" s="259"/>
      <c r="K95" s="270"/>
    </row>
    <row r="96" spans="2:11" ht="15" customHeight="1">
      <c r="B96" s="282"/>
      <c r="C96" s="283"/>
      <c r="D96" s="283"/>
      <c r="E96" s="283"/>
      <c r="F96" s="283"/>
      <c r="G96" s="283"/>
      <c r="H96" s="283"/>
      <c r="I96" s="283"/>
      <c r="J96" s="283"/>
      <c r="K96" s="284"/>
    </row>
    <row r="97" spans="2:11" ht="18.75" customHeight="1">
      <c r="B97" s="285"/>
      <c r="C97" s="286"/>
      <c r="D97" s="286"/>
      <c r="E97" s="286"/>
      <c r="F97" s="286"/>
      <c r="G97" s="286"/>
      <c r="H97" s="286"/>
      <c r="I97" s="286"/>
      <c r="J97" s="286"/>
      <c r="K97" s="285"/>
    </row>
    <row r="98" spans="2:11" ht="18.75" customHeight="1">
      <c r="B98" s="265"/>
      <c r="C98" s="265"/>
      <c r="D98" s="265"/>
      <c r="E98" s="265"/>
      <c r="F98" s="265"/>
      <c r="G98" s="265"/>
      <c r="H98" s="265"/>
      <c r="I98" s="265"/>
      <c r="J98" s="265"/>
      <c r="K98" s="265"/>
    </row>
    <row r="99" spans="2:11" ht="7.5" customHeight="1">
      <c r="B99" s="266"/>
      <c r="C99" s="267"/>
      <c r="D99" s="267"/>
      <c r="E99" s="267"/>
      <c r="F99" s="267"/>
      <c r="G99" s="267"/>
      <c r="H99" s="267"/>
      <c r="I99" s="267"/>
      <c r="J99" s="267"/>
      <c r="K99" s="268"/>
    </row>
    <row r="100" spans="2:11" ht="45" customHeight="1">
      <c r="B100" s="269"/>
      <c r="C100" s="499" t="s">
        <v>4659</v>
      </c>
      <c r="D100" s="499"/>
      <c r="E100" s="499"/>
      <c r="F100" s="499"/>
      <c r="G100" s="499"/>
      <c r="H100" s="499"/>
      <c r="I100" s="499"/>
      <c r="J100" s="499"/>
      <c r="K100" s="270"/>
    </row>
    <row r="101" spans="2:11" ht="17.25" customHeight="1">
      <c r="B101" s="269"/>
      <c r="C101" s="271" t="s">
        <v>4615</v>
      </c>
      <c r="D101" s="271"/>
      <c r="E101" s="271"/>
      <c r="F101" s="271" t="s">
        <v>4616</v>
      </c>
      <c r="G101" s="272"/>
      <c r="H101" s="271" t="s">
        <v>148</v>
      </c>
      <c r="I101" s="271" t="s">
        <v>54</v>
      </c>
      <c r="J101" s="271" t="s">
        <v>4617</v>
      </c>
      <c r="K101" s="270"/>
    </row>
    <row r="102" spans="2:11" ht="17.25" customHeight="1">
      <c r="B102" s="269"/>
      <c r="C102" s="273" t="s">
        <v>4618</v>
      </c>
      <c r="D102" s="273"/>
      <c r="E102" s="273"/>
      <c r="F102" s="274" t="s">
        <v>4619</v>
      </c>
      <c r="G102" s="275"/>
      <c r="H102" s="273"/>
      <c r="I102" s="273"/>
      <c r="J102" s="273" t="s">
        <v>4620</v>
      </c>
      <c r="K102" s="270"/>
    </row>
    <row r="103" spans="2:11" ht="5.25" customHeight="1">
      <c r="B103" s="269"/>
      <c r="C103" s="271"/>
      <c r="D103" s="271"/>
      <c r="E103" s="271"/>
      <c r="F103" s="271"/>
      <c r="G103" s="287"/>
      <c r="H103" s="271"/>
      <c r="I103" s="271"/>
      <c r="J103" s="271"/>
      <c r="K103" s="270"/>
    </row>
    <row r="104" spans="2:11" ht="15" customHeight="1">
      <c r="B104" s="269"/>
      <c r="C104" s="259" t="s">
        <v>50</v>
      </c>
      <c r="D104" s="276"/>
      <c r="E104" s="276"/>
      <c r="F104" s="278" t="s">
        <v>4621</v>
      </c>
      <c r="G104" s="287"/>
      <c r="H104" s="259" t="s">
        <v>4660</v>
      </c>
      <c r="I104" s="259" t="s">
        <v>4623</v>
      </c>
      <c r="J104" s="259">
        <v>20</v>
      </c>
      <c r="K104" s="270"/>
    </row>
    <row r="105" spans="2:11" ht="15" customHeight="1">
      <c r="B105" s="269"/>
      <c r="C105" s="259" t="s">
        <v>4624</v>
      </c>
      <c r="D105" s="259"/>
      <c r="E105" s="259"/>
      <c r="F105" s="278" t="s">
        <v>4621</v>
      </c>
      <c r="G105" s="259"/>
      <c r="H105" s="259" t="s">
        <v>4660</v>
      </c>
      <c r="I105" s="259" t="s">
        <v>4623</v>
      </c>
      <c r="J105" s="259">
        <v>120</v>
      </c>
      <c r="K105" s="270"/>
    </row>
    <row r="106" spans="2:11" ht="15" customHeight="1">
      <c r="B106" s="279"/>
      <c r="C106" s="259" t="s">
        <v>4626</v>
      </c>
      <c r="D106" s="259"/>
      <c r="E106" s="259"/>
      <c r="F106" s="278" t="s">
        <v>4627</v>
      </c>
      <c r="G106" s="259"/>
      <c r="H106" s="259" t="s">
        <v>4660</v>
      </c>
      <c r="I106" s="259" t="s">
        <v>4623</v>
      </c>
      <c r="J106" s="259">
        <v>50</v>
      </c>
      <c r="K106" s="270"/>
    </row>
    <row r="107" spans="2:11" ht="15" customHeight="1">
      <c r="B107" s="279"/>
      <c r="C107" s="259" t="s">
        <v>4629</v>
      </c>
      <c r="D107" s="259"/>
      <c r="E107" s="259"/>
      <c r="F107" s="278" t="s">
        <v>4621</v>
      </c>
      <c r="G107" s="259"/>
      <c r="H107" s="259" t="s">
        <v>4660</v>
      </c>
      <c r="I107" s="259" t="s">
        <v>4631</v>
      </c>
      <c r="J107" s="259"/>
      <c r="K107" s="270"/>
    </row>
    <row r="108" spans="2:11" ht="15" customHeight="1">
      <c r="B108" s="279"/>
      <c r="C108" s="259" t="s">
        <v>4640</v>
      </c>
      <c r="D108" s="259"/>
      <c r="E108" s="259"/>
      <c r="F108" s="278" t="s">
        <v>4627</v>
      </c>
      <c r="G108" s="259"/>
      <c r="H108" s="259" t="s">
        <v>4660</v>
      </c>
      <c r="I108" s="259" t="s">
        <v>4623</v>
      </c>
      <c r="J108" s="259">
        <v>50</v>
      </c>
      <c r="K108" s="270"/>
    </row>
    <row r="109" spans="2:11" ht="15" customHeight="1">
      <c r="B109" s="279"/>
      <c r="C109" s="259" t="s">
        <v>4648</v>
      </c>
      <c r="D109" s="259"/>
      <c r="E109" s="259"/>
      <c r="F109" s="278" t="s">
        <v>4627</v>
      </c>
      <c r="G109" s="259"/>
      <c r="H109" s="259" t="s">
        <v>4660</v>
      </c>
      <c r="I109" s="259" t="s">
        <v>4623</v>
      </c>
      <c r="J109" s="259">
        <v>50</v>
      </c>
      <c r="K109" s="270"/>
    </row>
    <row r="110" spans="2:11" ht="15" customHeight="1">
      <c r="B110" s="279"/>
      <c r="C110" s="259" t="s">
        <v>4646</v>
      </c>
      <c r="D110" s="259"/>
      <c r="E110" s="259"/>
      <c r="F110" s="278" t="s">
        <v>4627</v>
      </c>
      <c r="G110" s="259"/>
      <c r="H110" s="259" t="s">
        <v>4660</v>
      </c>
      <c r="I110" s="259" t="s">
        <v>4623</v>
      </c>
      <c r="J110" s="259">
        <v>50</v>
      </c>
      <c r="K110" s="270"/>
    </row>
    <row r="111" spans="2:11" ht="15" customHeight="1">
      <c r="B111" s="279"/>
      <c r="C111" s="259" t="s">
        <v>50</v>
      </c>
      <c r="D111" s="259"/>
      <c r="E111" s="259"/>
      <c r="F111" s="278" t="s">
        <v>4621</v>
      </c>
      <c r="G111" s="259"/>
      <c r="H111" s="259" t="s">
        <v>4661</v>
      </c>
      <c r="I111" s="259" t="s">
        <v>4623</v>
      </c>
      <c r="J111" s="259">
        <v>20</v>
      </c>
      <c r="K111" s="270"/>
    </row>
    <row r="112" spans="2:11" ht="15" customHeight="1">
      <c r="B112" s="279"/>
      <c r="C112" s="259" t="s">
        <v>4662</v>
      </c>
      <c r="D112" s="259"/>
      <c r="E112" s="259"/>
      <c r="F112" s="278" t="s">
        <v>4621</v>
      </c>
      <c r="G112" s="259"/>
      <c r="H112" s="259" t="s">
        <v>4663</v>
      </c>
      <c r="I112" s="259" t="s">
        <v>4623</v>
      </c>
      <c r="J112" s="259">
        <v>120</v>
      </c>
      <c r="K112" s="270"/>
    </row>
    <row r="113" spans="2:11" ht="15" customHeight="1">
      <c r="B113" s="279"/>
      <c r="C113" s="259" t="s">
        <v>35</v>
      </c>
      <c r="D113" s="259"/>
      <c r="E113" s="259"/>
      <c r="F113" s="278" t="s">
        <v>4621</v>
      </c>
      <c r="G113" s="259"/>
      <c r="H113" s="259" t="s">
        <v>4664</v>
      </c>
      <c r="I113" s="259" t="s">
        <v>4655</v>
      </c>
      <c r="J113" s="259"/>
      <c r="K113" s="270"/>
    </row>
    <row r="114" spans="2:11" ht="15" customHeight="1">
      <c r="B114" s="279"/>
      <c r="C114" s="259" t="s">
        <v>45</v>
      </c>
      <c r="D114" s="259"/>
      <c r="E114" s="259"/>
      <c r="F114" s="278" t="s">
        <v>4621</v>
      </c>
      <c r="G114" s="259"/>
      <c r="H114" s="259" t="s">
        <v>4665</v>
      </c>
      <c r="I114" s="259" t="s">
        <v>4655</v>
      </c>
      <c r="J114" s="259"/>
      <c r="K114" s="270"/>
    </row>
    <row r="115" spans="2:11" ht="15" customHeight="1">
      <c r="B115" s="279"/>
      <c r="C115" s="259" t="s">
        <v>54</v>
      </c>
      <c r="D115" s="259"/>
      <c r="E115" s="259"/>
      <c r="F115" s="278" t="s">
        <v>4621</v>
      </c>
      <c r="G115" s="259"/>
      <c r="H115" s="259" t="s">
        <v>4666</v>
      </c>
      <c r="I115" s="259" t="s">
        <v>4667</v>
      </c>
      <c r="J115" s="259"/>
      <c r="K115" s="270"/>
    </row>
    <row r="116" spans="2:11" ht="15" customHeight="1">
      <c r="B116" s="282"/>
      <c r="C116" s="288"/>
      <c r="D116" s="288"/>
      <c r="E116" s="288"/>
      <c r="F116" s="288"/>
      <c r="G116" s="288"/>
      <c r="H116" s="288"/>
      <c r="I116" s="288"/>
      <c r="J116" s="288"/>
      <c r="K116" s="284"/>
    </row>
    <row r="117" spans="2:11" ht="18.75" customHeight="1">
      <c r="B117" s="289"/>
      <c r="C117" s="255"/>
      <c r="D117" s="255"/>
      <c r="E117" s="255"/>
      <c r="F117" s="290"/>
      <c r="G117" s="255"/>
      <c r="H117" s="255"/>
      <c r="I117" s="255"/>
      <c r="J117" s="255"/>
      <c r="K117" s="289"/>
    </row>
    <row r="118" spans="2:11" ht="18.75" customHeight="1">
      <c r="B118" s="265"/>
      <c r="C118" s="265"/>
      <c r="D118" s="265"/>
      <c r="E118" s="265"/>
      <c r="F118" s="265"/>
      <c r="G118" s="265"/>
      <c r="H118" s="265"/>
      <c r="I118" s="265"/>
      <c r="J118" s="265"/>
      <c r="K118" s="265"/>
    </row>
    <row r="119" spans="2:11" ht="7.5" customHeight="1">
      <c r="B119" s="291"/>
      <c r="C119" s="292"/>
      <c r="D119" s="292"/>
      <c r="E119" s="292"/>
      <c r="F119" s="292"/>
      <c r="G119" s="292"/>
      <c r="H119" s="292"/>
      <c r="I119" s="292"/>
      <c r="J119" s="292"/>
      <c r="K119" s="293"/>
    </row>
    <row r="120" spans="2:11" ht="45" customHeight="1">
      <c r="B120" s="294"/>
      <c r="C120" s="494" t="s">
        <v>4668</v>
      </c>
      <c r="D120" s="494"/>
      <c r="E120" s="494"/>
      <c r="F120" s="494"/>
      <c r="G120" s="494"/>
      <c r="H120" s="494"/>
      <c r="I120" s="494"/>
      <c r="J120" s="494"/>
      <c r="K120" s="295"/>
    </row>
    <row r="121" spans="2:11" ht="17.25" customHeight="1">
      <c r="B121" s="296"/>
      <c r="C121" s="271" t="s">
        <v>4615</v>
      </c>
      <c r="D121" s="271"/>
      <c r="E121" s="271"/>
      <c r="F121" s="271" t="s">
        <v>4616</v>
      </c>
      <c r="G121" s="272"/>
      <c r="H121" s="271" t="s">
        <v>148</v>
      </c>
      <c r="I121" s="271" t="s">
        <v>54</v>
      </c>
      <c r="J121" s="271" t="s">
        <v>4617</v>
      </c>
      <c r="K121" s="297"/>
    </row>
    <row r="122" spans="2:11" ht="17.25" customHeight="1">
      <c r="B122" s="296"/>
      <c r="C122" s="273" t="s">
        <v>4618</v>
      </c>
      <c r="D122" s="273"/>
      <c r="E122" s="273"/>
      <c r="F122" s="274" t="s">
        <v>4619</v>
      </c>
      <c r="G122" s="275"/>
      <c r="H122" s="273"/>
      <c r="I122" s="273"/>
      <c r="J122" s="273" t="s">
        <v>4620</v>
      </c>
      <c r="K122" s="297"/>
    </row>
    <row r="123" spans="2:11" ht="5.25" customHeight="1">
      <c r="B123" s="298"/>
      <c r="C123" s="276"/>
      <c r="D123" s="276"/>
      <c r="E123" s="276"/>
      <c r="F123" s="276"/>
      <c r="G123" s="259"/>
      <c r="H123" s="276"/>
      <c r="I123" s="276"/>
      <c r="J123" s="276"/>
      <c r="K123" s="299"/>
    </row>
    <row r="124" spans="2:11" ht="15" customHeight="1">
      <c r="B124" s="298"/>
      <c r="C124" s="259" t="s">
        <v>4624</v>
      </c>
      <c r="D124" s="276"/>
      <c r="E124" s="276"/>
      <c r="F124" s="278" t="s">
        <v>4621</v>
      </c>
      <c r="G124" s="259"/>
      <c r="H124" s="259" t="s">
        <v>4660</v>
      </c>
      <c r="I124" s="259" t="s">
        <v>4623</v>
      </c>
      <c r="J124" s="259">
        <v>120</v>
      </c>
      <c r="K124" s="300"/>
    </row>
    <row r="125" spans="2:11" ht="15" customHeight="1">
      <c r="B125" s="298"/>
      <c r="C125" s="259" t="s">
        <v>4669</v>
      </c>
      <c r="D125" s="259"/>
      <c r="E125" s="259"/>
      <c r="F125" s="278" t="s">
        <v>4621</v>
      </c>
      <c r="G125" s="259"/>
      <c r="H125" s="259" t="s">
        <v>4670</v>
      </c>
      <c r="I125" s="259" t="s">
        <v>4623</v>
      </c>
      <c r="J125" s="259" t="s">
        <v>4671</v>
      </c>
      <c r="K125" s="300"/>
    </row>
    <row r="126" spans="2:11" ht="15" customHeight="1">
      <c r="B126" s="298"/>
      <c r="C126" s="259" t="s">
        <v>4570</v>
      </c>
      <c r="D126" s="259"/>
      <c r="E126" s="259"/>
      <c r="F126" s="278" t="s">
        <v>4621</v>
      </c>
      <c r="G126" s="259"/>
      <c r="H126" s="259" t="s">
        <v>4672</v>
      </c>
      <c r="I126" s="259" t="s">
        <v>4623</v>
      </c>
      <c r="J126" s="259" t="s">
        <v>4671</v>
      </c>
      <c r="K126" s="300"/>
    </row>
    <row r="127" spans="2:11" ht="15" customHeight="1">
      <c r="B127" s="298"/>
      <c r="C127" s="259" t="s">
        <v>4632</v>
      </c>
      <c r="D127" s="259"/>
      <c r="E127" s="259"/>
      <c r="F127" s="278" t="s">
        <v>4627</v>
      </c>
      <c r="G127" s="259"/>
      <c r="H127" s="259" t="s">
        <v>4633</v>
      </c>
      <c r="I127" s="259" t="s">
        <v>4623</v>
      </c>
      <c r="J127" s="259">
        <v>15</v>
      </c>
      <c r="K127" s="300"/>
    </row>
    <row r="128" spans="2:11" ht="15" customHeight="1">
      <c r="B128" s="298"/>
      <c r="C128" s="280" t="s">
        <v>4634</v>
      </c>
      <c r="D128" s="280"/>
      <c r="E128" s="280"/>
      <c r="F128" s="281" t="s">
        <v>4627</v>
      </c>
      <c r="G128" s="280"/>
      <c r="H128" s="280" t="s">
        <v>4635</v>
      </c>
      <c r="I128" s="280" t="s">
        <v>4623</v>
      </c>
      <c r="J128" s="280">
        <v>15</v>
      </c>
      <c r="K128" s="300"/>
    </row>
    <row r="129" spans="2:11" ht="15" customHeight="1">
      <c r="B129" s="298"/>
      <c r="C129" s="280" t="s">
        <v>4636</v>
      </c>
      <c r="D129" s="280"/>
      <c r="E129" s="280"/>
      <c r="F129" s="281" t="s">
        <v>4627</v>
      </c>
      <c r="G129" s="280"/>
      <c r="H129" s="280" t="s">
        <v>4637</v>
      </c>
      <c r="I129" s="280" t="s">
        <v>4623</v>
      </c>
      <c r="J129" s="280">
        <v>20</v>
      </c>
      <c r="K129" s="300"/>
    </row>
    <row r="130" spans="2:11" ht="15" customHeight="1">
      <c r="B130" s="298"/>
      <c r="C130" s="280" t="s">
        <v>4638</v>
      </c>
      <c r="D130" s="280"/>
      <c r="E130" s="280"/>
      <c r="F130" s="281" t="s">
        <v>4627</v>
      </c>
      <c r="G130" s="280"/>
      <c r="H130" s="280" t="s">
        <v>4639</v>
      </c>
      <c r="I130" s="280" t="s">
        <v>4623</v>
      </c>
      <c r="J130" s="280">
        <v>20</v>
      </c>
      <c r="K130" s="300"/>
    </row>
    <row r="131" spans="2:11" ht="15" customHeight="1">
      <c r="B131" s="298"/>
      <c r="C131" s="259" t="s">
        <v>4626</v>
      </c>
      <c r="D131" s="259"/>
      <c r="E131" s="259"/>
      <c r="F131" s="278" t="s">
        <v>4627</v>
      </c>
      <c r="G131" s="259"/>
      <c r="H131" s="259" t="s">
        <v>4660</v>
      </c>
      <c r="I131" s="259" t="s">
        <v>4623</v>
      </c>
      <c r="J131" s="259">
        <v>50</v>
      </c>
      <c r="K131" s="300"/>
    </row>
    <row r="132" spans="2:11" ht="15" customHeight="1">
      <c r="B132" s="298"/>
      <c r="C132" s="259" t="s">
        <v>4640</v>
      </c>
      <c r="D132" s="259"/>
      <c r="E132" s="259"/>
      <c r="F132" s="278" t="s">
        <v>4627</v>
      </c>
      <c r="G132" s="259"/>
      <c r="H132" s="259" t="s">
        <v>4660</v>
      </c>
      <c r="I132" s="259" t="s">
        <v>4623</v>
      </c>
      <c r="J132" s="259">
        <v>50</v>
      </c>
      <c r="K132" s="300"/>
    </row>
    <row r="133" spans="2:11" ht="15" customHeight="1">
      <c r="B133" s="298"/>
      <c r="C133" s="259" t="s">
        <v>4646</v>
      </c>
      <c r="D133" s="259"/>
      <c r="E133" s="259"/>
      <c r="F133" s="278" t="s">
        <v>4627</v>
      </c>
      <c r="G133" s="259"/>
      <c r="H133" s="259" t="s">
        <v>4660</v>
      </c>
      <c r="I133" s="259" t="s">
        <v>4623</v>
      </c>
      <c r="J133" s="259">
        <v>50</v>
      </c>
      <c r="K133" s="300"/>
    </row>
    <row r="134" spans="2:11" ht="15" customHeight="1">
      <c r="B134" s="298"/>
      <c r="C134" s="259" t="s">
        <v>4648</v>
      </c>
      <c r="D134" s="259"/>
      <c r="E134" s="259"/>
      <c r="F134" s="278" t="s">
        <v>4627</v>
      </c>
      <c r="G134" s="259"/>
      <c r="H134" s="259" t="s">
        <v>4660</v>
      </c>
      <c r="I134" s="259" t="s">
        <v>4623</v>
      </c>
      <c r="J134" s="259">
        <v>50</v>
      </c>
      <c r="K134" s="300"/>
    </row>
    <row r="135" spans="2:11" ht="15" customHeight="1">
      <c r="B135" s="298"/>
      <c r="C135" s="259" t="s">
        <v>153</v>
      </c>
      <c r="D135" s="259"/>
      <c r="E135" s="259"/>
      <c r="F135" s="278" t="s">
        <v>4627</v>
      </c>
      <c r="G135" s="259"/>
      <c r="H135" s="259" t="s">
        <v>4673</v>
      </c>
      <c r="I135" s="259" t="s">
        <v>4623</v>
      </c>
      <c r="J135" s="259">
        <v>255</v>
      </c>
      <c r="K135" s="300"/>
    </row>
    <row r="136" spans="2:11" ht="15" customHeight="1">
      <c r="B136" s="298"/>
      <c r="C136" s="259" t="s">
        <v>4650</v>
      </c>
      <c r="D136" s="259"/>
      <c r="E136" s="259"/>
      <c r="F136" s="278" t="s">
        <v>4621</v>
      </c>
      <c r="G136" s="259"/>
      <c r="H136" s="259" t="s">
        <v>4674</v>
      </c>
      <c r="I136" s="259" t="s">
        <v>4652</v>
      </c>
      <c r="J136" s="259"/>
      <c r="K136" s="300"/>
    </row>
    <row r="137" spans="2:11" ht="15" customHeight="1">
      <c r="B137" s="298"/>
      <c r="C137" s="259" t="s">
        <v>4653</v>
      </c>
      <c r="D137" s="259"/>
      <c r="E137" s="259"/>
      <c r="F137" s="278" t="s">
        <v>4621</v>
      </c>
      <c r="G137" s="259"/>
      <c r="H137" s="259" t="s">
        <v>4675</v>
      </c>
      <c r="I137" s="259" t="s">
        <v>4655</v>
      </c>
      <c r="J137" s="259"/>
      <c r="K137" s="300"/>
    </row>
    <row r="138" spans="2:11" ht="15" customHeight="1">
      <c r="B138" s="298"/>
      <c r="C138" s="259" t="s">
        <v>4656</v>
      </c>
      <c r="D138" s="259"/>
      <c r="E138" s="259"/>
      <c r="F138" s="278" t="s">
        <v>4621</v>
      </c>
      <c r="G138" s="259"/>
      <c r="H138" s="259" t="s">
        <v>4656</v>
      </c>
      <c r="I138" s="259" t="s">
        <v>4655</v>
      </c>
      <c r="J138" s="259"/>
      <c r="K138" s="300"/>
    </row>
    <row r="139" spans="2:11" ht="15" customHeight="1">
      <c r="B139" s="298"/>
      <c r="C139" s="259" t="s">
        <v>35</v>
      </c>
      <c r="D139" s="259"/>
      <c r="E139" s="259"/>
      <c r="F139" s="278" t="s">
        <v>4621</v>
      </c>
      <c r="G139" s="259"/>
      <c r="H139" s="259" t="s">
        <v>4676</v>
      </c>
      <c r="I139" s="259" t="s">
        <v>4655</v>
      </c>
      <c r="J139" s="259"/>
      <c r="K139" s="300"/>
    </row>
    <row r="140" spans="2:11" ht="15" customHeight="1">
      <c r="B140" s="298"/>
      <c r="C140" s="259" t="s">
        <v>4677</v>
      </c>
      <c r="D140" s="259"/>
      <c r="E140" s="259"/>
      <c r="F140" s="278" t="s">
        <v>4621</v>
      </c>
      <c r="G140" s="259"/>
      <c r="H140" s="259" t="s">
        <v>4678</v>
      </c>
      <c r="I140" s="259" t="s">
        <v>4655</v>
      </c>
      <c r="J140" s="259"/>
      <c r="K140" s="300"/>
    </row>
    <row r="141" spans="2:11" ht="15" customHeight="1">
      <c r="B141" s="301"/>
      <c r="C141" s="302"/>
      <c r="D141" s="302"/>
      <c r="E141" s="302"/>
      <c r="F141" s="302"/>
      <c r="G141" s="302"/>
      <c r="H141" s="302"/>
      <c r="I141" s="302"/>
      <c r="J141" s="302"/>
      <c r="K141" s="303"/>
    </row>
    <row r="142" spans="2:11" ht="18.75" customHeight="1">
      <c r="B142" s="255"/>
      <c r="C142" s="255"/>
      <c r="D142" s="255"/>
      <c r="E142" s="255"/>
      <c r="F142" s="290"/>
      <c r="G142" s="255"/>
      <c r="H142" s="255"/>
      <c r="I142" s="255"/>
      <c r="J142" s="255"/>
      <c r="K142" s="255"/>
    </row>
    <row r="143" spans="2:11" ht="18.75" customHeight="1">
      <c r="B143" s="265"/>
      <c r="C143" s="265"/>
      <c r="D143" s="265"/>
      <c r="E143" s="265"/>
      <c r="F143" s="265"/>
      <c r="G143" s="265"/>
      <c r="H143" s="265"/>
      <c r="I143" s="265"/>
      <c r="J143" s="265"/>
      <c r="K143" s="265"/>
    </row>
    <row r="144" spans="2:11" ht="7.5" customHeight="1">
      <c r="B144" s="266"/>
      <c r="C144" s="267"/>
      <c r="D144" s="267"/>
      <c r="E144" s="267"/>
      <c r="F144" s="267"/>
      <c r="G144" s="267"/>
      <c r="H144" s="267"/>
      <c r="I144" s="267"/>
      <c r="J144" s="267"/>
      <c r="K144" s="268"/>
    </row>
    <row r="145" spans="2:11" ht="45" customHeight="1">
      <c r="B145" s="269"/>
      <c r="C145" s="499" t="s">
        <v>4679</v>
      </c>
      <c r="D145" s="499"/>
      <c r="E145" s="499"/>
      <c r="F145" s="499"/>
      <c r="G145" s="499"/>
      <c r="H145" s="499"/>
      <c r="I145" s="499"/>
      <c r="J145" s="499"/>
      <c r="K145" s="270"/>
    </row>
    <row r="146" spans="2:11" ht="17.25" customHeight="1">
      <c r="B146" s="269"/>
      <c r="C146" s="271" t="s">
        <v>4615</v>
      </c>
      <c r="D146" s="271"/>
      <c r="E146" s="271"/>
      <c r="F146" s="271" t="s">
        <v>4616</v>
      </c>
      <c r="G146" s="272"/>
      <c r="H146" s="271" t="s">
        <v>148</v>
      </c>
      <c r="I146" s="271" t="s">
        <v>54</v>
      </c>
      <c r="J146" s="271" t="s">
        <v>4617</v>
      </c>
      <c r="K146" s="270"/>
    </row>
    <row r="147" spans="2:11" ht="17.25" customHeight="1">
      <c r="B147" s="269"/>
      <c r="C147" s="273" t="s">
        <v>4618</v>
      </c>
      <c r="D147" s="273"/>
      <c r="E147" s="273"/>
      <c r="F147" s="274" t="s">
        <v>4619</v>
      </c>
      <c r="G147" s="275"/>
      <c r="H147" s="273"/>
      <c r="I147" s="273"/>
      <c r="J147" s="273" t="s">
        <v>4620</v>
      </c>
      <c r="K147" s="270"/>
    </row>
    <row r="148" spans="2:11" ht="5.25" customHeight="1">
      <c r="B148" s="279"/>
      <c r="C148" s="276"/>
      <c r="D148" s="276"/>
      <c r="E148" s="276"/>
      <c r="F148" s="276"/>
      <c r="G148" s="277"/>
      <c r="H148" s="276"/>
      <c r="I148" s="276"/>
      <c r="J148" s="276"/>
      <c r="K148" s="300"/>
    </row>
    <row r="149" spans="2:11" ht="15" customHeight="1">
      <c r="B149" s="279"/>
      <c r="C149" s="304" t="s">
        <v>4624</v>
      </c>
      <c r="D149" s="259"/>
      <c r="E149" s="259"/>
      <c r="F149" s="305" t="s">
        <v>4621</v>
      </c>
      <c r="G149" s="259"/>
      <c r="H149" s="304" t="s">
        <v>4660</v>
      </c>
      <c r="I149" s="304" t="s">
        <v>4623</v>
      </c>
      <c r="J149" s="304">
        <v>120</v>
      </c>
      <c r="K149" s="300"/>
    </row>
    <row r="150" spans="2:11" ht="15" customHeight="1">
      <c r="B150" s="279"/>
      <c r="C150" s="304" t="s">
        <v>4669</v>
      </c>
      <c r="D150" s="259"/>
      <c r="E150" s="259"/>
      <c r="F150" s="305" t="s">
        <v>4621</v>
      </c>
      <c r="G150" s="259"/>
      <c r="H150" s="304" t="s">
        <v>4680</v>
      </c>
      <c r="I150" s="304" t="s">
        <v>4623</v>
      </c>
      <c r="J150" s="304" t="s">
        <v>4671</v>
      </c>
      <c r="K150" s="300"/>
    </row>
    <row r="151" spans="2:11" ht="15" customHeight="1">
      <c r="B151" s="279"/>
      <c r="C151" s="304" t="s">
        <v>4570</v>
      </c>
      <c r="D151" s="259"/>
      <c r="E151" s="259"/>
      <c r="F151" s="305" t="s">
        <v>4621</v>
      </c>
      <c r="G151" s="259"/>
      <c r="H151" s="304" t="s">
        <v>4681</v>
      </c>
      <c r="I151" s="304" t="s">
        <v>4623</v>
      </c>
      <c r="J151" s="304" t="s">
        <v>4671</v>
      </c>
      <c r="K151" s="300"/>
    </row>
    <row r="152" spans="2:11" ht="15" customHeight="1">
      <c r="B152" s="279"/>
      <c r="C152" s="304" t="s">
        <v>4626</v>
      </c>
      <c r="D152" s="259"/>
      <c r="E152" s="259"/>
      <c r="F152" s="305" t="s">
        <v>4627</v>
      </c>
      <c r="G152" s="259"/>
      <c r="H152" s="304" t="s">
        <v>4660</v>
      </c>
      <c r="I152" s="304" t="s">
        <v>4623</v>
      </c>
      <c r="J152" s="304">
        <v>50</v>
      </c>
      <c r="K152" s="300"/>
    </row>
    <row r="153" spans="2:11" ht="15" customHeight="1">
      <c r="B153" s="279"/>
      <c r="C153" s="304" t="s">
        <v>4629</v>
      </c>
      <c r="D153" s="259"/>
      <c r="E153" s="259"/>
      <c r="F153" s="305" t="s">
        <v>4621</v>
      </c>
      <c r="G153" s="259"/>
      <c r="H153" s="304" t="s">
        <v>4660</v>
      </c>
      <c r="I153" s="304" t="s">
        <v>4631</v>
      </c>
      <c r="J153" s="304"/>
      <c r="K153" s="300"/>
    </row>
    <row r="154" spans="2:11" ht="15" customHeight="1">
      <c r="B154" s="279"/>
      <c r="C154" s="304" t="s">
        <v>4640</v>
      </c>
      <c r="D154" s="259"/>
      <c r="E154" s="259"/>
      <c r="F154" s="305" t="s">
        <v>4627</v>
      </c>
      <c r="G154" s="259"/>
      <c r="H154" s="304" t="s">
        <v>4660</v>
      </c>
      <c r="I154" s="304" t="s">
        <v>4623</v>
      </c>
      <c r="J154" s="304">
        <v>50</v>
      </c>
      <c r="K154" s="300"/>
    </row>
    <row r="155" spans="2:11" ht="15" customHeight="1">
      <c r="B155" s="279"/>
      <c r="C155" s="304" t="s">
        <v>4648</v>
      </c>
      <c r="D155" s="259"/>
      <c r="E155" s="259"/>
      <c r="F155" s="305" t="s">
        <v>4627</v>
      </c>
      <c r="G155" s="259"/>
      <c r="H155" s="304" t="s">
        <v>4660</v>
      </c>
      <c r="I155" s="304" t="s">
        <v>4623</v>
      </c>
      <c r="J155" s="304">
        <v>50</v>
      </c>
      <c r="K155" s="300"/>
    </row>
    <row r="156" spans="2:11" ht="15" customHeight="1">
      <c r="B156" s="279"/>
      <c r="C156" s="304" t="s">
        <v>4646</v>
      </c>
      <c r="D156" s="259"/>
      <c r="E156" s="259"/>
      <c r="F156" s="305" t="s">
        <v>4627</v>
      </c>
      <c r="G156" s="259"/>
      <c r="H156" s="304" t="s">
        <v>4660</v>
      </c>
      <c r="I156" s="304" t="s">
        <v>4623</v>
      </c>
      <c r="J156" s="304">
        <v>50</v>
      </c>
      <c r="K156" s="300"/>
    </row>
    <row r="157" spans="2:11" ht="15" customHeight="1">
      <c r="B157" s="279"/>
      <c r="C157" s="304" t="s">
        <v>116</v>
      </c>
      <c r="D157" s="259"/>
      <c r="E157" s="259"/>
      <c r="F157" s="305" t="s">
        <v>4621</v>
      </c>
      <c r="G157" s="259"/>
      <c r="H157" s="304" t="s">
        <v>4682</v>
      </c>
      <c r="I157" s="304" t="s">
        <v>4623</v>
      </c>
      <c r="J157" s="304" t="s">
        <v>4683</v>
      </c>
      <c r="K157" s="300"/>
    </row>
    <row r="158" spans="2:11" ht="15" customHeight="1">
      <c r="B158" s="279"/>
      <c r="C158" s="304" t="s">
        <v>4684</v>
      </c>
      <c r="D158" s="259"/>
      <c r="E158" s="259"/>
      <c r="F158" s="305" t="s">
        <v>4621</v>
      </c>
      <c r="G158" s="259"/>
      <c r="H158" s="304" t="s">
        <v>4685</v>
      </c>
      <c r="I158" s="304" t="s">
        <v>4655</v>
      </c>
      <c r="J158" s="304"/>
      <c r="K158" s="300"/>
    </row>
    <row r="159" spans="2:11" ht="15" customHeight="1">
      <c r="B159" s="306"/>
      <c r="C159" s="288"/>
      <c r="D159" s="288"/>
      <c r="E159" s="288"/>
      <c r="F159" s="288"/>
      <c r="G159" s="288"/>
      <c r="H159" s="288"/>
      <c r="I159" s="288"/>
      <c r="J159" s="288"/>
      <c r="K159" s="307"/>
    </row>
    <row r="160" spans="2:11" ht="18.75" customHeight="1">
      <c r="B160" s="255"/>
      <c r="C160" s="259"/>
      <c r="D160" s="259"/>
      <c r="E160" s="259"/>
      <c r="F160" s="278"/>
      <c r="G160" s="259"/>
      <c r="H160" s="259"/>
      <c r="I160" s="259"/>
      <c r="J160" s="259"/>
      <c r="K160" s="255"/>
    </row>
    <row r="161" spans="2:11" ht="18.75" customHeight="1">
      <c r="B161" s="265"/>
      <c r="C161" s="265"/>
      <c r="D161" s="265"/>
      <c r="E161" s="265"/>
      <c r="F161" s="265"/>
      <c r="G161" s="265"/>
      <c r="H161" s="265"/>
      <c r="I161" s="265"/>
      <c r="J161" s="265"/>
      <c r="K161" s="265"/>
    </row>
    <row r="162" spans="2:11" ht="7.5" customHeight="1">
      <c r="B162" s="247"/>
      <c r="C162" s="248"/>
      <c r="D162" s="248"/>
      <c r="E162" s="248"/>
      <c r="F162" s="248"/>
      <c r="G162" s="248"/>
      <c r="H162" s="248"/>
      <c r="I162" s="248"/>
      <c r="J162" s="248"/>
      <c r="K162" s="249"/>
    </row>
    <row r="163" spans="2:11" ht="45" customHeight="1">
      <c r="B163" s="250"/>
      <c r="C163" s="494" t="s">
        <v>4686</v>
      </c>
      <c r="D163" s="494"/>
      <c r="E163" s="494"/>
      <c r="F163" s="494"/>
      <c r="G163" s="494"/>
      <c r="H163" s="494"/>
      <c r="I163" s="494"/>
      <c r="J163" s="494"/>
      <c r="K163" s="251"/>
    </row>
    <row r="164" spans="2:11" ht="17.25" customHeight="1">
      <c r="B164" s="250"/>
      <c r="C164" s="271" t="s">
        <v>4615</v>
      </c>
      <c r="D164" s="271"/>
      <c r="E164" s="271"/>
      <c r="F164" s="271" t="s">
        <v>4616</v>
      </c>
      <c r="G164" s="308"/>
      <c r="H164" s="309" t="s">
        <v>148</v>
      </c>
      <c r="I164" s="309" t="s">
        <v>54</v>
      </c>
      <c r="J164" s="271" t="s">
        <v>4617</v>
      </c>
      <c r="K164" s="251"/>
    </row>
    <row r="165" spans="2:11" ht="17.25" customHeight="1">
      <c r="B165" s="252"/>
      <c r="C165" s="273" t="s">
        <v>4618</v>
      </c>
      <c r="D165" s="273"/>
      <c r="E165" s="273"/>
      <c r="F165" s="274" t="s">
        <v>4619</v>
      </c>
      <c r="G165" s="310"/>
      <c r="H165" s="311"/>
      <c r="I165" s="311"/>
      <c r="J165" s="273" t="s">
        <v>4620</v>
      </c>
      <c r="K165" s="253"/>
    </row>
    <row r="166" spans="2:11" ht="5.25" customHeight="1">
      <c r="B166" s="279"/>
      <c r="C166" s="276"/>
      <c r="D166" s="276"/>
      <c r="E166" s="276"/>
      <c r="F166" s="276"/>
      <c r="G166" s="277"/>
      <c r="H166" s="276"/>
      <c r="I166" s="276"/>
      <c r="J166" s="276"/>
      <c r="K166" s="300"/>
    </row>
    <row r="167" spans="2:11" ht="15" customHeight="1">
      <c r="B167" s="279"/>
      <c r="C167" s="259" t="s">
        <v>4624</v>
      </c>
      <c r="D167" s="259"/>
      <c r="E167" s="259"/>
      <c r="F167" s="278" t="s">
        <v>4621</v>
      </c>
      <c r="G167" s="259"/>
      <c r="H167" s="259" t="s">
        <v>4660</v>
      </c>
      <c r="I167" s="259" t="s">
        <v>4623</v>
      </c>
      <c r="J167" s="259">
        <v>120</v>
      </c>
      <c r="K167" s="300"/>
    </row>
    <row r="168" spans="2:11" ht="15" customHeight="1">
      <c r="B168" s="279"/>
      <c r="C168" s="259" t="s">
        <v>4669</v>
      </c>
      <c r="D168" s="259"/>
      <c r="E168" s="259"/>
      <c r="F168" s="278" t="s">
        <v>4621</v>
      </c>
      <c r="G168" s="259"/>
      <c r="H168" s="259" t="s">
        <v>4670</v>
      </c>
      <c r="I168" s="259" t="s">
        <v>4623</v>
      </c>
      <c r="J168" s="259" t="s">
        <v>4671</v>
      </c>
      <c r="K168" s="300"/>
    </row>
    <row r="169" spans="2:11" ht="15" customHeight="1">
      <c r="B169" s="279"/>
      <c r="C169" s="259" t="s">
        <v>4570</v>
      </c>
      <c r="D169" s="259"/>
      <c r="E169" s="259"/>
      <c r="F169" s="278" t="s">
        <v>4621</v>
      </c>
      <c r="G169" s="259"/>
      <c r="H169" s="259" t="s">
        <v>4687</v>
      </c>
      <c r="I169" s="259" t="s">
        <v>4623</v>
      </c>
      <c r="J169" s="259" t="s">
        <v>4671</v>
      </c>
      <c r="K169" s="300"/>
    </row>
    <row r="170" spans="2:11" ht="15" customHeight="1">
      <c r="B170" s="279"/>
      <c r="C170" s="259" t="s">
        <v>4626</v>
      </c>
      <c r="D170" s="259"/>
      <c r="E170" s="259"/>
      <c r="F170" s="278" t="s">
        <v>4627</v>
      </c>
      <c r="G170" s="259"/>
      <c r="H170" s="259" t="s">
        <v>4687</v>
      </c>
      <c r="I170" s="259" t="s">
        <v>4623</v>
      </c>
      <c r="J170" s="259">
        <v>50</v>
      </c>
      <c r="K170" s="300"/>
    </row>
    <row r="171" spans="2:11" ht="15" customHeight="1">
      <c r="B171" s="279"/>
      <c r="C171" s="259" t="s">
        <v>4629</v>
      </c>
      <c r="D171" s="259"/>
      <c r="E171" s="259"/>
      <c r="F171" s="278" t="s">
        <v>4621</v>
      </c>
      <c r="G171" s="259"/>
      <c r="H171" s="259" t="s">
        <v>4687</v>
      </c>
      <c r="I171" s="259" t="s">
        <v>4631</v>
      </c>
      <c r="J171" s="259"/>
      <c r="K171" s="300"/>
    </row>
    <row r="172" spans="2:11" ht="15" customHeight="1">
      <c r="B172" s="279"/>
      <c r="C172" s="259" t="s">
        <v>4640</v>
      </c>
      <c r="D172" s="259"/>
      <c r="E172" s="259"/>
      <c r="F172" s="278" t="s">
        <v>4627</v>
      </c>
      <c r="G172" s="259"/>
      <c r="H172" s="259" t="s">
        <v>4687</v>
      </c>
      <c r="I172" s="259" t="s">
        <v>4623</v>
      </c>
      <c r="J172" s="259">
        <v>50</v>
      </c>
      <c r="K172" s="300"/>
    </row>
    <row r="173" spans="2:11" ht="15" customHeight="1">
      <c r="B173" s="279"/>
      <c r="C173" s="259" t="s">
        <v>4648</v>
      </c>
      <c r="D173" s="259"/>
      <c r="E173" s="259"/>
      <c r="F173" s="278" t="s">
        <v>4627</v>
      </c>
      <c r="G173" s="259"/>
      <c r="H173" s="259" t="s">
        <v>4687</v>
      </c>
      <c r="I173" s="259" t="s">
        <v>4623</v>
      </c>
      <c r="J173" s="259">
        <v>50</v>
      </c>
      <c r="K173" s="300"/>
    </row>
    <row r="174" spans="2:11" ht="15" customHeight="1">
      <c r="B174" s="279"/>
      <c r="C174" s="259" t="s">
        <v>4646</v>
      </c>
      <c r="D174" s="259"/>
      <c r="E174" s="259"/>
      <c r="F174" s="278" t="s">
        <v>4627</v>
      </c>
      <c r="G174" s="259"/>
      <c r="H174" s="259" t="s">
        <v>4687</v>
      </c>
      <c r="I174" s="259" t="s">
        <v>4623</v>
      </c>
      <c r="J174" s="259">
        <v>50</v>
      </c>
      <c r="K174" s="300"/>
    </row>
    <row r="175" spans="2:11" ht="15" customHeight="1">
      <c r="B175" s="279"/>
      <c r="C175" s="259" t="s">
        <v>147</v>
      </c>
      <c r="D175" s="259"/>
      <c r="E175" s="259"/>
      <c r="F175" s="278" t="s">
        <v>4621</v>
      </c>
      <c r="G175" s="259"/>
      <c r="H175" s="259" t="s">
        <v>4688</v>
      </c>
      <c r="I175" s="259" t="s">
        <v>4689</v>
      </c>
      <c r="J175" s="259"/>
      <c r="K175" s="300"/>
    </row>
    <row r="176" spans="2:11" ht="15" customHeight="1">
      <c r="B176" s="279"/>
      <c r="C176" s="259" t="s">
        <v>54</v>
      </c>
      <c r="D176" s="259"/>
      <c r="E176" s="259"/>
      <c r="F176" s="278" t="s">
        <v>4621</v>
      </c>
      <c r="G176" s="259"/>
      <c r="H176" s="259" t="s">
        <v>4690</v>
      </c>
      <c r="I176" s="259" t="s">
        <v>4691</v>
      </c>
      <c r="J176" s="259">
        <v>1</v>
      </c>
      <c r="K176" s="300"/>
    </row>
    <row r="177" spans="2:11" ht="15" customHeight="1">
      <c r="B177" s="279"/>
      <c r="C177" s="259" t="s">
        <v>50</v>
      </c>
      <c r="D177" s="259"/>
      <c r="E177" s="259"/>
      <c r="F177" s="278" t="s">
        <v>4621</v>
      </c>
      <c r="G177" s="259"/>
      <c r="H177" s="259" t="s">
        <v>4692</v>
      </c>
      <c r="I177" s="259" t="s">
        <v>4623</v>
      </c>
      <c r="J177" s="259">
        <v>20</v>
      </c>
      <c r="K177" s="300"/>
    </row>
    <row r="178" spans="2:11" ht="15" customHeight="1">
      <c r="B178" s="279"/>
      <c r="C178" s="259" t="s">
        <v>148</v>
      </c>
      <c r="D178" s="259"/>
      <c r="E178" s="259"/>
      <c r="F178" s="278" t="s">
        <v>4621</v>
      </c>
      <c r="G178" s="259"/>
      <c r="H178" s="259" t="s">
        <v>4693</v>
      </c>
      <c r="I178" s="259" t="s">
        <v>4623</v>
      </c>
      <c r="J178" s="259">
        <v>255</v>
      </c>
      <c r="K178" s="300"/>
    </row>
    <row r="179" spans="2:11" ht="15" customHeight="1">
      <c r="B179" s="279"/>
      <c r="C179" s="259" t="s">
        <v>149</v>
      </c>
      <c r="D179" s="259"/>
      <c r="E179" s="259"/>
      <c r="F179" s="278" t="s">
        <v>4621</v>
      </c>
      <c r="G179" s="259"/>
      <c r="H179" s="259" t="s">
        <v>4586</v>
      </c>
      <c r="I179" s="259" t="s">
        <v>4623</v>
      </c>
      <c r="J179" s="259">
        <v>10</v>
      </c>
      <c r="K179" s="300"/>
    </row>
    <row r="180" spans="2:11" ht="15" customHeight="1">
      <c r="B180" s="279"/>
      <c r="C180" s="259" t="s">
        <v>150</v>
      </c>
      <c r="D180" s="259"/>
      <c r="E180" s="259"/>
      <c r="F180" s="278" t="s">
        <v>4621</v>
      </c>
      <c r="G180" s="259"/>
      <c r="H180" s="259" t="s">
        <v>4694</v>
      </c>
      <c r="I180" s="259" t="s">
        <v>4655</v>
      </c>
      <c r="J180" s="259"/>
      <c r="K180" s="300"/>
    </row>
    <row r="181" spans="2:11" ht="15" customHeight="1">
      <c r="B181" s="279"/>
      <c r="C181" s="259" t="s">
        <v>4695</v>
      </c>
      <c r="D181" s="259"/>
      <c r="E181" s="259"/>
      <c r="F181" s="278" t="s">
        <v>4621</v>
      </c>
      <c r="G181" s="259"/>
      <c r="H181" s="259" t="s">
        <v>4696</v>
      </c>
      <c r="I181" s="259" t="s">
        <v>4655</v>
      </c>
      <c r="J181" s="259"/>
      <c r="K181" s="300"/>
    </row>
    <row r="182" spans="2:11" ht="15" customHeight="1">
      <c r="B182" s="279"/>
      <c r="C182" s="259" t="s">
        <v>4684</v>
      </c>
      <c r="D182" s="259"/>
      <c r="E182" s="259"/>
      <c r="F182" s="278" t="s">
        <v>4621</v>
      </c>
      <c r="G182" s="259"/>
      <c r="H182" s="259" t="s">
        <v>4697</v>
      </c>
      <c r="I182" s="259" t="s">
        <v>4655</v>
      </c>
      <c r="J182" s="259"/>
      <c r="K182" s="300"/>
    </row>
    <row r="183" spans="2:11" ht="15" customHeight="1">
      <c r="B183" s="279"/>
      <c r="C183" s="259" t="s">
        <v>152</v>
      </c>
      <c r="D183" s="259"/>
      <c r="E183" s="259"/>
      <c r="F183" s="278" t="s">
        <v>4627</v>
      </c>
      <c r="G183" s="259"/>
      <c r="H183" s="259" t="s">
        <v>4698</v>
      </c>
      <c r="I183" s="259" t="s">
        <v>4623</v>
      </c>
      <c r="J183" s="259">
        <v>50</v>
      </c>
      <c r="K183" s="300"/>
    </row>
    <row r="184" spans="2:11" ht="15" customHeight="1">
      <c r="B184" s="279"/>
      <c r="C184" s="259" t="s">
        <v>4699</v>
      </c>
      <c r="D184" s="259"/>
      <c r="E184" s="259"/>
      <c r="F184" s="278" t="s">
        <v>4627</v>
      </c>
      <c r="G184" s="259"/>
      <c r="H184" s="259" t="s">
        <v>4700</v>
      </c>
      <c r="I184" s="259" t="s">
        <v>4701</v>
      </c>
      <c r="J184" s="259"/>
      <c r="K184" s="300"/>
    </row>
    <row r="185" spans="2:11" ht="15" customHeight="1">
      <c r="B185" s="279"/>
      <c r="C185" s="259" t="s">
        <v>4702</v>
      </c>
      <c r="D185" s="259"/>
      <c r="E185" s="259"/>
      <c r="F185" s="278" t="s">
        <v>4627</v>
      </c>
      <c r="G185" s="259"/>
      <c r="H185" s="259" t="s">
        <v>4703</v>
      </c>
      <c r="I185" s="259" t="s">
        <v>4701</v>
      </c>
      <c r="J185" s="259"/>
      <c r="K185" s="300"/>
    </row>
    <row r="186" spans="2:11" ht="15" customHeight="1">
      <c r="B186" s="279"/>
      <c r="C186" s="259" t="s">
        <v>4704</v>
      </c>
      <c r="D186" s="259"/>
      <c r="E186" s="259"/>
      <c r="F186" s="278" t="s">
        <v>4627</v>
      </c>
      <c r="G186" s="259"/>
      <c r="H186" s="259" t="s">
        <v>4705</v>
      </c>
      <c r="I186" s="259" t="s">
        <v>4701</v>
      </c>
      <c r="J186" s="259"/>
      <c r="K186" s="300"/>
    </row>
    <row r="187" spans="2:11" ht="15" customHeight="1">
      <c r="B187" s="279"/>
      <c r="C187" s="312" t="s">
        <v>4706</v>
      </c>
      <c r="D187" s="259"/>
      <c r="E187" s="259"/>
      <c r="F187" s="278" t="s">
        <v>4627</v>
      </c>
      <c r="G187" s="259"/>
      <c r="H187" s="259" t="s">
        <v>4707</v>
      </c>
      <c r="I187" s="259" t="s">
        <v>4708</v>
      </c>
      <c r="J187" s="313" t="s">
        <v>4709</v>
      </c>
      <c r="K187" s="300"/>
    </row>
    <row r="188" spans="2:11" ht="15" customHeight="1">
      <c r="B188" s="279"/>
      <c r="C188" s="264" t="s">
        <v>39</v>
      </c>
      <c r="D188" s="259"/>
      <c r="E188" s="259"/>
      <c r="F188" s="278" t="s">
        <v>4621</v>
      </c>
      <c r="G188" s="259"/>
      <c r="H188" s="255" t="s">
        <v>4710</v>
      </c>
      <c r="I188" s="259" t="s">
        <v>4711</v>
      </c>
      <c r="J188" s="259"/>
      <c r="K188" s="300"/>
    </row>
    <row r="189" spans="2:11" ht="15" customHeight="1">
      <c r="B189" s="279"/>
      <c r="C189" s="264" t="s">
        <v>4712</v>
      </c>
      <c r="D189" s="259"/>
      <c r="E189" s="259"/>
      <c r="F189" s="278" t="s">
        <v>4621</v>
      </c>
      <c r="G189" s="259"/>
      <c r="H189" s="259" t="s">
        <v>4713</v>
      </c>
      <c r="I189" s="259" t="s">
        <v>4655</v>
      </c>
      <c r="J189" s="259"/>
      <c r="K189" s="300"/>
    </row>
    <row r="190" spans="2:11" ht="15" customHeight="1">
      <c r="B190" s="279"/>
      <c r="C190" s="264" t="s">
        <v>4714</v>
      </c>
      <c r="D190" s="259"/>
      <c r="E190" s="259"/>
      <c r="F190" s="278" t="s">
        <v>4621</v>
      </c>
      <c r="G190" s="259"/>
      <c r="H190" s="259" t="s">
        <v>4715</v>
      </c>
      <c r="I190" s="259" t="s">
        <v>4655</v>
      </c>
      <c r="J190" s="259"/>
      <c r="K190" s="300"/>
    </row>
    <row r="191" spans="2:11" ht="15" customHeight="1">
      <c r="B191" s="279"/>
      <c r="C191" s="264" t="s">
        <v>4716</v>
      </c>
      <c r="D191" s="259"/>
      <c r="E191" s="259"/>
      <c r="F191" s="278" t="s">
        <v>4627</v>
      </c>
      <c r="G191" s="259"/>
      <c r="H191" s="259" t="s">
        <v>4717</v>
      </c>
      <c r="I191" s="259" t="s">
        <v>4655</v>
      </c>
      <c r="J191" s="259"/>
      <c r="K191" s="300"/>
    </row>
    <row r="192" spans="2:11" ht="15" customHeight="1">
      <c r="B192" s="306"/>
      <c r="C192" s="314"/>
      <c r="D192" s="288"/>
      <c r="E192" s="288"/>
      <c r="F192" s="288"/>
      <c r="G192" s="288"/>
      <c r="H192" s="288"/>
      <c r="I192" s="288"/>
      <c r="J192" s="288"/>
      <c r="K192" s="307"/>
    </row>
    <row r="193" spans="2:11" ht="18.75" customHeight="1">
      <c r="B193" s="255"/>
      <c r="C193" s="259"/>
      <c r="D193" s="259"/>
      <c r="E193" s="259"/>
      <c r="F193" s="278"/>
      <c r="G193" s="259"/>
      <c r="H193" s="259"/>
      <c r="I193" s="259"/>
      <c r="J193" s="259"/>
      <c r="K193" s="255"/>
    </row>
    <row r="194" spans="2:11" ht="18.75" customHeight="1">
      <c r="B194" s="255"/>
      <c r="C194" s="259"/>
      <c r="D194" s="259"/>
      <c r="E194" s="259"/>
      <c r="F194" s="278"/>
      <c r="G194" s="259"/>
      <c r="H194" s="259"/>
      <c r="I194" s="259"/>
      <c r="J194" s="259"/>
      <c r="K194" s="255"/>
    </row>
    <row r="195" spans="2:11" ht="18.75" customHeight="1">
      <c r="B195" s="265"/>
      <c r="C195" s="265"/>
      <c r="D195" s="265"/>
      <c r="E195" s="265"/>
      <c r="F195" s="265"/>
      <c r="G195" s="265"/>
      <c r="H195" s="265"/>
      <c r="I195" s="265"/>
      <c r="J195" s="265"/>
      <c r="K195" s="265"/>
    </row>
    <row r="196" spans="2:11">
      <c r="B196" s="247"/>
      <c r="C196" s="248"/>
      <c r="D196" s="248"/>
      <c r="E196" s="248"/>
      <c r="F196" s="248"/>
      <c r="G196" s="248"/>
      <c r="H196" s="248"/>
      <c r="I196" s="248"/>
      <c r="J196" s="248"/>
      <c r="K196" s="249"/>
    </row>
    <row r="197" spans="2:11" ht="20.5">
      <c r="B197" s="250"/>
      <c r="C197" s="494" t="s">
        <v>4718</v>
      </c>
      <c r="D197" s="494"/>
      <c r="E197" s="494"/>
      <c r="F197" s="494"/>
      <c r="G197" s="494"/>
      <c r="H197" s="494"/>
      <c r="I197" s="494"/>
      <c r="J197" s="494"/>
      <c r="K197" s="251"/>
    </row>
    <row r="198" spans="2:11" ht="25.5" customHeight="1">
      <c r="B198" s="250"/>
      <c r="C198" s="315" t="s">
        <v>4719</v>
      </c>
      <c r="D198" s="315"/>
      <c r="E198" s="315"/>
      <c r="F198" s="315" t="s">
        <v>4720</v>
      </c>
      <c r="G198" s="316"/>
      <c r="H198" s="500" t="s">
        <v>4721</v>
      </c>
      <c r="I198" s="500"/>
      <c r="J198" s="500"/>
      <c r="K198" s="251"/>
    </row>
    <row r="199" spans="2:11" ht="5.25" customHeight="1">
      <c r="B199" s="279"/>
      <c r="C199" s="276"/>
      <c r="D199" s="276"/>
      <c r="E199" s="276"/>
      <c r="F199" s="276"/>
      <c r="G199" s="259"/>
      <c r="H199" s="276"/>
      <c r="I199" s="276"/>
      <c r="J199" s="276"/>
      <c r="K199" s="300"/>
    </row>
    <row r="200" spans="2:11" ht="15" customHeight="1">
      <c r="B200" s="279"/>
      <c r="C200" s="259" t="s">
        <v>4711</v>
      </c>
      <c r="D200" s="259"/>
      <c r="E200" s="259"/>
      <c r="F200" s="278" t="s">
        <v>40</v>
      </c>
      <c r="G200" s="259"/>
      <c r="H200" s="497" t="s">
        <v>4722</v>
      </c>
      <c r="I200" s="497"/>
      <c r="J200" s="497"/>
      <c r="K200" s="300"/>
    </row>
    <row r="201" spans="2:11" ht="15" customHeight="1">
      <c r="B201" s="279"/>
      <c r="C201" s="285"/>
      <c r="D201" s="259"/>
      <c r="E201" s="259"/>
      <c r="F201" s="278" t="s">
        <v>41</v>
      </c>
      <c r="G201" s="259"/>
      <c r="H201" s="497" t="s">
        <v>4723</v>
      </c>
      <c r="I201" s="497"/>
      <c r="J201" s="497"/>
      <c r="K201" s="300"/>
    </row>
    <row r="202" spans="2:11" ht="15" customHeight="1">
      <c r="B202" s="279"/>
      <c r="C202" s="285"/>
      <c r="D202" s="259"/>
      <c r="E202" s="259"/>
      <c r="F202" s="278" t="s">
        <v>44</v>
      </c>
      <c r="G202" s="259"/>
      <c r="H202" s="497" t="s">
        <v>4724</v>
      </c>
      <c r="I202" s="497"/>
      <c r="J202" s="497"/>
      <c r="K202" s="300"/>
    </row>
    <row r="203" spans="2:11" ht="15" customHeight="1">
      <c r="B203" s="279"/>
      <c r="C203" s="259"/>
      <c r="D203" s="259"/>
      <c r="E203" s="259"/>
      <c r="F203" s="278" t="s">
        <v>42</v>
      </c>
      <c r="G203" s="259"/>
      <c r="H203" s="497" t="s">
        <v>4725</v>
      </c>
      <c r="I203" s="497"/>
      <c r="J203" s="497"/>
      <c r="K203" s="300"/>
    </row>
    <row r="204" spans="2:11" ht="15" customHeight="1">
      <c r="B204" s="279"/>
      <c r="C204" s="259"/>
      <c r="D204" s="259"/>
      <c r="E204" s="259"/>
      <c r="F204" s="278" t="s">
        <v>43</v>
      </c>
      <c r="G204" s="259"/>
      <c r="H204" s="497" t="s">
        <v>4726</v>
      </c>
      <c r="I204" s="497"/>
      <c r="J204" s="497"/>
      <c r="K204" s="300"/>
    </row>
    <row r="205" spans="2:11" ht="15" customHeight="1">
      <c r="B205" s="279"/>
      <c r="C205" s="259"/>
      <c r="D205" s="259"/>
      <c r="E205" s="259"/>
      <c r="F205" s="278"/>
      <c r="G205" s="259"/>
      <c r="H205" s="259"/>
      <c r="I205" s="259"/>
      <c r="J205" s="259"/>
      <c r="K205" s="300"/>
    </row>
    <row r="206" spans="2:11" ht="15" customHeight="1">
      <c r="B206" s="279"/>
      <c r="C206" s="259" t="s">
        <v>4667</v>
      </c>
      <c r="D206" s="259"/>
      <c r="E206" s="259"/>
      <c r="F206" s="278" t="s">
        <v>76</v>
      </c>
      <c r="G206" s="259"/>
      <c r="H206" s="497" t="s">
        <v>4727</v>
      </c>
      <c r="I206" s="497"/>
      <c r="J206" s="497"/>
      <c r="K206" s="300"/>
    </row>
    <row r="207" spans="2:11" ht="15" customHeight="1">
      <c r="B207" s="279"/>
      <c r="C207" s="285"/>
      <c r="D207" s="259"/>
      <c r="E207" s="259"/>
      <c r="F207" s="278" t="s">
        <v>4567</v>
      </c>
      <c r="G207" s="259"/>
      <c r="H207" s="497" t="s">
        <v>4568</v>
      </c>
      <c r="I207" s="497"/>
      <c r="J207" s="497"/>
      <c r="K207" s="300"/>
    </row>
    <row r="208" spans="2:11" ht="15" customHeight="1">
      <c r="B208" s="279"/>
      <c r="C208" s="259"/>
      <c r="D208" s="259"/>
      <c r="E208" s="259"/>
      <c r="F208" s="278" t="s">
        <v>4565</v>
      </c>
      <c r="G208" s="259"/>
      <c r="H208" s="497" t="s">
        <v>4728</v>
      </c>
      <c r="I208" s="497"/>
      <c r="J208" s="497"/>
      <c r="K208" s="300"/>
    </row>
    <row r="209" spans="2:11" ht="15" customHeight="1">
      <c r="B209" s="317"/>
      <c r="C209" s="285"/>
      <c r="D209" s="285"/>
      <c r="E209" s="285"/>
      <c r="F209" s="278" t="s">
        <v>104</v>
      </c>
      <c r="G209" s="264"/>
      <c r="H209" s="501" t="s">
        <v>105</v>
      </c>
      <c r="I209" s="501"/>
      <c r="J209" s="501"/>
      <c r="K209" s="318"/>
    </row>
    <row r="210" spans="2:11" ht="15" customHeight="1">
      <c r="B210" s="317"/>
      <c r="C210" s="285"/>
      <c r="D210" s="285"/>
      <c r="E210" s="285"/>
      <c r="F210" s="278" t="s">
        <v>4569</v>
      </c>
      <c r="G210" s="264"/>
      <c r="H210" s="501" t="s">
        <v>4729</v>
      </c>
      <c r="I210" s="501"/>
      <c r="J210" s="501"/>
      <c r="K210" s="318"/>
    </row>
    <row r="211" spans="2:11" ht="15" customHeight="1">
      <c r="B211" s="317"/>
      <c r="C211" s="285"/>
      <c r="D211" s="285"/>
      <c r="E211" s="285"/>
      <c r="F211" s="319"/>
      <c r="G211" s="264"/>
      <c r="H211" s="320"/>
      <c r="I211" s="320"/>
      <c r="J211" s="320"/>
      <c r="K211" s="318"/>
    </row>
    <row r="212" spans="2:11" ht="15" customHeight="1">
      <c r="B212" s="317"/>
      <c r="C212" s="259" t="s">
        <v>4691</v>
      </c>
      <c r="D212" s="285"/>
      <c r="E212" s="285"/>
      <c r="F212" s="278">
        <v>1</v>
      </c>
      <c r="G212" s="264"/>
      <c r="H212" s="501" t="s">
        <v>4730</v>
      </c>
      <c r="I212" s="501"/>
      <c r="J212" s="501"/>
      <c r="K212" s="318"/>
    </row>
    <row r="213" spans="2:11" ht="15" customHeight="1">
      <c r="B213" s="317"/>
      <c r="C213" s="285"/>
      <c r="D213" s="285"/>
      <c r="E213" s="285"/>
      <c r="F213" s="278">
        <v>2</v>
      </c>
      <c r="G213" s="264"/>
      <c r="H213" s="501" t="s">
        <v>4731</v>
      </c>
      <c r="I213" s="501"/>
      <c r="J213" s="501"/>
      <c r="K213" s="318"/>
    </row>
    <row r="214" spans="2:11" ht="15" customHeight="1">
      <c r="B214" s="317"/>
      <c r="C214" s="285"/>
      <c r="D214" s="285"/>
      <c r="E214" s="285"/>
      <c r="F214" s="278">
        <v>3</v>
      </c>
      <c r="G214" s="264"/>
      <c r="H214" s="501" t="s">
        <v>4732</v>
      </c>
      <c r="I214" s="501"/>
      <c r="J214" s="501"/>
      <c r="K214" s="318"/>
    </row>
    <row r="215" spans="2:11" ht="15" customHeight="1">
      <c r="B215" s="317"/>
      <c r="C215" s="285"/>
      <c r="D215" s="285"/>
      <c r="E215" s="285"/>
      <c r="F215" s="278">
        <v>4</v>
      </c>
      <c r="G215" s="264"/>
      <c r="H215" s="501" t="s">
        <v>4733</v>
      </c>
      <c r="I215" s="501"/>
      <c r="J215" s="501"/>
      <c r="K215" s="318"/>
    </row>
    <row r="216" spans="2:11" ht="12.75" customHeight="1">
      <c r="B216" s="321"/>
      <c r="C216" s="322"/>
      <c r="D216" s="322"/>
      <c r="E216" s="322"/>
      <c r="F216" s="322"/>
      <c r="G216" s="322"/>
      <c r="H216" s="322"/>
      <c r="I216" s="322"/>
      <c r="J216" s="322"/>
      <c r="K216" s="323"/>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D1.1,D1.2 - ARCHITEKTONIC...</vt:lpstr>
      <vt:lpstr>D1.4a - ZDRAVOTNĚ TECHNIC...</vt:lpstr>
      <vt:lpstr>D1.4b - VYTÁPĚNÍ </vt:lpstr>
      <vt:lpstr>D1.4c - VZDUCHOTECHNIKA A...</vt:lpstr>
      <vt:lpstr>D1.4d - SILNOPROUDÁ ELEKT...</vt:lpstr>
      <vt:lpstr>D1.4e - SLABOPROUDÁ ELEKT...</vt:lpstr>
      <vt:lpstr>D1.4g - ZAŘÍZENÍ PRO ODVO...</vt:lpstr>
      <vt:lpstr>D1.4h - MĚŘENÍ A REGULACE</vt:lpstr>
      <vt:lpstr>D2.1 - GASTROTECHNOLOGIE</vt:lpstr>
      <vt:lpstr>VON - Vedlejší a ostatní ...</vt:lpstr>
      <vt:lpstr>Pokyny pro vyplnění</vt:lpstr>
      <vt:lpstr>'D1.1,D1.2 - ARCHITEKTONIC...'!Názvy_tisku</vt:lpstr>
      <vt:lpstr>'D1.4a - ZDRAVOTNĚ TECHNIC...'!Názvy_tisku</vt:lpstr>
      <vt:lpstr>'D1.4b - VYTÁPĚNÍ '!Názvy_tisku</vt:lpstr>
      <vt:lpstr>'D1.4c - VZDUCHOTECHNIKA A...'!Názvy_tisku</vt:lpstr>
      <vt:lpstr>'D1.4d - SILNOPROUDÁ ELEKT...'!Názvy_tisku</vt:lpstr>
      <vt:lpstr>'D1.4e - SLABOPROUDÁ ELEKT...'!Názvy_tisku</vt:lpstr>
      <vt:lpstr>'D1.4g - ZAŘÍZENÍ PRO ODVO...'!Názvy_tisku</vt:lpstr>
      <vt:lpstr>'D1.4h - MĚŘENÍ A REGULACE'!Názvy_tisku</vt:lpstr>
      <vt:lpstr>'D2.1 - GASTROTECHNOLOGIE'!Názvy_tisku</vt:lpstr>
      <vt:lpstr>'Rekapitulace stavby'!Názvy_tisku</vt:lpstr>
      <vt:lpstr>'VON - Vedlejší a ostatní ...'!Názvy_tisku</vt:lpstr>
      <vt:lpstr>'D1.1,D1.2 - ARCHITEKTONIC...'!Oblast_tisku</vt:lpstr>
      <vt:lpstr>'D1.4a - ZDRAVOTNĚ TECHNIC...'!Oblast_tisku</vt:lpstr>
      <vt:lpstr>'D1.4b - VYTÁPĚNÍ '!Oblast_tisku</vt:lpstr>
      <vt:lpstr>'D1.4c - VZDUCHOTECHNIKA A...'!Oblast_tisku</vt:lpstr>
      <vt:lpstr>'D1.4d - SILNOPROUDÁ ELEKT...'!Oblast_tisku</vt:lpstr>
      <vt:lpstr>'D1.4e - SLABOPROUDÁ ELEKT...'!Oblast_tisku</vt:lpstr>
      <vt:lpstr>'D1.4g - ZAŘÍZENÍ PRO ODVO...'!Oblast_tisku</vt:lpstr>
      <vt:lpstr>'D1.4h - MĚŘENÍ A REGULACE'!Oblast_tisku</vt:lpstr>
      <vt:lpstr>'D2.1 - GASTROTECHNOLOGIE'!Oblast_tisku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PC-PC\PC</dc:creator>
  <cp:lastModifiedBy>Brych Petr</cp:lastModifiedBy>
  <dcterms:created xsi:type="dcterms:W3CDTF">2019-12-13T07:51:24Z</dcterms:created>
  <dcterms:modified xsi:type="dcterms:W3CDTF">2022-05-16T08:27:06Z</dcterms:modified>
</cp:coreProperties>
</file>