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USB DISK/Fit park/Rozpočet/Varianta bez názvů /"/>
    </mc:Choice>
  </mc:AlternateContent>
  <xr:revisionPtr revIDLastSave="0" documentId="13_ncr:1_{DF835DA4-C53B-C84A-B958-B7022C49D12D}" xr6:coauthVersionLast="47" xr6:coauthVersionMax="47" xr10:uidLastSave="{00000000-0000-0000-0000-000000000000}"/>
  <bookViews>
    <workbookView xWindow="-26860" yWindow="500" windowWidth="24700" windowHeight="21100" activeTab="2" xr2:uid="{00000000-000D-0000-FFFF-FFFF00000000}"/>
  </bookViews>
  <sheets>
    <sheet name="Stavba" sheetId="1" r:id="rId1"/>
    <sheet name="VzorPolozky" sheetId="10" state="hidden" r:id="rId2"/>
    <sheet name="SO-01" sheetId="12" r:id="rId3"/>
  </sheets>
  <externalReferences>
    <externalReference r:id="rId4"/>
  </externalReferences>
  <definedNames>
    <definedName name="_xlnm._FilterDatabase" localSheetId="2" hidden="1">'SO-01'!$B$7:$AS$7</definedName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'SO-01'!$1:$7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'SO-01'!$A$1:$X$61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7" i="12" l="1"/>
  <c r="Q47" i="12"/>
  <c r="O47" i="12"/>
  <c r="K47" i="12"/>
  <c r="I47" i="12"/>
  <c r="G47" i="12"/>
  <c r="M47" i="12" s="1"/>
  <c r="G46" i="12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V44" i="12"/>
  <c r="Q44" i="12"/>
  <c r="O44" i="12"/>
  <c r="K44" i="12"/>
  <c r="I44" i="12"/>
  <c r="G44" i="12"/>
  <c r="M44" i="12" s="1"/>
  <c r="V43" i="12"/>
  <c r="Q43" i="12"/>
  <c r="O43" i="12"/>
  <c r="K43" i="12"/>
  <c r="I43" i="12"/>
  <c r="G43" i="12"/>
  <c r="M43" i="12" s="1"/>
  <c r="V42" i="12"/>
  <c r="Q42" i="12"/>
  <c r="O42" i="12"/>
  <c r="K42" i="12"/>
  <c r="I42" i="12"/>
  <c r="G42" i="12"/>
  <c r="M42" i="12" s="1"/>
  <c r="V41" i="12"/>
  <c r="Q41" i="12"/>
  <c r="O41" i="12"/>
  <c r="K41" i="12"/>
  <c r="I41" i="12"/>
  <c r="G41" i="12"/>
  <c r="M41" i="12" s="1"/>
  <c r="V40" i="12"/>
  <c r="Q40" i="12"/>
  <c r="O40" i="12"/>
  <c r="K40" i="12"/>
  <c r="I40" i="12"/>
  <c r="G40" i="12"/>
  <c r="M40" i="12" s="1"/>
  <c r="V39" i="12"/>
  <c r="Q39" i="12"/>
  <c r="O39" i="12"/>
  <c r="K39" i="12"/>
  <c r="I39" i="12"/>
  <c r="G39" i="12"/>
  <c r="M39" i="12" s="1"/>
  <c r="V36" i="12"/>
  <c r="Q36" i="12"/>
  <c r="O36" i="12"/>
  <c r="K36" i="12"/>
  <c r="I36" i="12"/>
  <c r="G36" i="12"/>
  <c r="M36" i="12" s="1"/>
  <c r="V35" i="12"/>
  <c r="Q35" i="12"/>
  <c r="O35" i="12"/>
  <c r="K35" i="12"/>
  <c r="I35" i="12"/>
  <c r="G35" i="12"/>
  <c r="M35" i="12" s="1"/>
  <c r="V34" i="12"/>
  <c r="Q34" i="12"/>
  <c r="O34" i="12"/>
  <c r="K34" i="12"/>
  <c r="I34" i="12"/>
  <c r="G34" i="12"/>
  <c r="M34" i="12" s="1"/>
  <c r="V33" i="12"/>
  <c r="Q33" i="12"/>
  <c r="O33" i="12"/>
  <c r="K33" i="12"/>
  <c r="I33" i="12"/>
  <c r="G33" i="12"/>
  <c r="M33" i="12" s="1"/>
  <c r="V32" i="12"/>
  <c r="Q32" i="12"/>
  <c r="O32" i="12"/>
  <c r="K32" i="12"/>
  <c r="I32" i="12"/>
  <c r="G32" i="12"/>
  <c r="M32" i="12" s="1"/>
  <c r="V31" i="12"/>
  <c r="Q31" i="12"/>
  <c r="O31" i="12"/>
  <c r="K31" i="12"/>
  <c r="I31" i="12"/>
  <c r="G31" i="12"/>
  <c r="M31" i="12" s="1"/>
  <c r="V30" i="12"/>
  <c r="Q30" i="12"/>
  <c r="O30" i="12"/>
  <c r="K30" i="12"/>
  <c r="I30" i="12"/>
  <c r="G30" i="12"/>
  <c r="M30" i="12" s="1"/>
  <c r="V29" i="12"/>
  <c r="Q29" i="12"/>
  <c r="O29" i="12"/>
  <c r="K29" i="12"/>
  <c r="I29" i="12"/>
  <c r="G29" i="12"/>
  <c r="M29" i="12" s="1"/>
  <c r="V28" i="12"/>
  <c r="Q28" i="12"/>
  <c r="O28" i="12"/>
  <c r="K28" i="12"/>
  <c r="I28" i="12"/>
  <c r="G28" i="12"/>
  <c r="M28" i="12" s="1"/>
  <c r="V27" i="12"/>
  <c r="Q27" i="12"/>
  <c r="O27" i="12"/>
  <c r="K27" i="12"/>
  <c r="I27" i="12"/>
  <c r="G27" i="12"/>
  <c r="M27" i="12" s="1"/>
  <c r="V25" i="12"/>
  <c r="Q25" i="12"/>
  <c r="O25" i="12"/>
  <c r="K25" i="12"/>
  <c r="I25" i="12"/>
  <c r="G25" i="12"/>
  <c r="M25" i="12" s="1"/>
  <c r="V23" i="12"/>
  <c r="Q23" i="12"/>
  <c r="O23" i="12"/>
  <c r="K23" i="12"/>
  <c r="I23" i="12"/>
  <c r="G23" i="12"/>
  <c r="M23" i="12" s="1"/>
  <c r="V22" i="12"/>
  <c r="Q22" i="12"/>
  <c r="O22" i="12"/>
  <c r="K22" i="12"/>
  <c r="I22" i="12"/>
  <c r="G22" i="12"/>
  <c r="M22" i="12" s="1"/>
  <c r="V20" i="12"/>
  <c r="Q20" i="12"/>
  <c r="O20" i="12"/>
  <c r="K20" i="12"/>
  <c r="I20" i="12"/>
  <c r="G20" i="12"/>
  <c r="M20" i="12" s="1"/>
  <c r="V19" i="12"/>
  <c r="Q19" i="12"/>
  <c r="O19" i="12"/>
  <c r="K19" i="12"/>
  <c r="I19" i="12"/>
  <c r="G19" i="12"/>
  <c r="M19" i="12" s="1"/>
  <c r="K45" i="12" l="1"/>
  <c r="V45" i="12"/>
  <c r="I45" i="12"/>
  <c r="G45" i="12"/>
  <c r="I53" i="1" s="1"/>
  <c r="Q45" i="12"/>
  <c r="O45" i="12"/>
  <c r="M46" i="12"/>
  <c r="M45" i="12" s="1"/>
  <c r="I18" i="1" l="1"/>
  <c r="AE51" i="12" l="1"/>
  <c r="V38" i="12"/>
  <c r="V37" i="12" s="1"/>
  <c r="Q38" i="12"/>
  <c r="Q37" i="12" s="1"/>
  <c r="O38" i="12"/>
  <c r="O37" i="12" s="1"/>
  <c r="K38" i="12"/>
  <c r="K37" i="12" s="1"/>
  <c r="I38" i="12"/>
  <c r="I37" i="12" s="1"/>
  <c r="G38" i="12"/>
  <c r="V17" i="12"/>
  <c r="Q17" i="12"/>
  <c r="O17" i="12"/>
  <c r="K17" i="12"/>
  <c r="I17" i="12"/>
  <c r="G17" i="12"/>
  <c r="M17" i="12" s="1"/>
  <c r="V16" i="12"/>
  <c r="Q16" i="12"/>
  <c r="O16" i="12"/>
  <c r="K16" i="12"/>
  <c r="I16" i="12"/>
  <c r="G16" i="12"/>
  <c r="M16" i="12" s="1"/>
  <c r="V15" i="12"/>
  <c r="Q15" i="12"/>
  <c r="O15" i="12"/>
  <c r="K15" i="12"/>
  <c r="I15" i="12"/>
  <c r="G15" i="12"/>
  <c r="M15" i="12" s="1"/>
  <c r="V13" i="12"/>
  <c r="Q13" i="12"/>
  <c r="O13" i="12"/>
  <c r="K13" i="12"/>
  <c r="I13" i="12"/>
  <c r="G13" i="12"/>
  <c r="M13" i="12" s="1"/>
  <c r="V12" i="12"/>
  <c r="Q12" i="12"/>
  <c r="O12" i="12"/>
  <c r="K12" i="12"/>
  <c r="I12" i="12"/>
  <c r="G12" i="12"/>
  <c r="M12" i="12" s="1"/>
  <c r="V10" i="12"/>
  <c r="V8" i="12" s="1"/>
  <c r="Q10" i="12"/>
  <c r="Q8" i="12" s="1"/>
  <c r="O10" i="12"/>
  <c r="O8" i="12" s="1"/>
  <c r="K10" i="12"/>
  <c r="K8" i="12" s="1"/>
  <c r="I10" i="12"/>
  <c r="I8" i="12" s="1"/>
  <c r="G10" i="12"/>
  <c r="V9" i="12"/>
  <c r="Q9" i="12"/>
  <c r="O9" i="12"/>
  <c r="K9" i="12"/>
  <c r="I9" i="12"/>
  <c r="G9" i="12"/>
  <c r="F40" i="1"/>
  <c r="I20" i="1"/>
  <c r="AZ45" i="1"/>
  <c r="AZ44" i="1"/>
  <c r="M38" i="12" l="1"/>
  <c r="M37" i="12" s="1"/>
  <c r="G37" i="12"/>
  <c r="I52" i="1" s="1"/>
  <c r="M9" i="12"/>
  <c r="G8" i="12"/>
  <c r="G51" i="12" s="1"/>
  <c r="I19" i="1"/>
  <c r="M10" i="12"/>
  <c r="M8" i="12" s="1"/>
  <c r="AF51" i="12"/>
  <c r="I17" i="1"/>
  <c r="F39" i="1"/>
  <c r="F42" i="1" s="1"/>
  <c r="A23" i="1" s="1"/>
  <c r="A24" i="1" s="1"/>
  <c r="F41" i="1"/>
  <c r="J28" i="1"/>
  <c r="J26" i="1"/>
  <c r="G38" i="1"/>
  <c r="F38" i="1"/>
  <c r="J23" i="1"/>
  <c r="J24" i="1"/>
  <c r="J25" i="1"/>
  <c r="J27" i="1"/>
  <c r="E24" i="1"/>
  <c r="E26" i="1"/>
  <c r="I51" i="1" l="1"/>
  <c r="I54" i="1" s="1"/>
  <c r="I16" i="1"/>
  <c r="I21" i="1" s="1"/>
  <c r="G25" i="1" s="1"/>
  <c r="G41" i="1"/>
  <c r="H41" i="1" s="1"/>
  <c r="I41" i="1" s="1"/>
  <c r="J53" i="1" l="1"/>
  <c r="G26" i="1"/>
  <c r="G29" i="1" s="1"/>
  <c r="J52" i="1"/>
  <c r="J51" i="1"/>
  <c r="G40" i="1"/>
  <c r="H40" i="1" s="1"/>
  <c r="I40" i="1" s="1"/>
  <c r="G39" i="1"/>
  <c r="J54" i="1" l="1"/>
  <c r="G42" i="1"/>
  <c r="H39" i="1"/>
  <c r="G28" i="1" l="1"/>
  <c r="H42" i="1"/>
  <c r="I39" i="1"/>
  <c r="I42" i="1" s="1"/>
  <c r="J41" i="1" l="1"/>
  <c r="J39" i="1"/>
  <c r="J42" i="1" s="1"/>
  <c r="J40" i="1"/>
  <c r="A25" i="1"/>
  <c r="A26" i="1" s="1"/>
  <c r="A27" i="1" s="1"/>
  <c r="A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5" authorId="0" shapeId="0" xr:uid="{8E021A9E-4F38-4243-BEBC-BB7F10E38065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5" authorId="0" shapeId="0" xr:uid="{8277EA08-0525-EB4D-83AB-8F55077D0419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6" authorId="0" shapeId="0" xr:uid="{17B46473-AEA9-C448-B347-5E688762D307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6" authorId="0" shapeId="0" xr:uid="{687E585F-4DD0-6840-B697-E578E12E8DC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7" authorId="0" shapeId="0" xr:uid="{60422B2D-85AF-0E4C-805F-463CDF2B6962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7" authorId="1" shapeId="0" xr:uid="{18756B80-0CF6-4D40-917B-DBAEE97ED415}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  <comment ref="D11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Jaromír Obšil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<sst xmlns="http://schemas.openxmlformats.org/spreadsheetml/2006/main" count="389" uniqueCount="194">
  <si>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</si>
  <si>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</si>
  <si>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</si>
  <si>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</si>
  <si>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</si>
  <si>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</si>
  <si>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</si>
  <si>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</si>
  <si>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</si>
  <si>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</si>
  <si>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</si>
  <si>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</si>
  <si>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</si>
  <si>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</si>
  <si>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</si>
  <si>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</si>
  <si>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</si>
  <si>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</si>
  <si>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</si>
  <si>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</si>
  <si>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</si>
  <si>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</si>
  <si>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</si>
  <si>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</si>
  <si>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</si>
  <si>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</si>
  <si>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</si>
  <si>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</si>
  <si>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</si>
  <si>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</si>
  <si>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</si>
  <si>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</si>
  <si>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</si>
  <si>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</si>
  <si>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</si>
  <si>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</si>
  <si>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</si>
  <si>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</si>
  <si>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</si>
  <si>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</si>
  <si>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</si>
  <si>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9161-0102</t>
  </si>
  <si>
    <t>ZŠ Santoška - kompletní práce dopl. 14.2.2020</t>
  </si>
  <si>
    <t>01</t>
  </si>
  <si>
    <t>Stavební úpravy a oprava vzduchotechniky</t>
  </si>
  <si>
    <t>Objekt:</t>
  </si>
  <si>
    <t>Rozpočet:</t>
  </si>
  <si>
    <t>Praha-Smíchov</t>
  </si>
  <si>
    <t>15000</t>
  </si>
  <si>
    <t>Czech Buildings, s.r.o.</t>
  </si>
  <si>
    <t>Ostrovského 1213/23</t>
  </si>
  <si>
    <t>28244818</t>
  </si>
  <si>
    <t>CZ28244818</t>
  </si>
  <si>
    <t>Stavba</t>
  </si>
  <si>
    <t>Celkem za stavbu</t>
  </si>
  <si>
    <t>CZK</t>
  </si>
  <si>
    <t>#POPS</t>
  </si>
  <si>
    <t>Nabídková cena bude zahrnovat i práce a dodávky, které nejsou přímo uvedeny v předkládaných výkazech výměr, avšak vyplývají z předmětu a rozsahu díla dle PD (výkresy detailů, lišty, pomocné konstrukce, lešení, přesuny hmot, mimostav. doprava apod.), případně nejsou detailně podchycené v dokumentaci a jsou nezbytné pro řádné provedení díla.</t>
  </si>
  <si>
    <t>Jestliže je ve výkazu výměr nebo PD uveden konkrétní výrobce nebo typ materiálu, jedná se pouze o doporučení a může být nahrazen libovolným materiálem stejných, nebo lepších technických parametrů.</t>
  </si>
  <si>
    <t>Rekapitulace dílů</t>
  </si>
  <si>
    <t>Typ dílu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</si>
  <si>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</si>
  <si>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</si>
  <si>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</si>
  <si>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</si>
  <si>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</si>
  <si>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</si>
  <si>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</si>
  <si>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</si>
  <si>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</si>
  <si>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</si>
  <si>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</si>
  <si>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</si>
  <si>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</si>
  <si>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</si>
  <si>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</si>
  <si>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</si>
  <si>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</si>
  <si>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</si>
  <si>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</si>
  <si>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</si>
  <si>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</si>
  <si>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</si>
  <si>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</si>
  <si>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</si>
  <si>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</si>
  <si>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</si>
  <si>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</si>
  <si>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</si>
  <si>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</si>
  <si>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RTS 20/ I</t>
  </si>
  <si>
    <t>RTS 19/ II</t>
  </si>
  <si>
    <t>Práce</t>
  </si>
  <si>
    <t>POL1_</t>
  </si>
  <si>
    <t>t</t>
  </si>
  <si>
    <t>m2</t>
  </si>
  <si>
    <t>Přesun hmot</t>
  </si>
  <si>
    <t>kpl</t>
  </si>
  <si>
    <t>Vlastní</t>
  </si>
  <si>
    <t>Indiv</t>
  </si>
  <si>
    <t>Zařízení staveniště</t>
  </si>
  <si>
    <t>VRN</t>
  </si>
  <si>
    <t>POL99_2</t>
  </si>
  <si>
    <t>POL99_1</t>
  </si>
  <si>
    <t>SUM</t>
  </si>
  <si>
    <t>Poznámky uchazeče k zadání</t>
  </si>
  <si>
    <t>POPUZIV</t>
  </si>
  <si>
    <t>END</t>
  </si>
  <si>
    <t>ks</t>
  </si>
  <si>
    <t>h</t>
  </si>
  <si>
    <t>Mimostaveništní doprava</t>
  </si>
  <si>
    <t>soubor</t>
  </si>
  <si>
    <t>1</t>
  </si>
  <si>
    <t>Přípravné stavební práce</t>
  </si>
  <si>
    <t>Odstranění podkladu z kameniva drceného tl do 200 mm</t>
  </si>
  <si>
    <t>Odkopávky a prokopávky nezapažené v hornině třídy těžitelnosti I skupiny 1 a 2 objem do 100 m3 strojně</t>
  </si>
  <si>
    <t>418*0,1</t>
  </si>
  <si>
    <t>R001</t>
  </si>
  <si>
    <t>R002</t>
  </si>
  <si>
    <t>Úprava svahů a srovnání pozemku strojně</t>
  </si>
  <si>
    <t xml:space="preserve">Nakládání výkopku z hornin třídy těžitelnosti I skupiny 1 až 3 </t>
  </si>
  <si>
    <t>R003</t>
  </si>
  <si>
    <t>R004</t>
  </si>
  <si>
    <t>m3</t>
  </si>
  <si>
    <t>(418*0,3)*1,7</t>
  </si>
  <si>
    <t>R005</t>
  </si>
  <si>
    <t>Vodorovné přemístění přes 1 000 do 9000 m výkopku/sypaniny z horniny třídy těžitelnosti I skupiny 1 až 3</t>
  </si>
  <si>
    <t>Bourání betonu prostého + bourání stávajícího antoníčku vč. odvozu a likvidace</t>
  </si>
  <si>
    <t>Osazení chodníkového obrubníku betonového stojatého s boční opěrou do lože z betonu prostého</t>
  </si>
  <si>
    <t>R006</t>
  </si>
  <si>
    <t>R007</t>
  </si>
  <si>
    <t>bm</t>
  </si>
  <si>
    <t>40*2</t>
  </si>
  <si>
    <t>Chodníkový obrubník 1000x80x200 mm</t>
  </si>
  <si>
    <t>Podklad ze štěrkodrtě ŠD plochy do 100 m2 tl 250 mm</t>
  </si>
  <si>
    <t>R008</t>
  </si>
  <si>
    <t>R009</t>
  </si>
  <si>
    <t>Kryt z lomového prosívaného kamene -mlatová cesta</t>
  </si>
  <si>
    <t>Rozprostření ornice tl vrstvy do 300 mm v rovině nebo ve svahu do 1:5 ručně</t>
  </si>
  <si>
    <t>R010</t>
  </si>
  <si>
    <t>R011</t>
  </si>
  <si>
    <t>418-60</t>
  </si>
  <si>
    <t>Zemina pro terénní úpravy -  ornice</t>
  </si>
  <si>
    <t>(358*0,15)*1,8</t>
  </si>
  <si>
    <t>R012</t>
  </si>
  <si>
    <t>R013</t>
  </si>
  <si>
    <t>Poplatek za likvidace sutě z betonu včetně odvozu na skládku</t>
  </si>
  <si>
    <t>Hloubení jam pro výsadbu dřevin ručně v rovině nebo ve svahu do 1:5, objem do 0,20 m3</t>
  </si>
  <si>
    <t>Hloubení jam pro výsadbu keřů ručně v rovině nebo ve svahu do 1:5</t>
  </si>
  <si>
    <t>Odstranění dřevin včetně odstranění pařezu (líska a jabloň)</t>
  </si>
  <si>
    <t>Výsadba dřeviny s balem do předem vyhloubené jamky se zalitím  v rovině nebo na svahu do 1:5, při průměru balu do 100 mm</t>
  </si>
  <si>
    <t>Výsadba keře bez balu do předem vyhloubené jamky se zalitím  v rovině nebo na svahu do 1:5 výšky do 1 m v terénu</t>
  </si>
  <si>
    <t>Osazení parkové lavičky včetně výkopu a betonových patek</t>
  </si>
  <si>
    <t>Parková lavička Public</t>
  </si>
  <si>
    <t>R014</t>
  </si>
  <si>
    <t>R015</t>
  </si>
  <si>
    <t>R016</t>
  </si>
  <si>
    <t>R017</t>
  </si>
  <si>
    <t>R018</t>
  </si>
  <si>
    <t>R019</t>
  </si>
  <si>
    <t>R020</t>
  </si>
  <si>
    <t>R021</t>
  </si>
  <si>
    <t>R022</t>
  </si>
  <si>
    <t>Vybavení fitparku</t>
  </si>
  <si>
    <t>2</t>
  </si>
  <si>
    <t>Příprava staveniště</t>
  </si>
  <si>
    <t>Geodetické práce včetně zaměření dokončeného díla</t>
  </si>
  <si>
    <t>R023</t>
  </si>
  <si>
    <t>R024</t>
  </si>
  <si>
    <t>R025</t>
  </si>
  <si>
    <t>R026</t>
  </si>
  <si>
    <t>R027</t>
  </si>
  <si>
    <t>R028</t>
  </si>
  <si>
    <t>R029</t>
  </si>
  <si>
    <t>R030</t>
  </si>
  <si>
    <t>R031</t>
  </si>
  <si>
    <t>R032</t>
  </si>
  <si>
    <t>R033</t>
  </si>
  <si>
    <t>001</t>
  </si>
  <si>
    <t>P14-023-04</t>
  </si>
  <si>
    <t>Městská část Praha 14</t>
  </si>
  <si>
    <t>00231312</t>
  </si>
  <si>
    <t>CZ00231312</t>
  </si>
  <si>
    <t>198 21</t>
  </si>
  <si>
    <t>Praha 9</t>
  </si>
  <si>
    <t xml:space="preserve">Bratří Venclíků 1073, </t>
  </si>
  <si>
    <t>Fit park pro seniory - Praha 14 Kyje, ul. Vlkovická</t>
  </si>
  <si>
    <t xml:space="preserve">Procvičování ramen a kloubů </t>
  </si>
  <si>
    <t>Elipsovité zařízení</t>
  </si>
  <si>
    <t xml:space="preserve">Procvičování chůze </t>
  </si>
  <si>
    <t>Protahovací zařízení a bench</t>
  </si>
  <si>
    <t>Hrazdy</t>
  </si>
  <si>
    <t>Bradla</t>
  </si>
  <si>
    <t xml:space="preserve">Instalace - základní instalace na travnatý povrch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</si>
</sst>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.00"/>
    <numFmt numFmtId="165" formatCode="#\ ##0"/>
    <numFmt numFmtId="166" formatCode="#\ ##0.00000"/>
    <numFmt numFmtId="167" formatCode="0.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color rgb="FF000000"/>
      <name val="Tahoma"/>
      <family val="2"/>
      <charset val="238"/>
    </font>
    <font>
      <sz val="8"/>
      <color theme="3" tint="0.39997558519241921"/>
      <name val="Arial CE"/>
      <charset val="238"/>
    </font>
    <font>
      <sz val="8"/>
      <color theme="4" tint="-0.249977111117893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16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164" fontId="0" fillId="0" borderId="0" xfId="0" applyNumberFormat="1"/>
    <xf numFmtId="165" fontId="0" fillId="0" borderId="0" xfId="0" applyNumberFormat="1"/>
    <xf numFmtId="16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64" fontId="7" fillId="4" borderId="30" xfId="0" applyNumberFormat="1" applyFont="1" applyFill="1" applyBorder="1" applyAlignment="1">
      <alignment vertical="center"/>
    </xf>
    <xf numFmtId="164" fontId="7" fillId="4" borderId="31" xfId="0" applyNumberFormat="1" applyFont="1" applyFill="1" applyBorder="1" applyAlignment="1">
      <alignment vertical="center" wrapText="1"/>
    </xf>
    <xf numFmtId="164" fontId="10" fillId="4" borderId="32" xfId="0" applyNumberFormat="1" applyFont="1" applyFill="1" applyBorder="1" applyAlignment="1">
      <alignment horizontal="center" vertical="center" wrapText="1" shrinkToFit="1"/>
    </xf>
    <xf numFmtId="164" fontId="7" fillId="4" borderId="32" xfId="0" applyNumberFormat="1" applyFont="1" applyFill="1" applyBorder="1" applyAlignment="1">
      <alignment horizontal="center" vertical="center" wrapText="1" shrinkToFit="1"/>
    </xf>
    <xf numFmtId="165" fontId="7" fillId="4" borderId="32" xfId="0" applyNumberFormat="1" applyFont="1" applyFill="1" applyBorder="1" applyAlignment="1">
      <alignment horizontal="center" vertical="center" wrapText="1"/>
    </xf>
    <xf numFmtId="164" fontId="0" fillId="0" borderId="33" xfId="0" applyNumberFormat="1" applyBorder="1" applyAlignment="1">
      <alignment vertical="center"/>
    </xf>
    <xf numFmtId="164" fontId="3" fillId="0" borderId="35" xfId="0" applyNumberFormat="1" applyFont="1" applyBorder="1" applyAlignment="1">
      <alignment horizontal="right" vertical="center" wrapText="1" shrinkToFit="1"/>
    </xf>
    <xf numFmtId="164" fontId="3" fillId="0" borderId="35" xfId="0" applyNumberFormat="1" applyFont="1" applyBorder="1" applyAlignment="1">
      <alignment horizontal="right" vertical="center" shrinkToFit="1"/>
    </xf>
    <xf numFmtId="164" fontId="0" fillId="0" borderId="35" xfId="0" applyNumberFormat="1" applyBorder="1" applyAlignment="1">
      <alignment vertical="center" shrinkToFit="1"/>
    </xf>
    <xf numFmtId="165" fontId="0" fillId="0" borderId="35" xfId="0" applyNumberFormat="1" applyBorder="1" applyAlignment="1">
      <alignment vertical="center"/>
    </xf>
    <xf numFmtId="164" fontId="8" fillId="0" borderId="33" xfId="0" applyNumberFormat="1" applyFont="1" applyBorder="1" applyAlignment="1">
      <alignment vertical="center"/>
    </xf>
    <xf numFmtId="164" fontId="8" fillId="0" borderId="35" xfId="0" applyNumberFormat="1" applyFont="1" applyBorder="1" applyAlignment="1">
      <alignment vertical="center" wrapText="1" shrinkToFit="1"/>
    </xf>
    <xf numFmtId="164" fontId="8" fillId="0" borderId="35" xfId="0" applyNumberFormat="1" applyFont="1" applyBorder="1" applyAlignment="1">
      <alignment vertical="center" shrinkToFit="1"/>
    </xf>
    <xf numFmtId="165" fontId="8" fillId="0" borderId="35" xfId="0" applyNumberFormat="1" applyFont="1" applyBorder="1" applyAlignment="1">
      <alignment vertical="center"/>
    </xf>
    <xf numFmtId="164" fontId="0" fillId="0" borderId="33" xfId="0" applyNumberFormat="1" applyBorder="1" applyAlignment="1">
      <alignment horizontal="left" vertical="center"/>
    </xf>
    <xf numFmtId="164" fontId="0" fillId="0" borderId="35" xfId="0" applyNumberFormat="1" applyBorder="1" applyAlignment="1">
      <alignment vertical="center" wrapText="1" shrinkToFit="1"/>
    </xf>
    <xf numFmtId="164" fontId="0" fillId="2" borderId="39" xfId="0" applyNumberFormat="1" applyFill="1" applyBorder="1" applyAlignment="1">
      <alignment vertical="center" wrapText="1" shrinkToFit="1"/>
    </xf>
    <xf numFmtId="164" fontId="0" fillId="2" borderId="39" xfId="0" applyNumberFormat="1" applyFill="1" applyBorder="1" applyAlignment="1">
      <alignment vertical="center" shrinkToFit="1"/>
    </xf>
    <xf numFmtId="165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2" borderId="39" xfId="0" applyNumberFormat="1" applyFont="1" applyFill="1" applyBorder="1" applyAlignment="1">
      <alignment vertical="center"/>
    </xf>
    <xf numFmtId="165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6" fontId="8" fillId="2" borderId="18" xfId="0" applyNumberFormat="1" applyFont="1" applyFill="1" applyBorder="1" applyAlignment="1">
      <alignment vertical="top" shrinkToFit="1"/>
    </xf>
    <xf numFmtId="164" fontId="8" fillId="2" borderId="18" xfId="0" applyNumberFormat="1" applyFont="1" applyFill="1" applyBorder="1" applyAlignment="1">
      <alignment vertical="top" shrinkToFit="1"/>
    </xf>
    <xf numFmtId="164" fontId="8" fillId="2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6" fontId="17" fillId="0" borderId="42" xfId="0" applyNumberFormat="1" applyFont="1" applyBorder="1" applyAlignment="1">
      <alignment vertical="top" shrinkToFit="1"/>
    </xf>
    <xf numFmtId="164" fontId="17" fillId="3" borderId="42" xfId="0" applyNumberFormat="1" applyFont="1" applyFill="1" applyBorder="1" applyAlignment="1" applyProtection="1">
      <alignment vertical="top" shrinkToFit="1"/>
      <protection locked="0"/>
    </xf>
    <xf numFmtId="16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164" fontId="17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vertical="center"/>
    </xf>
    <xf numFmtId="167" fontId="7" fillId="0" borderId="35" xfId="0" applyNumberFormat="1" applyFon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49" fontId="0" fillId="0" borderId="36" xfId="0" applyNumberFormat="1" applyBorder="1" applyAlignment="1">
      <alignment vertical="center"/>
    </xf>
    <xf numFmtId="164" fontId="8" fillId="2" borderId="0" xfId="0" applyNumberFormat="1" applyFont="1" applyFill="1" applyAlignment="1">
      <alignment vertical="top" shrinkToFit="1"/>
    </xf>
    <xf numFmtId="164" fontId="17" fillId="3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vertical="top" shrinkToFit="1"/>
    </xf>
    <xf numFmtId="0" fontId="8" fillId="2" borderId="36" xfId="0" applyFont="1" applyFill="1" applyBorder="1" applyAlignment="1">
      <alignment vertical="top"/>
    </xf>
    <xf numFmtId="49" fontId="8" fillId="2" borderId="37" xfId="0" applyNumberFormat="1" applyFont="1" applyFill="1" applyBorder="1" applyAlignment="1">
      <alignment vertical="top"/>
    </xf>
    <xf numFmtId="49" fontId="8" fillId="2" borderId="37" xfId="0" applyNumberFormat="1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center" vertical="top"/>
    </xf>
    <xf numFmtId="0" fontId="8" fillId="2" borderId="37" xfId="0" applyFont="1" applyFill="1" applyBorder="1" applyAlignment="1">
      <alignment vertical="top"/>
    </xf>
    <xf numFmtId="164" fontId="8" fillId="2" borderId="38" xfId="0" applyNumberFormat="1" applyFont="1" applyFill="1" applyBorder="1" applyAlignment="1">
      <alignment vertical="top"/>
    </xf>
    <xf numFmtId="49" fontId="19" fillId="0" borderId="42" xfId="0" applyNumberFormat="1" applyFont="1" applyBorder="1" applyAlignment="1">
      <alignment horizontal="left" vertical="top" wrapText="1"/>
    </xf>
    <xf numFmtId="164" fontId="17" fillId="0" borderId="42" xfId="0" applyNumberFormat="1" applyFont="1" applyBorder="1" applyAlignment="1" applyProtection="1">
      <alignment vertical="top" shrinkToFit="1"/>
      <protection locked="0"/>
    </xf>
    <xf numFmtId="0" fontId="20" fillId="0" borderId="41" xfId="0" applyFont="1" applyBorder="1" applyAlignment="1">
      <alignment vertical="top"/>
    </xf>
    <xf numFmtId="49" fontId="20" fillId="0" borderId="42" xfId="0" applyNumberFormat="1" applyFont="1" applyBorder="1" applyAlignment="1">
      <alignment vertical="top"/>
    </xf>
    <xf numFmtId="0" fontId="20" fillId="0" borderId="42" xfId="0" applyFont="1" applyBorder="1" applyAlignment="1">
      <alignment horizontal="center" vertical="top" shrinkToFit="1"/>
    </xf>
    <xf numFmtId="166" fontId="20" fillId="0" borderId="42" xfId="0" applyNumberFormat="1" applyFont="1" applyBorder="1" applyAlignment="1">
      <alignment vertical="top" shrinkToFit="1"/>
    </xf>
    <xf numFmtId="164" fontId="20" fillId="0" borderId="43" xfId="0" applyNumberFormat="1" applyFont="1" applyBorder="1" applyAlignment="1">
      <alignment vertical="top" shrinkToFit="1"/>
    </xf>
    <xf numFmtId="49" fontId="20" fillId="0" borderId="42" xfId="0" applyNumberFormat="1" applyFont="1" applyBorder="1" applyAlignment="1">
      <alignment horizontal="left" vertical="top" wrapTex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37" xfId="0" applyNumberFormat="1" applyFont="1" applyBorder="1" applyAlignment="1">
      <alignment vertical="center" wrapText="1"/>
    </xf>
    <xf numFmtId="49" fontId="7" fillId="0" borderId="38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164" fontId="0" fillId="0" borderId="34" xfId="0" applyNumberFormat="1" applyBorder="1" applyAlignment="1">
      <alignment vertical="center" wrapText="1"/>
    </xf>
    <xf numFmtId="164" fontId="8" fillId="0" borderId="34" xfId="0" applyNumberFormat="1" applyFont="1" applyBorder="1" applyAlignment="1">
      <alignment vertical="center" wrapText="1"/>
    </xf>
    <xf numFmtId="164" fontId="0" fillId="2" borderId="36" xfId="0" applyNumberFormat="1" applyFill="1" applyBorder="1" applyAlignment="1">
      <alignment vertical="center"/>
    </xf>
    <xf numFmtId="164" fontId="0" fillId="2" borderId="37" xfId="0" applyNumberFormat="1" applyFill="1" applyBorder="1" applyAlignment="1">
      <alignment vertical="center"/>
    </xf>
    <xf numFmtId="164" fontId="0" fillId="2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0" xfId="0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8" fillId="2" borderId="37" xfId="0" applyNumberFormat="1" applyFont="1" applyFill="1" applyBorder="1" applyAlignment="1">
      <alignment horizontal="left" vertical="center" wrapText="1"/>
    </xf>
    <xf numFmtId="0" fontId="0" fillId="2" borderId="37" xfId="0" applyFill="1" applyBorder="1" applyAlignment="1">
      <alignment wrapText="1"/>
    </xf>
    <xf numFmtId="0" fontId="0" fillId="2" borderId="38" xfId="0" applyFill="1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VSStavebni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7"/>
  <sheetViews>
    <sheetView showGridLines="0" topLeftCell="B1" zoomScaleNormal="100" zoomScaleSheetLayoutView="75" workbookViewId="0">
      <selection activeCell="O27" sqref="O27"/>
    </sheetView>
  </sheetViews>
  <sheetFormatPr baseColWidth="10" defaultColWidth="9" defaultRowHeight="13"/>
  <cols>
    <col min="1" max="1" width="8.5" hidden="1" customWidth="1"/>
    <col min="2" max="2" width="13.5" customWidth="1"/>
    <col min="3" max="3" width="7.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  <col min="52" max="52" width="94.5" customWidth="1"/>
  </cols>
  <sheetData>
    <row r="1" spans="1:15" ht="33.75" customHeight="1">
      <c r="A1" s="46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>
      <c r="A2" s="2"/>
      <c r="B2" s="75" t="s">
        <v>24</v>
      </c>
      <c r="C2" s="76"/>
      <c r="D2" s="77" t="s">
        <v>178</v>
      </c>
      <c r="E2" s="204" t="s">
        <v>186</v>
      </c>
      <c r="F2" s="205"/>
      <c r="G2" s="205"/>
      <c r="H2" s="205"/>
      <c r="I2" s="205"/>
      <c r="J2" s="206"/>
      <c r="O2" s="1"/>
    </row>
    <row r="3" spans="1:15" ht="27" customHeight="1">
      <c r="A3" s="2"/>
      <c r="B3" s="78" t="s">
        <v>45</v>
      </c>
      <c r="C3" s="76"/>
      <c r="D3" s="79" t="s">
        <v>43</v>
      </c>
      <c r="E3" s="207"/>
      <c r="F3" s="208"/>
      <c r="G3" s="208"/>
      <c r="H3" s="208"/>
      <c r="I3" s="208"/>
      <c r="J3" s="209"/>
    </row>
    <row r="4" spans="1:15" ht="23.25" customHeight="1">
      <c r="A4" s="72">
        <v>680</v>
      </c>
      <c r="B4" s="80" t="s">
        <v>46</v>
      </c>
      <c r="C4" s="81"/>
      <c r="D4" s="82" t="s">
        <v>179</v>
      </c>
      <c r="E4" s="217"/>
      <c r="F4" s="218"/>
      <c r="G4" s="218"/>
      <c r="H4" s="218"/>
      <c r="I4" s="218"/>
      <c r="J4" s="219"/>
    </row>
    <row r="5" spans="1:15" ht="24" customHeight="1">
      <c r="A5" s="2"/>
      <c r="B5" s="30" t="s">
        <v>23</v>
      </c>
      <c r="D5" s="222" t="s">
        <v>180</v>
      </c>
      <c r="E5" s="222"/>
      <c r="F5" s="222"/>
      <c r="G5" s="222"/>
      <c r="H5" s="18" t="s">
        <v>40</v>
      </c>
      <c r="I5" s="194" t="s">
        <v>181</v>
      </c>
      <c r="J5" s="8"/>
    </row>
    <row r="6" spans="1:15" ht="15.75" customHeight="1">
      <c r="A6" s="2"/>
      <c r="B6" s="27"/>
      <c r="C6" s="52"/>
      <c r="D6" s="223" t="s">
        <v>185</v>
      </c>
      <c r="E6" s="223"/>
      <c r="F6" s="223"/>
      <c r="G6" s="223"/>
      <c r="H6" s="18" t="s">
        <v>36</v>
      </c>
      <c r="I6" s="192" t="s">
        <v>182</v>
      </c>
      <c r="J6" s="8"/>
    </row>
    <row r="7" spans="1:15" ht="15.75" customHeight="1">
      <c r="A7" s="2"/>
      <c r="B7" s="28"/>
      <c r="C7" s="53"/>
      <c r="D7" s="193" t="s">
        <v>183</v>
      </c>
      <c r="E7" s="224" t="s">
        <v>184</v>
      </c>
      <c r="F7" s="225"/>
      <c r="G7" s="225"/>
      <c r="H7" s="23"/>
      <c r="I7" s="22"/>
      <c r="J7" s="33"/>
    </row>
    <row r="8" spans="1:15" ht="24" hidden="1" customHeight="1">
      <c r="A8" s="2"/>
      <c r="B8" s="30" t="s">
        <v>21</v>
      </c>
      <c r="D8" s="74" t="s">
        <v>49</v>
      </c>
      <c r="H8" s="18" t="s">
        <v>40</v>
      </c>
      <c r="I8" s="83" t="s">
        <v>51</v>
      </c>
      <c r="J8" s="8"/>
    </row>
    <row r="9" spans="1:15" ht="15.75" hidden="1" customHeight="1">
      <c r="A9" s="2"/>
      <c r="B9" s="2"/>
      <c r="D9" s="74" t="s">
        <v>50</v>
      </c>
      <c r="H9" s="18" t="s">
        <v>36</v>
      </c>
      <c r="I9" s="83" t="s">
        <v>52</v>
      </c>
      <c r="J9" s="8"/>
    </row>
    <row r="10" spans="1:15" ht="15.75" hidden="1" customHeight="1">
      <c r="A10" s="2"/>
      <c r="B10" s="34"/>
      <c r="C10" s="53"/>
      <c r="D10" s="73" t="s">
        <v>48</v>
      </c>
      <c r="E10" s="84" t="s">
        <v>47</v>
      </c>
      <c r="F10" s="23"/>
      <c r="G10" s="14"/>
      <c r="H10" s="14"/>
      <c r="I10" s="35"/>
      <c r="J10" s="33"/>
    </row>
    <row r="11" spans="1:15" ht="24" customHeight="1">
      <c r="A11" s="2"/>
      <c r="B11" s="30" t="s">
        <v>20</v>
      </c>
      <c r="D11" s="211"/>
      <c r="E11" s="211"/>
      <c r="F11" s="211"/>
      <c r="G11" s="211"/>
      <c r="H11" s="18" t="s">
        <v>40</v>
      </c>
      <c r="I11" s="191"/>
      <c r="J11" s="8"/>
    </row>
    <row r="12" spans="1:15" ht="15.75" customHeight="1">
      <c r="A12" s="2"/>
      <c r="B12" s="27"/>
      <c r="C12" s="52"/>
      <c r="D12" s="216"/>
      <c r="E12" s="216"/>
      <c r="F12" s="216"/>
      <c r="G12" s="216"/>
      <c r="H12" s="18" t="s">
        <v>36</v>
      </c>
      <c r="I12" s="86"/>
      <c r="J12" s="8"/>
    </row>
    <row r="13" spans="1:15" ht="15.75" customHeight="1">
      <c r="A13" s="2"/>
      <c r="B13" s="28"/>
      <c r="C13" s="53"/>
      <c r="D13" s="85"/>
      <c r="E13" s="220"/>
      <c r="F13" s="221"/>
      <c r="G13" s="221"/>
      <c r="H13" s="19"/>
      <c r="I13" s="22"/>
      <c r="J13" s="33"/>
    </row>
    <row r="14" spans="1:15" ht="24" customHeight="1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34</v>
      </c>
      <c r="C15" s="57"/>
      <c r="D15" s="51"/>
      <c r="E15" s="210"/>
      <c r="F15" s="210"/>
      <c r="G15" s="212"/>
      <c r="H15" s="212"/>
      <c r="I15" s="212" t="s">
        <v>31</v>
      </c>
      <c r="J15" s="213"/>
    </row>
    <row r="16" spans="1:15" ht="23.25" customHeight="1">
      <c r="A16" s="139" t="s">
        <v>26</v>
      </c>
      <c r="B16" s="37" t="s">
        <v>26</v>
      </c>
      <c r="C16" s="58"/>
      <c r="D16" s="59"/>
      <c r="E16" s="201"/>
      <c r="F16" s="202"/>
      <c r="G16" s="201"/>
      <c r="H16" s="202"/>
      <c r="I16" s="201">
        <f>SUMIF(F51:F53,A16,I51:I53)+SUMIF(F51:F53,"PSU",I51:I53)</f>
        <v>0</v>
      </c>
      <c r="J16" s="203"/>
    </row>
    <row r="17" spans="1:10" ht="23.25" customHeight="1">
      <c r="A17" s="139" t="s">
        <v>27</v>
      </c>
      <c r="B17" s="37" t="s">
        <v>27</v>
      </c>
      <c r="C17" s="58"/>
      <c r="D17" s="59"/>
      <c r="E17" s="201"/>
      <c r="F17" s="202"/>
      <c r="G17" s="201"/>
      <c r="H17" s="202"/>
      <c r="I17" s="201">
        <f>SUMIF(F51:F53,A17,I51:I53)</f>
        <v>0</v>
      </c>
      <c r="J17" s="203"/>
    </row>
    <row r="18" spans="1:10" ht="23.25" customHeight="1">
      <c r="A18" s="139" t="s">
        <v>28</v>
      </c>
      <c r="B18" s="37" t="s">
        <v>28</v>
      </c>
      <c r="C18" s="58"/>
      <c r="D18" s="59"/>
      <c r="E18" s="201"/>
      <c r="F18" s="202"/>
      <c r="G18" s="201"/>
      <c r="H18" s="202"/>
      <c r="I18" s="201">
        <f>SUMIF(F51:F53,A18,I51:I53)</f>
        <v>0</v>
      </c>
      <c r="J18" s="203"/>
    </row>
    <row r="19" spans="1:10" ht="23.25" customHeight="1">
      <c r="A19" s="139" t="s">
        <v>61</v>
      </c>
      <c r="B19" s="37" t="s">
        <v>29</v>
      </c>
      <c r="C19" s="58"/>
      <c r="D19" s="59"/>
      <c r="E19" s="201"/>
      <c r="F19" s="202"/>
      <c r="G19" s="201"/>
      <c r="H19" s="202"/>
      <c r="I19" s="201">
        <f>I53</f>
        <v>0</v>
      </c>
      <c r="J19" s="203"/>
    </row>
    <row r="20" spans="1:10" ht="23.25" customHeight="1">
      <c r="A20" s="139" t="s">
        <v>62</v>
      </c>
      <c r="B20" s="37" t="s">
        <v>30</v>
      </c>
      <c r="C20" s="58"/>
      <c r="D20" s="59"/>
      <c r="E20" s="201"/>
      <c r="F20" s="202"/>
      <c r="G20" s="201"/>
      <c r="H20" s="202"/>
      <c r="I20" s="201">
        <f>SUMIF(F51:F53,A20,I51:I53)</f>
        <v>0</v>
      </c>
      <c r="J20" s="203"/>
    </row>
    <row r="21" spans="1:10" ht="23.25" customHeight="1">
      <c r="A21" s="2"/>
      <c r="B21" s="47" t="s">
        <v>31</v>
      </c>
      <c r="C21" s="60"/>
      <c r="D21" s="61"/>
      <c r="E21" s="214"/>
      <c r="F21" s="215"/>
      <c r="G21" s="214"/>
      <c r="H21" s="215"/>
      <c r="I21" s="214">
        <f>SUM(I16:J20)</f>
        <v>0</v>
      </c>
      <c r="J21" s="231"/>
    </row>
    <row r="22" spans="1:10" ht="33" customHeight="1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29">
        <v>0</v>
      </c>
      <c r="H23" s="230"/>
      <c r="I23" s="230"/>
      <c r="J23" s="39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27">
        <v>0</v>
      </c>
      <c r="H24" s="228"/>
      <c r="I24" s="228"/>
      <c r="J24" s="39" t="str">
        <f t="shared" si="0"/>
        <v>CZK</v>
      </c>
    </row>
    <row r="25" spans="1:10" ht="23.25" customHeight="1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29">
        <f>I21</f>
        <v>0</v>
      </c>
      <c r="H25" s="230"/>
      <c r="I25" s="230"/>
      <c r="J25" s="39" t="str">
        <f t="shared" si="0"/>
        <v>CZK</v>
      </c>
    </row>
    <row r="26" spans="1:10" ht="23.25" customHeight="1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198">
        <f>ZakladDPHZakl*0.21</f>
        <v>0</v>
      </c>
      <c r="H26" s="199"/>
      <c r="I26" s="199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00">
        <v>0</v>
      </c>
      <c r="H27" s="200"/>
      <c r="I27" s="200"/>
      <c r="J27" s="40" t="str">
        <f t="shared" si="0"/>
        <v>CZK</v>
      </c>
    </row>
    <row r="28" spans="1:10" ht="27.75" hidden="1" customHeight="1" thickBot="1">
      <c r="A28" s="2"/>
      <c r="B28" s="113" t="s">
        <v>25</v>
      </c>
      <c r="C28" s="114"/>
      <c r="D28" s="114"/>
      <c r="E28" s="115"/>
      <c r="F28" s="116"/>
      <c r="G28" s="232" t="e">
        <f>ZakladDPHSniVypocet+ZakladDPHZaklVypocet</f>
        <v>#REF!</v>
      </c>
      <c r="H28" s="232"/>
      <c r="I28" s="232"/>
      <c r="J28" s="117" t="str">
        <f t="shared" si="0"/>
        <v>CZK</v>
      </c>
    </row>
    <row r="29" spans="1:10" ht="27.75" customHeight="1" thickBot="1">
      <c r="A29" s="2">
        <f>(A27-INT(A27))*100</f>
        <v>0</v>
      </c>
      <c r="B29" s="113" t="s">
        <v>37</v>
      </c>
      <c r="C29" s="118"/>
      <c r="D29" s="118"/>
      <c r="E29" s="118"/>
      <c r="F29" s="119"/>
      <c r="G29" s="232">
        <f>ZakladDPHZakl+DPHZakl</f>
        <v>0</v>
      </c>
      <c r="H29" s="232"/>
      <c r="I29" s="232"/>
      <c r="J29" s="120" t="s">
        <v>55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52" ht="47.25" customHeight="1">
      <c r="A33" s="2"/>
      <c r="B33" s="2"/>
      <c r="J33" s="9"/>
    </row>
    <row r="34" spans="1:52" s="21" customFormat="1" ht="18.75" customHeight="1">
      <c r="A34" s="20"/>
      <c r="B34" s="20"/>
      <c r="C34" s="70"/>
      <c r="D34" s="233"/>
      <c r="E34" s="234"/>
      <c r="G34" s="235"/>
      <c r="H34" s="236"/>
      <c r="I34" s="236"/>
      <c r="J34" s="24"/>
    </row>
    <row r="35" spans="1:52" ht="12.75" customHeight="1">
      <c r="A35" s="2"/>
      <c r="B35" s="2"/>
      <c r="D35" s="226" t="s">
        <v>2</v>
      </c>
      <c r="E35" s="226"/>
      <c r="H35" s="10" t="s">
        <v>3</v>
      </c>
      <c r="J35" s="9"/>
    </row>
    <row r="36" spans="1:52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52" ht="27" hidden="1" customHeight="1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52" ht="25.5" hidden="1" customHeight="1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52" ht="25.5" hidden="1" customHeight="1">
      <c r="A39" s="89">
        <v>1</v>
      </c>
      <c r="B39" s="99" t="s">
        <v>53</v>
      </c>
      <c r="C39" s="243"/>
      <c r="D39" s="243"/>
      <c r="E39" s="243"/>
      <c r="F39" s="100" t="e">
        <f>'SO-01'!#REF!</f>
        <v>#REF!</v>
      </c>
      <c r="G39" s="101" t="e">
        <f>'SO-01'!#REF!</f>
        <v>#REF!</v>
      </c>
      <c r="H39" s="102" t="e">
        <f>(F39*SazbaDPH1/100)+(G39*SazbaDPH2/100)</f>
        <v>#REF!</v>
      </c>
      <c r="I39" s="102" t="e">
        <f>F39+G39+H39</f>
        <v>#REF!</v>
      </c>
      <c r="J39" s="103" t="e">
        <f>IF(CenaCelkemVypocet=0,"",I39/CenaCelkemVypocet*100)</f>
        <v>#REF!</v>
      </c>
    </row>
    <row r="40" spans="1:52" ht="25.5" hidden="1" customHeight="1">
      <c r="A40" s="89">
        <v>2</v>
      </c>
      <c r="B40" s="104" t="s">
        <v>43</v>
      </c>
      <c r="C40" s="244" t="s">
        <v>44</v>
      </c>
      <c r="D40" s="244"/>
      <c r="E40" s="244"/>
      <c r="F40" s="105" t="e">
        <f>'SO-01'!#REF!</f>
        <v>#REF!</v>
      </c>
      <c r="G40" s="106" t="e">
        <f>'SO-01'!#REF!</f>
        <v>#REF!</v>
      </c>
      <c r="H40" s="106" t="e">
        <f>(F40*SazbaDPH1/100)+(G40*SazbaDPH2/100)</f>
        <v>#REF!</v>
      </c>
      <c r="I40" s="106" t="e">
        <f>F40+G40+H40</f>
        <v>#REF!</v>
      </c>
      <c r="J40" s="107" t="e">
        <f>IF(CenaCelkemVypocet=0,"",I40/CenaCelkemVypocet*100)</f>
        <v>#REF!</v>
      </c>
    </row>
    <row r="41" spans="1:52" ht="25.5" hidden="1" customHeight="1">
      <c r="A41" s="89">
        <v>3</v>
      </c>
      <c r="B41" s="108" t="s">
        <v>41</v>
      </c>
      <c r="C41" s="243" t="s">
        <v>42</v>
      </c>
      <c r="D41" s="243"/>
      <c r="E41" s="243"/>
      <c r="F41" s="109" t="e">
        <f>'SO-01'!#REF!</f>
        <v>#REF!</v>
      </c>
      <c r="G41" s="102" t="e">
        <f>'SO-01'!#REF!</f>
        <v>#REF!</v>
      </c>
      <c r="H41" s="102" t="e">
        <f>(F41*SazbaDPH1/100)+(G41*SazbaDPH2/100)</f>
        <v>#REF!</v>
      </c>
      <c r="I41" s="102" t="e">
        <f>F41+G41+H41</f>
        <v>#REF!</v>
      </c>
      <c r="J41" s="103" t="e">
        <f>IF(CenaCelkemVypocet=0,"",I41/CenaCelkemVypocet*100)</f>
        <v>#REF!</v>
      </c>
    </row>
    <row r="42" spans="1:52" ht="25.5" hidden="1" customHeight="1">
      <c r="A42" s="89"/>
      <c r="B42" s="245" t="s">
        <v>54</v>
      </c>
      <c r="C42" s="246"/>
      <c r="D42" s="246"/>
      <c r="E42" s="247"/>
      <c r="F42" s="110" t="e">
        <f>SUMIF(A39:A41,"=1",F39:F41)</f>
        <v>#REF!</v>
      </c>
      <c r="G42" s="111" t="e">
        <f>SUMIF(A39:A41,"=1",G39:G41)</f>
        <v>#REF!</v>
      </c>
      <c r="H42" s="111" t="e">
        <f>SUMIF(A39:A41,"=1",H39:H41)</f>
        <v>#REF!</v>
      </c>
      <c r="I42" s="111" t="e">
        <f>SUMIF(A39:A41,"=1",I39:I41)</f>
        <v>#REF!</v>
      </c>
      <c r="J42" s="112" t="e">
        <f>SUMIF(A39:A41,"=1",J39:J41)</f>
        <v>#REF!</v>
      </c>
    </row>
    <row r="44" spans="1:52" ht="56">
      <c r="A44" t="s">
        <v>56</v>
      </c>
      <c r="B44" s="240" t="s">
        <v>57</v>
      </c>
      <c r="C44" s="240"/>
      <c r="D44" s="240"/>
      <c r="E44" s="240"/>
      <c r="F44" s="240"/>
      <c r="G44" s="240"/>
      <c r="H44" s="240"/>
      <c r="I44" s="240"/>
      <c r="J44" s="240"/>
      <c r="AZ44" s="121" t="str">
        <f>B44</f>
        <v>Nabídková cena bude zahrnovat i práce a dodávky, které nejsou přímo uvedeny v předkládaných výkazech výměr, avšak vyplývají z předmětu a rozsahu díla dle PD (výkresy detailů, lišty, pomocné konstrukce, lešení, přesuny hmot, mimostav. doprava apod.), případně nejsou detailně podchycené v dokumentaci a jsou nezbytné pro řádné provedení díla.</v>
      </c>
    </row>
    <row r="45" spans="1:52" ht="28">
      <c r="B45" s="240" t="s">
        <v>58</v>
      </c>
      <c r="C45" s="240"/>
      <c r="D45" s="240"/>
      <c r="E45" s="240"/>
      <c r="F45" s="240"/>
      <c r="G45" s="240"/>
      <c r="H45" s="240"/>
      <c r="I45" s="240"/>
      <c r="J45" s="240"/>
      <c r="AZ45" s="121" t="str">
        <f>B45</f>
        <v>Jestliže je ve výkazu výměr nebo PD uveden konkrétní výrobce nebo typ materiálu, jedná se pouze o doporučení a může být nahrazen libovolným materiálem stejných, nebo lepších technických parametrů.</v>
      </c>
    </row>
    <row r="48" spans="1:52" ht="16">
      <c r="B48" s="122" t="s">
        <v>59</v>
      </c>
    </row>
    <row r="50" spans="1:10" ht="25.5" customHeight="1">
      <c r="A50" s="124"/>
      <c r="B50" s="127" t="s">
        <v>18</v>
      </c>
      <c r="C50" s="127" t="s">
        <v>6</v>
      </c>
      <c r="D50" s="128"/>
      <c r="E50" s="128"/>
      <c r="F50" s="129" t="s">
        <v>60</v>
      </c>
      <c r="G50" s="129"/>
      <c r="H50" s="129"/>
      <c r="I50" s="129" t="s">
        <v>31</v>
      </c>
      <c r="J50" s="129" t="s">
        <v>0</v>
      </c>
    </row>
    <row r="51" spans="1:10" ht="36.75" customHeight="1">
      <c r="A51" s="125"/>
      <c r="B51" s="130" t="s">
        <v>112</v>
      </c>
      <c r="C51" s="241" t="s">
        <v>113</v>
      </c>
      <c r="D51" s="242"/>
      <c r="E51" s="242"/>
      <c r="F51" s="137" t="s">
        <v>26</v>
      </c>
      <c r="G51" s="131"/>
      <c r="H51" s="131"/>
      <c r="I51" s="168">
        <f>'SO-01'!G8</f>
        <v>0</v>
      </c>
      <c r="J51" s="170" t="str">
        <f>IF(I54=0,"",I51/I54*100)</f>
        <v/>
      </c>
    </row>
    <row r="52" spans="1:10" ht="36.75" customHeight="1">
      <c r="A52" s="125"/>
      <c r="B52" s="130" t="s">
        <v>164</v>
      </c>
      <c r="C52" s="241" t="s">
        <v>163</v>
      </c>
      <c r="D52" s="242"/>
      <c r="E52" s="242"/>
      <c r="F52" s="137" t="s">
        <v>26</v>
      </c>
      <c r="G52" s="131"/>
      <c r="H52" s="131"/>
      <c r="I52" s="168">
        <f>'SO-01'!G37</f>
        <v>0</v>
      </c>
      <c r="J52" s="170" t="str">
        <f>IF(I54=0,"",I52/I54*100)</f>
        <v/>
      </c>
    </row>
    <row r="53" spans="1:10" ht="36.75" customHeight="1">
      <c r="A53" s="125"/>
      <c r="B53" s="130" t="s">
        <v>61</v>
      </c>
      <c r="C53" s="237" t="s">
        <v>29</v>
      </c>
      <c r="D53" s="238"/>
      <c r="E53" s="239"/>
      <c r="F53" s="137" t="s">
        <v>61</v>
      </c>
      <c r="G53" s="131"/>
      <c r="H53" s="131"/>
      <c r="I53" s="168">
        <f>'SO-01'!G45</f>
        <v>0</v>
      </c>
      <c r="J53" s="170" t="str">
        <f>IF(I54=0,"",I53/I54*100)</f>
        <v/>
      </c>
    </row>
    <row r="54" spans="1:10" ht="25.5" customHeight="1">
      <c r="A54" s="126"/>
      <c r="B54" s="132" t="s">
        <v>1</v>
      </c>
      <c r="C54" s="133"/>
      <c r="D54" s="134"/>
      <c r="E54" s="134"/>
      <c r="F54" s="138"/>
      <c r="G54" s="135"/>
      <c r="H54" s="135"/>
      <c r="I54" s="169">
        <f>SUM(I51:I53)</f>
        <v>0</v>
      </c>
      <c r="J54" s="136">
        <f>SUM(J51:J53)</f>
        <v>0</v>
      </c>
    </row>
    <row r="55" spans="1:10">
      <c r="F55" s="87"/>
      <c r="G55" s="87"/>
      <c r="H55" s="87"/>
      <c r="I55" s="87"/>
      <c r="J55" s="88"/>
    </row>
    <row r="56" spans="1:10">
      <c r="F56" s="87"/>
      <c r="G56" s="87"/>
      <c r="H56" s="87"/>
      <c r="I56" s="87"/>
      <c r="J56" s="88"/>
    </row>
    <row r="57" spans="1:10">
      <c r="F57" s="87"/>
      <c r="G57" s="87"/>
      <c r="H57" s="87"/>
      <c r="I57" s="87"/>
      <c r="J57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3:E53"/>
    <mergeCell ref="B45:J45"/>
    <mergeCell ref="C51:E51"/>
    <mergeCell ref="C52:E52"/>
    <mergeCell ref="C39:E39"/>
    <mergeCell ref="C40:E40"/>
    <mergeCell ref="C41:E41"/>
    <mergeCell ref="B42:E42"/>
    <mergeCell ref="B44:J4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9.1640625" defaultRowHeight="13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9.1640625" style="3"/>
  </cols>
  <sheetData>
    <row r="1" spans="1:7" ht="16">
      <c r="A1" s="248" t="s">
        <v>7</v>
      </c>
      <c r="B1" s="248"/>
      <c r="C1" s="249"/>
      <c r="D1" s="248"/>
      <c r="E1" s="248"/>
      <c r="F1" s="248"/>
      <c r="G1" s="248"/>
    </row>
    <row r="2" spans="1:7" ht="25" customHeight="1">
      <c r="A2" s="49" t="s">
        <v>8</v>
      </c>
      <c r="B2" s="48"/>
      <c r="C2" s="250"/>
      <c r="D2" s="250"/>
      <c r="E2" s="250"/>
      <c r="F2" s="250"/>
      <c r="G2" s="251"/>
    </row>
    <row r="3" spans="1:7" ht="25" customHeight="1">
      <c r="A3" s="49" t="s">
        <v>9</v>
      </c>
      <c r="B3" s="48"/>
      <c r="C3" s="250"/>
      <c r="D3" s="250"/>
      <c r="E3" s="250"/>
      <c r="F3" s="250"/>
      <c r="G3" s="251"/>
    </row>
    <row r="4" spans="1:7" ht="25" customHeight="1">
      <c r="A4" s="49" t="s">
        <v>10</v>
      </c>
      <c r="B4" s="48"/>
      <c r="C4" s="250"/>
      <c r="D4" s="250"/>
      <c r="E4" s="250"/>
      <c r="F4" s="250"/>
      <c r="G4" s="251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744"/>
  <sheetViews>
    <sheetView tabSelected="1" workbookViewId="0">
      <pane xSplit="24" ySplit="6" topLeftCell="AU7" activePane="bottomRight" state="frozen"/>
      <selection pane="topRight" activeCell="Y1" sqref="Y1"/>
      <selection pane="bottomLeft" activeCell="A7" sqref="A7"/>
      <selection pane="bottomRight" activeCell="AW37" sqref="AW37"/>
    </sheetView>
  </sheetViews>
  <sheetFormatPr baseColWidth="10" defaultColWidth="8.83203125" defaultRowHeight="13" outlineLevelRow="1"/>
  <cols>
    <col min="1" max="1" width="3.5" customWidth="1"/>
    <col min="2" max="2" width="12.5" style="123" customWidth="1"/>
    <col min="3" max="3" width="38.33203125" style="123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46" width="0" hidden="1" customWidth="1"/>
  </cols>
  <sheetData>
    <row r="1" spans="1:60" ht="15.75" customHeight="1">
      <c r="A1" s="264" t="s">
        <v>7</v>
      </c>
      <c r="B1" s="264"/>
      <c r="C1" s="264"/>
      <c r="D1" s="264"/>
      <c r="E1" s="264"/>
      <c r="F1" s="264"/>
      <c r="G1" s="264"/>
      <c r="AG1" t="s">
        <v>63</v>
      </c>
    </row>
    <row r="2" spans="1:60" ht="25" customHeight="1">
      <c r="A2" s="49" t="s">
        <v>8</v>
      </c>
      <c r="B2" s="171" t="s">
        <v>178</v>
      </c>
      <c r="C2" s="265"/>
      <c r="D2" s="266"/>
      <c r="E2" s="266"/>
      <c r="F2" s="266"/>
      <c r="G2" s="267"/>
      <c r="AG2" t="s">
        <v>64</v>
      </c>
    </row>
    <row r="3" spans="1:60" ht="25" customHeight="1">
      <c r="A3" s="49" t="s">
        <v>9</v>
      </c>
      <c r="B3" s="173" t="s">
        <v>43</v>
      </c>
      <c r="C3" s="273"/>
      <c r="D3" s="274"/>
      <c r="E3" s="274"/>
      <c r="F3" s="274"/>
      <c r="G3" s="274"/>
      <c r="H3" s="275"/>
      <c r="AC3" s="123" t="s">
        <v>64</v>
      </c>
      <c r="AG3" t="s">
        <v>65</v>
      </c>
    </row>
    <row r="4" spans="1:60" ht="25" customHeight="1">
      <c r="A4" s="140" t="s">
        <v>10</v>
      </c>
      <c r="B4" s="172" t="s">
        <v>179</v>
      </c>
      <c r="C4" s="268" t="s">
        <v>186</v>
      </c>
      <c r="D4" s="269"/>
      <c r="E4" s="269"/>
      <c r="F4" s="269"/>
      <c r="G4" s="270"/>
      <c r="AG4" t="s">
        <v>66</v>
      </c>
    </row>
    <row r="5" spans="1:60">
      <c r="D5" s="10"/>
    </row>
    <row r="6" spans="1:60" ht="42">
      <c r="A6" s="142" t="s">
        <v>67</v>
      </c>
      <c r="B6" s="144" t="s">
        <v>68</v>
      </c>
      <c r="C6" s="144" t="s">
        <v>69</v>
      </c>
      <c r="D6" s="143" t="s">
        <v>70</v>
      </c>
      <c r="E6" s="142" t="s">
        <v>71</v>
      </c>
      <c r="F6" s="141" t="s">
        <v>72</v>
      </c>
      <c r="G6" s="142" t="s">
        <v>31</v>
      </c>
      <c r="H6" s="145" t="s">
        <v>32</v>
      </c>
      <c r="I6" s="145" t="s">
        <v>73</v>
      </c>
      <c r="J6" s="145" t="s">
        <v>33</v>
      </c>
      <c r="K6" s="145" t="s">
        <v>74</v>
      </c>
      <c r="L6" s="145" t="s">
        <v>75</v>
      </c>
      <c r="M6" s="145" t="s">
        <v>76</v>
      </c>
      <c r="N6" s="145" t="s">
        <v>77</v>
      </c>
      <c r="O6" s="145" t="s">
        <v>78</v>
      </c>
      <c r="P6" s="145" t="s">
        <v>79</v>
      </c>
      <c r="Q6" s="145" t="s">
        <v>80</v>
      </c>
      <c r="R6" s="145" t="s">
        <v>81</v>
      </c>
      <c r="S6" s="145" t="s">
        <v>82</v>
      </c>
      <c r="T6" s="145" t="s">
        <v>83</v>
      </c>
      <c r="U6" s="145" t="s">
        <v>84</v>
      </c>
      <c r="V6" s="145" t="s">
        <v>85</v>
      </c>
      <c r="W6" s="145" t="s">
        <v>86</v>
      </c>
      <c r="X6" s="145" t="s">
        <v>87</v>
      </c>
    </row>
    <row r="7" spans="1:60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ht="14">
      <c r="A8" s="149" t="s">
        <v>88</v>
      </c>
      <c r="B8" s="150" t="s">
        <v>112</v>
      </c>
      <c r="C8" s="164" t="s">
        <v>113</v>
      </c>
      <c r="D8" s="151"/>
      <c r="E8" s="152"/>
      <c r="F8" s="153"/>
      <c r="G8" s="154">
        <f>SUM(G9:G36)</f>
        <v>0</v>
      </c>
      <c r="H8" s="174"/>
      <c r="I8" s="174">
        <f>SUM(I10:I10)</f>
        <v>2507.58</v>
      </c>
      <c r="J8" s="174"/>
      <c r="K8" s="174">
        <f>SUM(K10:K10)</f>
        <v>3783.32</v>
      </c>
      <c r="L8" s="174"/>
      <c r="M8" s="174">
        <f>SUM(M10:M10)</f>
        <v>0</v>
      </c>
      <c r="N8" s="174"/>
      <c r="O8" s="174">
        <f>SUM(O10:O10)</f>
        <v>0.02</v>
      </c>
      <c r="P8" s="174"/>
      <c r="Q8" s="174">
        <f>SUM(Q10:Q10)</f>
        <v>0</v>
      </c>
      <c r="R8" s="174"/>
      <c r="S8" s="174"/>
      <c r="T8" s="174"/>
      <c r="U8" s="174"/>
      <c r="V8" s="174">
        <f>SUM(V10:V10)</f>
        <v>8.11</v>
      </c>
      <c r="W8" s="174"/>
      <c r="X8" s="174"/>
      <c r="AG8" t="s">
        <v>89</v>
      </c>
    </row>
    <row r="9" spans="1:60" outlineLevel="1">
      <c r="A9" s="155">
        <v>1</v>
      </c>
      <c r="B9" s="156" t="s">
        <v>117</v>
      </c>
      <c r="C9" s="165" t="s">
        <v>114</v>
      </c>
      <c r="D9" s="157" t="s">
        <v>95</v>
      </c>
      <c r="E9" s="158">
        <v>418</v>
      </c>
      <c r="F9" s="159"/>
      <c r="G9" s="160">
        <f t="shared" ref="G9:G16" si="0">E9*F9</f>
        <v>0</v>
      </c>
      <c r="H9" s="175">
        <v>59.99</v>
      </c>
      <c r="I9" s="176">
        <f t="shared" ref="I9:I17" si="1">ROUND(E9*H9,2)</f>
        <v>25075.82</v>
      </c>
      <c r="J9" s="175">
        <v>90.51</v>
      </c>
      <c r="K9" s="176">
        <f t="shared" ref="K9:K17" si="2">ROUND(E9*J9,2)</f>
        <v>37833.18</v>
      </c>
      <c r="L9" s="176">
        <v>21</v>
      </c>
      <c r="M9" s="176">
        <f t="shared" ref="M9:M17" si="3">G9*(1+L9/100)</f>
        <v>0</v>
      </c>
      <c r="N9" s="176">
        <v>3.6999999999999999E-4</v>
      </c>
      <c r="O9" s="176">
        <f t="shared" ref="O9:O17" si="4">ROUND(E9*N9,2)</f>
        <v>0.15</v>
      </c>
      <c r="P9" s="176">
        <v>0</v>
      </c>
      <c r="Q9" s="176">
        <f t="shared" ref="Q9:Q17" si="5">ROUND(E9*P9,2)</f>
        <v>0</v>
      </c>
      <c r="R9" s="176"/>
      <c r="S9" s="176" t="s">
        <v>90</v>
      </c>
      <c r="T9" s="176" t="s">
        <v>91</v>
      </c>
      <c r="U9" s="176">
        <v>0.19400000000000001</v>
      </c>
      <c r="V9" s="176">
        <f t="shared" ref="V9:V17" si="6">ROUND(E9*U9,2)</f>
        <v>81.09</v>
      </c>
      <c r="W9" s="176"/>
      <c r="X9" s="176" t="s">
        <v>92</v>
      </c>
      <c r="Y9" s="146"/>
      <c r="Z9" s="146"/>
      <c r="AA9" s="146"/>
      <c r="AB9" s="146"/>
      <c r="AC9" s="146"/>
      <c r="AD9" s="146"/>
      <c r="AE9" s="146"/>
      <c r="AF9" s="146"/>
      <c r="AG9" s="146" t="s">
        <v>93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4" outlineLevel="1">
      <c r="A10" s="155">
        <v>2</v>
      </c>
      <c r="B10" s="156" t="s">
        <v>118</v>
      </c>
      <c r="C10" s="165" t="s">
        <v>115</v>
      </c>
      <c r="D10" s="157" t="s">
        <v>123</v>
      </c>
      <c r="E10" s="158">
        <v>41.800000000000004</v>
      </c>
      <c r="F10" s="159"/>
      <c r="G10" s="160">
        <f t="shared" si="0"/>
        <v>0</v>
      </c>
      <c r="H10" s="175">
        <v>59.99</v>
      </c>
      <c r="I10" s="176">
        <f t="shared" si="1"/>
        <v>2507.58</v>
      </c>
      <c r="J10" s="175">
        <v>90.51</v>
      </c>
      <c r="K10" s="176">
        <f t="shared" si="2"/>
        <v>3783.32</v>
      </c>
      <c r="L10" s="176">
        <v>21</v>
      </c>
      <c r="M10" s="176">
        <f t="shared" si="3"/>
        <v>0</v>
      </c>
      <c r="N10" s="176">
        <v>3.6999999999999999E-4</v>
      </c>
      <c r="O10" s="176">
        <f t="shared" si="4"/>
        <v>0.02</v>
      </c>
      <c r="P10" s="176">
        <v>0</v>
      </c>
      <c r="Q10" s="176">
        <f t="shared" si="5"/>
        <v>0</v>
      </c>
      <c r="R10" s="176"/>
      <c r="S10" s="176" t="s">
        <v>90</v>
      </c>
      <c r="T10" s="176" t="s">
        <v>91</v>
      </c>
      <c r="U10" s="176">
        <v>0.19400000000000001</v>
      </c>
      <c r="V10" s="176">
        <f t="shared" si="6"/>
        <v>8.11</v>
      </c>
      <c r="W10" s="176"/>
      <c r="X10" s="176" t="s">
        <v>92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93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55"/>
      <c r="B11" s="156"/>
      <c r="C11" s="183" t="s">
        <v>116</v>
      </c>
      <c r="D11" s="157"/>
      <c r="E11" s="158"/>
      <c r="F11" s="184"/>
      <c r="G11" s="160"/>
      <c r="H11" s="175"/>
      <c r="I11" s="176"/>
      <c r="J11" s="175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5">
        <v>3</v>
      </c>
      <c r="B12" s="156" t="s">
        <v>121</v>
      </c>
      <c r="C12" s="165" t="s">
        <v>119</v>
      </c>
      <c r="D12" s="157" t="s">
        <v>109</v>
      </c>
      <c r="E12" s="158">
        <v>11</v>
      </c>
      <c r="F12" s="159"/>
      <c r="G12" s="160">
        <f t="shared" si="0"/>
        <v>0</v>
      </c>
      <c r="H12" s="175">
        <v>59.99</v>
      </c>
      <c r="I12" s="176">
        <f t="shared" si="1"/>
        <v>659.89</v>
      </c>
      <c r="J12" s="175">
        <v>90.51</v>
      </c>
      <c r="K12" s="176">
        <f t="shared" si="2"/>
        <v>995.61</v>
      </c>
      <c r="L12" s="176">
        <v>21</v>
      </c>
      <c r="M12" s="176">
        <f t="shared" si="3"/>
        <v>0</v>
      </c>
      <c r="N12" s="176">
        <v>3.6999999999999999E-4</v>
      </c>
      <c r="O12" s="176">
        <f t="shared" si="4"/>
        <v>0</v>
      </c>
      <c r="P12" s="176">
        <v>0</v>
      </c>
      <c r="Q12" s="176">
        <f t="shared" si="5"/>
        <v>0</v>
      </c>
      <c r="R12" s="176"/>
      <c r="S12" s="176" t="s">
        <v>90</v>
      </c>
      <c r="T12" s="176" t="s">
        <v>91</v>
      </c>
      <c r="U12" s="176">
        <v>0.19400000000000001</v>
      </c>
      <c r="V12" s="176">
        <f t="shared" si="6"/>
        <v>2.13</v>
      </c>
      <c r="W12" s="176"/>
      <c r="X12" s="176" t="s">
        <v>92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93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5">
        <v>4</v>
      </c>
      <c r="B13" s="156" t="s">
        <v>122</v>
      </c>
      <c r="C13" s="165" t="s">
        <v>120</v>
      </c>
      <c r="D13" s="157" t="s">
        <v>94</v>
      </c>
      <c r="E13" s="158">
        <v>213.18</v>
      </c>
      <c r="F13" s="159"/>
      <c r="G13" s="160">
        <f t="shared" si="0"/>
        <v>0</v>
      </c>
      <c r="H13" s="175">
        <v>59.99</v>
      </c>
      <c r="I13" s="176">
        <f t="shared" si="1"/>
        <v>12788.67</v>
      </c>
      <c r="J13" s="175">
        <v>90.51</v>
      </c>
      <c r="K13" s="176">
        <f t="shared" si="2"/>
        <v>19294.919999999998</v>
      </c>
      <c r="L13" s="176">
        <v>21</v>
      </c>
      <c r="M13" s="176">
        <f t="shared" si="3"/>
        <v>0</v>
      </c>
      <c r="N13" s="176">
        <v>3.6999999999999999E-4</v>
      </c>
      <c r="O13" s="176">
        <f t="shared" si="4"/>
        <v>0.08</v>
      </c>
      <c r="P13" s="176">
        <v>0</v>
      </c>
      <c r="Q13" s="176">
        <f t="shared" si="5"/>
        <v>0</v>
      </c>
      <c r="R13" s="176"/>
      <c r="S13" s="176" t="s">
        <v>90</v>
      </c>
      <c r="T13" s="176" t="s">
        <v>91</v>
      </c>
      <c r="U13" s="176">
        <v>0.19400000000000001</v>
      </c>
      <c r="V13" s="176">
        <f t="shared" si="6"/>
        <v>41.36</v>
      </c>
      <c r="W13" s="176"/>
      <c r="X13" s="176" t="s">
        <v>92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93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5"/>
      <c r="B14" s="156"/>
      <c r="C14" s="183" t="s">
        <v>124</v>
      </c>
      <c r="D14" s="157"/>
      <c r="E14" s="158"/>
      <c r="F14" s="184"/>
      <c r="G14" s="160"/>
      <c r="H14" s="175"/>
      <c r="I14" s="176"/>
      <c r="J14" s="175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4" outlineLevel="1">
      <c r="A15" s="155">
        <v>5</v>
      </c>
      <c r="B15" s="156" t="s">
        <v>125</v>
      </c>
      <c r="C15" s="165" t="s">
        <v>126</v>
      </c>
      <c r="D15" s="157" t="s">
        <v>94</v>
      </c>
      <c r="E15" s="158">
        <v>213.18</v>
      </c>
      <c r="F15" s="159"/>
      <c r="G15" s="160">
        <f t="shared" si="0"/>
        <v>0</v>
      </c>
      <c r="H15" s="175">
        <v>59.99</v>
      </c>
      <c r="I15" s="176">
        <f t="shared" si="1"/>
        <v>12788.67</v>
      </c>
      <c r="J15" s="175">
        <v>90.51</v>
      </c>
      <c r="K15" s="176">
        <f t="shared" si="2"/>
        <v>19294.919999999998</v>
      </c>
      <c r="L15" s="176">
        <v>21</v>
      </c>
      <c r="M15" s="176">
        <f t="shared" si="3"/>
        <v>0</v>
      </c>
      <c r="N15" s="176">
        <v>3.6999999999999999E-4</v>
      </c>
      <c r="O15" s="176">
        <f t="shared" si="4"/>
        <v>0.08</v>
      </c>
      <c r="P15" s="176">
        <v>0</v>
      </c>
      <c r="Q15" s="176">
        <f t="shared" si="5"/>
        <v>0</v>
      </c>
      <c r="R15" s="176"/>
      <c r="S15" s="176" t="s">
        <v>90</v>
      </c>
      <c r="T15" s="176" t="s">
        <v>91</v>
      </c>
      <c r="U15" s="176">
        <v>0.19400000000000001</v>
      </c>
      <c r="V15" s="176">
        <f t="shared" si="6"/>
        <v>41.36</v>
      </c>
      <c r="W15" s="176"/>
      <c r="X15" s="176" t="s">
        <v>92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93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4" outlineLevel="1">
      <c r="A16" s="155">
        <v>6</v>
      </c>
      <c r="B16" s="156" t="s">
        <v>129</v>
      </c>
      <c r="C16" s="165" t="s">
        <v>127</v>
      </c>
      <c r="D16" s="157" t="s">
        <v>123</v>
      </c>
      <c r="E16" s="158">
        <v>3.34</v>
      </c>
      <c r="F16" s="159"/>
      <c r="G16" s="160">
        <f t="shared" si="0"/>
        <v>0</v>
      </c>
      <c r="H16" s="175">
        <v>59.99</v>
      </c>
      <c r="I16" s="176">
        <f t="shared" si="1"/>
        <v>200.37</v>
      </c>
      <c r="J16" s="175">
        <v>90.51</v>
      </c>
      <c r="K16" s="176">
        <f t="shared" si="2"/>
        <v>302.3</v>
      </c>
      <c r="L16" s="176">
        <v>21</v>
      </c>
      <c r="M16" s="176">
        <f t="shared" si="3"/>
        <v>0</v>
      </c>
      <c r="N16" s="176">
        <v>3.6999999999999999E-4</v>
      </c>
      <c r="O16" s="176">
        <f t="shared" si="4"/>
        <v>0</v>
      </c>
      <c r="P16" s="176">
        <v>0</v>
      </c>
      <c r="Q16" s="176">
        <f t="shared" si="5"/>
        <v>0</v>
      </c>
      <c r="R16" s="176"/>
      <c r="S16" s="176" t="s">
        <v>90</v>
      </c>
      <c r="T16" s="176" t="s">
        <v>91</v>
      </c>
      <c r="U16" s="176">
        <v>0.19400000000000001</v>
      </c>
      <c r="V16" s="176">
        <f t="shared" si="6"/>
        <v>0.65</v>
      </c>
      <c r="W16" s="176"/>
      <c r="X16" s="176" t="s">
        <v>92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93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4" outlineLevel="1">
      <c r="A17" s="155">
        <v>7</v>
      </c>
      <c r="B17" s="156" t="s">
        <v>130</v>
      </c>
      <c r="C17" s="165" t="s">
        <v>128</v>
      </c>
      <c r="D17" s="157" t="s">
        <v>131</v>
      </c>
      <c r="E17" s="158">
        <v>80</v>
      </c>
      <c r="F17" s="159"/>
      <c r="G17" s="160">
        <f>E17*F17</f>
        <v>0</v>
      </c>
      <c r="H17" s="175">
        <v>59.99</v>
      </c>
      <c r="I17" s="176">
        <f t="shared" si="1"/>
        <v>4799.2</v>
      </c>
      <c r="J17" s="175">
        <v>90.51</v>
      </c>
      <c r="K17" s="176">
        <f t="shared" si="2"/>
        <v>7240.8</v>
      </c>
      <c r="L17" s="176">
        <v>21</v>
      </c>
      <c r="M17" s="176">
        <f t="shared" si="3"/>
        <v>0</v>
      </c>
      <c r="N17" s="176">
        <v>3.6999999999999999E-4</v>
      </c>
      <c r="O17" s="176">
        <f t="shared" si="4"/>
        <v>0.03</v>
      </c>
      <c r="P17" s="176">
        <v>0</v>
      </c>
      <c r="Q17" s="176">
        <f t="shared" si="5"/>
        <v>0</v>
      </c>
      <c r="R17" s="176"/>
      <c r="S17" s="176" t="s">
        <v>90</v>
      </c>
      <c r="T17" s="176" t="s">
        <v>91</v>
      </c>
      <c r="U17" s="176">
        <v>0.19400000000000001</v>
      </c>
      <c r="V17" s="176">
        <f t="shared" si="6"/>
        <v>15.52</v>
      </c>
      <c r="W17" s="176"/>
      <c r="X17" s="176" t="s">
        <v>92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93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5"/>
      <c r="B18" s="156"/>
      <c r="C18" s="183" t="s">
        <v>132</v>
      </c>
      <c r="D18" s="157"/>
      <c r="E18" s="158"/>
      <c r="F18" s="184"/>
      <c r="G18" s="160"/>
      <c r="H18" s="175"/>
      <c r="I18" s="176"/>
      <c r="J18" s="175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85">
        <v>8</v>
      </c>
      <c r="B19" s="186" t="s">
        <v>135</v>
      </c>
      <c r="C19" s="190" t="s">
        <v>133</v>
      </c>
      <c r="D19" s="187" t="s">
        <v>108</v>
      </c>
      <c r="E19" s="188">
        <v>88</v>
      </c>
      <c r="F19" s="159"/>
      <c r="G19" s="189">
        <f t="shared" ref="G19:G27" si="7">E19*F19</f>
        <v>0</v>
      </c>
      <c r="H19" s="175">
        <v>59.99</v>
      </c>
      <c r="I19" s="176">
        <f t="shared" ref="I19:I35" si="8">ROUND(E19*H19,2)</f>
        <v>5279.12</v>
      </c>
      <c r="J19" s="175">
        <v>90.51</v>
      </c>
      <c r="K19" s="176">
        <f t="shared" ref="K19:K35" si="9">ROUND(E19*J19,2)</f>
        <v>7964.88</v>
      </c>
      <c r="L19" s="176">
        <v>21</v>
      </c>
      <c r="M19" s="176">
        <f t="shared" ref="M19:M35" si="10">G19*(1+L19/100)</f>
        <v>0</v>
      </c>
      <c r="N19" s="176">
        <v>3.6999999999999999E-4</v>
      </c>
      <c r="O19" s="176">
        <f t="shared" ref="O19:O35" si="11">ROUND(E19*N19,2)</f>
        <v>0.03</v>
      </c>
      <c r="P19" s="176">
        <v>0</v>
      </c>
      <c r="Q19" s="176">
        <f t="shared" ref="Q19:Q35" si="12">ROUND(E19*P19,2)</f>
        <v>0</v>
      </c>
      <c r="R19" s="176"/>
      <c r="S19" s="176" t="s">
        <v>90</v>
      </c>
      <c r="T19" s="176" t="s">
        <v>91</v>
      </c>
      <c r="U19" s="176">
        <v>0.19400000000000001</v>
      </c>
      <c r="V19" s="176">
        <f t="shared" ref="V19:V35" si="13">ROUND(E19*U19,2)</f>
        <v>17.07</v>
      </c>
      <c r="W19" s="176"/>
      <c r="X19" s="176" t="s">
        <v>92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93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55">
        <v>9</v>
      </c>
      <c r="B20" s="156" t="s">
        <v>136</v>
      </c>
      <c r="C20" s="165" t="s">
        <v>134</v>
      </c>
      <c r="D20" s="157" t="s">
        <v>95</v>
      </c>
      <c r="E20" s="158">
        <v>60</v>
      </c>
      <c r="F20" s="159"/>
      <c r="G20" s="160">
        <f t="shared" si="7"/>
        <v>0</v>
      </c>
      <c r="H20" s="175">
        <v>59.99</v>
      </c>
      <c r="I20" s="176">
        <f t="shared" si="8"/>
        <v>3599.4</v>
      </c>
      <c r="J20" s="175">
        <v>90.51</v>
      </c>
      <c r="K20" s="176">
        <f t="shared" si="9"/>
        <v>5430.6</v>
      </c>
      <c r="L20" s="176">
        <v>21</v>
      </c>
      <c r="M20" s="176">
        <f t="shared" si="10"/>
        <v>0</v>
      </c>
      <c r="N20" s="176">
        <v>3.6999999999999999E-4</v>
      </c>
      <c r="O20" s="176">
        <f t="shared" si="11"/>
        <v>0.02</v>
      </c>
      <c r="P20" s="176">
        <v>0</v>
      </c>
      <c r="Q20" s="176">
        <f t="shared" si="12"/>
        <v>0</v>
      </c>
      <c r="R20" s="176"/>
      <c r="S20" s="176" t="s">
        <v>90</v>
      </c>
      <c r="T20" s="176" t="s">
        <v>91</v>
      </c>
      <c r="U20" s="176">
        <v>0.19400000000000001</v>
      </c>
      <c r="V20" s="176">
        <f t="shared" si="13"/>
        <v>11.64</v>
      </c>
      <c r="W20" s="176"/>
      <c r="X20" s="176" t="s">
        <v>92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93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5"/>
      <c r="B21" s="156"/>
      <c r="C21" s="183" t="s">
        <v>132</v>
      </c>
      <c r="D21" s="157"/>
      <c r="E21" s="158"/>
      <c r="F21" s="184"/>
      <c r="G21" s="160"/>
      <c r="H21" s="175"/>
      <c r="I21" s="176"/>
      <c r="J21" s="175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55">
        <v>10</v>
      </c>
      <c r="B22" s="156" t="s">
        <v>139</v>
      </c>
      <c r="C22" s="165" t="s">
        <v>137</v>
      </c>
      <c r="D22" s="157" t="s">
        <v>95</v>
      </c>
      <c r="E22" s="158">
        <v>60</v>
      </c>
      <c r="F22" s="159"/>
      <c r="G22" s="160">
        <f t="shared" si="7"/>
        <v>0</v>
      </c>
      <c r="H22" s="175">
        <v>59.99</v>
      </c>
      <c r="I22" s="176">
        <f t="shared" si="8"/>
        <v>3599.4</v>
      </c>
      <c r="J22" s="175">
        <v>90.51</v>
      </c>
      <c r="K22" s="176">
        <f t="shared" si="9"/>
        <v>5430.6</v>
      </c>
      <c r="L22" s="176">
        <v>21</v>
      </c>
      <c r="M22" s="176">
        <f t="shared" si="10"/>
        <v>0</v>
      </c>
      <c r="N22" s="176">
        <v>3.6999999999999999E-4</v>
      </c>
      <c r="O22" s="176">
        <f t="shared" si="11"/>
        <v>0.02</v>
      </c>
      <c r="P22" s="176">
        <v>0</v>
      </c>
      <c r="Q22" s="176">
        <f t="shared" si="12"/>
        <v>0</v>
      </c>
      <c r="R22" s="176"/>
      <c r="S22" s="176" t="s">
        <v>90</v>
      </c>
      <c r="T22" s="176" t="s">
        <v>91</v>
      </c>
      <c r="U22" s="176">
        <v>0.19400000000000001</v>
      </c>
      <c r="V22" s="176">
        <f t="shared" si="13"/>
        <v>11.64</v>
      </c>
      <c r="W22" s="176"/>
      <c r="X22" s="176" t="s">
        <v>92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93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4" outlineLevel="1">
      <c r="A23" s="155">
        <v>11</v>
      </c>
      <c r="B23" s="156" t="s">
        <v>140</v>
      </c>
      <c r="C23" s="165" t="s">
        <v>138</v>
      </c>
      <c r="D23" s="157" t="s">
        <v>95</v>
      </c>
      <c r="E23" s="158">
        <v>358</v>
      </c>
      <c r="F23" s="159"/>
      <c r="G23" s="160">
        <f t="shared" si="7"/>
        <v>0</v>
      </c>
      <c r="H23" s="175">
        <v>59.99</v>
      </c>
      <c r="I23" s="176">
        <f t="shared" si="8"/>
        <v>21476.42</v>
      </c>
      <c r="J23" s="175">
        <v>90.51</v>
      </c>
      <c r="K23" s="176">
        <f t="shared" si="9"/>
        <v>32402.58</v>
      </c>
      <c r="L23" s="176">
        <v>21</v>
      </c>
      <c r="M23" s="176">
        <f t="shared" si="10"/>
        <v>0</v>
      </c>
      <c r="N23" s="176">
        <v>3.6999999999999999E-4</v>
      </c>
      <c r="O23" s="176">
        <f t="shared" si="11"/>
        <v>0.13</v>
      </c>
      <c r="P23" s="176">
        <v>0</v>
      </c>
      <c r="Q23" s="176">
        <f t="shared" si="12"/>
        <v>0</v>
      </c>
      <c r="R23" s="176"/>
      <c r="S23" s="176" t="s">
        <v>90</v>
      </c>
      <c r="T23" s="176" t="s">
        <v>91</v>
      </c>
      <c r="U23" s="176">
        <v>0.19400000000000001</v>
      </c>
      <c r="V23" s="176">
        <f t="shared" si="13"/>
        <v>69.45</v>
      </c>
      <c r="W23" s="176"/>
      <c r="X23" s="176" t="s">
        <v>92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93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5"/>
      <c r="B24" s="156"/>
      <c r="C24" s="183" t="s">
        <v>141</v>
      </c>
      <c r="D24" s="157"/>
      <c r="E24" s="158"/>
      <c r="F24" s="184"/>
      <c r="G24" s="160"/>
      <c r="H24" s="175"/>
      <c r="I24" s="176"/>
      <c r="J24" s="175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85">
        <v>12</v>
      </c>
      <c r="B25" s="186" t="s">
        <v>144</v>
      </c>
      <c r="C25" s="190" t="s">
        <v>142</v>
      </c>
      <c r="D25" s="187" t="s">
        <v>94</v>
      </c>
      <c r="E25" s="188">
        <v>96.66</v>
      </c>
      <c r="F25" s="159"/>
      <c r="G25" s="189">
        <f t="shared" si="7"/>
        <v>0</v>
      </c>
      <c r="H25" s="175">
        <v>59.99</v>
      </c>
      <c r="I25" s="176">
        <f t="shared" si="8"/>
        <v>5798.63</v>
      </c>
      <c r="J25" s="175">
        <v>90.51</v>
      </c>
      <c r="K25" s="176">
        <f t="shared" si="9"/>
        <v>8748.7000000000007</v>
      </c>
      <c r="L25" s="176">
        <v>21</v>
      </c>
      <c r="M25" s="176">
        <f t="shared" si="10"/>
        <v>0</v>
      </c>
      <c r="N25" s="176">
        <v>3.6999999999999999E-4</v>
      </c>
      <c r="O25" s="176">
        <f t="shared" si="11"/>
        <v>0.04</v>
      </c>
      <c r="P25" s="176">
        <v>0</v>
      </c>
      <c r="Q25" s="176">
        <f t="shared" si="12"/>
        <v>0</v>
      </c>
      <c r="R25" s="176"/>
      <c r="S25" s="176" t="s">
        <v>90</v>
      </c>
      <c r="T25" s="176" t="s">
        <v>91</v>
      </c>
      <c r="U25" s="176">
        <v>0.19400000000000001</v>
      </c>
      <c r="V25" s="176">
        <f t="shared" si="13"/>
        <v>18.75</v>
      </c>
      <c r="W25" s="176"/>
      <c r="X25" s="176" t="s">
        <v>92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93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55"/>
      <c r="B26" s="156"/>
      <c r="C26" s="183" t="s">
        <v>143</v>
      </c>
      <c r="D26" s="157"/>
      <c r="E26" s="158"/>
      <c r="F26" s="184"/>
      <c r="G26" s="160"/>
      <c r="H26" s="175"/>
      <c r="I26" s="176"/>
      <c r="J26" s="175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85">
        <v>13</v>
      </c>
      <c r="B27" s="186" t="s">
        <v>145</v>
      </c>
      <c r="C27" s="190" t="s">
        <v>142</v>
      </c>
      <c r="D27" s="187" t="s">
        <v>94</v>
      </c>
      <c r="E27" s="188">
        <v>7.26</v>
      </c>
      <c r="F27" s="159"/>
      <c r="G27" s="189">
        <f t="shared" si="7"/>
        <v>0</v>
      </c>
      <c r="H27" s="175">
        <v>59.99</v>
      </c>
      <c r="I27" s="176">
        <f t="shared" si="8"/>
        <v>435.53</v>
      </c>
      <c r="J27" s="175">
        <v>90.51</v>
      </c>
      <c r="K27" s="176">
        <f t="shared" si="9"/>
        <v>657.1</v>
      </c>
      <c r="L27" s="176">
        <v>21</v>
      </c>
      <c r="M27" s="176">
        <f t="shared" si="10"/>
        <v>0</v>
      </c>
      <c r="N27" s="176">
        <v>3.6999999999999999E-4</v>
      </c>
      <c r="O27" s="176">
        <f t="shared" si="11"/>
        <v>0</v>
      </c>
      <c r="P27" s="176">
        <v>0</v>
      </c>
      <c r="Q27" s="176">
        <f t="shared" si="12"/>
        <v>0</v>
      </c>
      <c r="R27" s="176"/>
      <c r="S27" s="176" t="s">
        <v>90</v>
      </c>
      <c r="T27" s="176" t="s">
        <v>91</v>
      </c>
      <c r="U27" s="176">
        <v>0.19400000000000001</v>
      </c>
      <c r="V27" s="176">
        <f t="shared" si="13"/>
        <v>1.41</v>
      </c>
      <c r="W27" s="176"/>
      <c r="X27" s="176" t="s">
        <v>92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93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55">
        <v>14</v>
      </c>
      <c r="B28" s="156" t="s">
        <v>154</v>
      </c>
      <c r="C28" s="165" t="s">
        <v>146</v>
      </c>
      <c r="D28" s="157" t="s">
        <v>94</v>
      </c>
      <c r="E28" s="158">
        <v>7.26</v>
      </c>
      <c r="F28" s="159"/>
      <c r="G28" s="160">
        <f>E28*F28</f>
        <v>0</v>
      </c>
      <c r="H28" s="175">
        <v>59.99</v>
      </c>
      <c r="I28" s="176">
        <f t="shared" si="8"/>
        <v>435.53</v>
      </c>
      <c r="J28" s="175">
        <v>90.51</v>
      </c>
      <c r="K28" s="176">
        <f t="shared" si="9"/>
        <v>657.1</v>
      </c>
      <c r="L28" s="176">
        <v>21</v>
      </c>
      <c r="M28" s="176">
        <f t="shared" si="10"/>
        <v>0</v>
      </c>
      <c r="N28" s="176">
        <v>3.6999999999999999E-4</v>
      </c>
      <c r="O28" s="176">
        <f t="shared" si="11"/>
        <v>0</v>
      </c>
      <c r="P28" s="176">
        <v>0</v>
      </c>
      <c r="Q28" s="176">
        <f t="shared" si="12"/>
        <v>0</v>
      </c>
      <c r="R28" s="176"/>
      <c r="S28" s="176" t="s">
        <v>90</v>
      </c>
      <c r="T28" s="176" t="s">
        <v>91</v>
      </c>
      <c r="U28" s="176">
        <v>0.19400000000000001</v>
      </c>
      <c r="V28" s="176">
        <f t="shared" si="13"/>
        <v>1.41</v>
      </c>
      <c r="W28" s="176"/>
      <c r="X28" s="176" t="s">
        <v>92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93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4" outlineLevel="1">
      <c r="A29" s="155">
        <v>15</v>
      </c>
      <c r="B29" s="156" t="s">
        <v>155</v>
      </c>
      <c r="C29" s="165" t="s">
        <v>147</v>
      </c>
      <c r="D29" s="157" t="s">
        <v>108</v>
      </c>
      <c r="E29" s="158">
        <v>3</v>
      </c>
      <c r="F29" s="159"/>
      <c r="G29" s="160">
        <f t="shared" ref="G29:G34" si="14">E29*F29</f>
        <v>0</v>
      </c>
      <c r="H29" s="175">
        <v>59.99</v>
      </c>
      <c r="I29" s="176">
        <f t="shared" si="8"/>
        <v>179.97</v>
      </c>
      <c r="J29" s="175">
        <v>90.51</v>
      </c>
      <c r="K29" s="176">
        <f t="shared" si="9"/>
        <v>271.52999999999997</v>
      </c>
      <c r="L29" s="176">
        <v>21</v>
      </c>
      <c r="M29" s="176">
        <f t="shared" si="10"/>
        <v>0</v>
      </c>
      <c r="N29" s="176">
        <v>3.6999999999999999E-4</v>
      </c>
      <c r="O29" s="176">
        <f t="shared" si="11"/>
        <v>0</v>
      </c>
      <c r="P29" s="176">
        <v>0</v>
      </c>
      <c r="Q29" s="176">
        <f t="shared" si="12"/>
        <v>0</v>
      </c>
      <c r="R29" s="176"/>
      <c r="S29" s="176" t="s">
        <v>90</v>
      </c>
      <c r="T29" s="176" t="s">
        <v>91</v>
      </c>
      <c r="U29" s="176">
        <v>0.19400000000000001</v>
      </c>
      <c r="V29" s="176">
        <f t="shared" si="13"/>
        <v>0.57999999999999996</v>
      </c>
      <c r="W29" s="176"/>
      <c r="X29" s="176" t="s">
        <v>92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93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13" customHeight="1" outlineLevel="1">
      <c r="A30" s="155">
        <v>16</v>
      </c>
      <c r="B30" s="156" t="s">
        <v>156</v>
      </c>
      <c r="C30" s="165" t="s">
        <v>148</v>
      </c>
      <c r="D30" s="157" t="s">
        <v>95</v>
      </c>
      <c r="E30" s="158">
        <v>116</v>
      </c>
      <c r="F30" s="159"/>
      <c r="G30" s="160">
        <f t="shared" si="14"/>
        <v>0</v>
      </c>
      <c r="H30" s="175">
        <v>59.99</v>
      </c>
      <c r="I30" s="176">
        <f t="shared" si="8"/>
        <v>6958.84</v>
      </c>
      <c r="J30" s="175">
        <v>90.51</v>
      </c>
      <c r="K30" s="176">
        <f t="shared" si="9"/>
        <v>10499.16</v>
      </c>
      <c r="L30" s="176">
        <v>21</v>
      </c>
      <c r="M30" s="176">
        <f t="shared" si="10"/>
        <v>0</v>
      </c>
      <c r="N30" s="176">
        <v>3.6999999999999999E-4</v>
      </c>
      <c r="O30" s="176">
        <f t="shared" si="11"/>
        <v>0.04</v>
      </c>
      <c r="P30" s="176">
        <v>0</v>
      </c>
      <c r="Q30" s="176">
        <f t="shared" si="12"/>
        <v>0</v>
      </c>
      <c r="R30" s="176"/>
      <c r="S30" s="176" t="s">
        <v>90</v>
      </c>
      <c r="T30" s="176" t="s">
        <v>91</v>
      </c>
      <c r="U30" s="176">
        <v>0.19400000000000001</v>
      </c>
      <c r="V30" s="176">
        <f t="shared" si="13"/>
        <v>22.5</v>
      </c>
      <c r="W30" s="176"/>
      <c r="X30" s="176" t="s">
        <v>92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93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55">
        <v>17</v>
      </c>
      <c r="B31" s="156" t="s">
        <v>157</v>
      </c>
      <c r="C31" s="165" t="s">
        <v>149</v>
      </c>
      <c r="D31" s="157" t="s">
        <v>108</v>
      </c>
      <c r="E31" s="158">
        <v>2</v>
      </c>
      <c r="F31" s="159"/>
      <c r="G31" s="160">
        <f t="shared" si="14"/>
        <v>0</v>
      </c>
      <c r="H31" s="175">
        <v>59.99</v>
      </c>
      <c r="I31" s="176">
        <f t="shared" si="8"/>
        <v>119.98</v>
      </c>
      <c r="J31" s="175">
        <v>90.51</v>
      </c>
      <c r="K31" s="176">
        <f t="shared" si="9"/>
        <v>181.02</v>
      </c>
      <c r="L31" s="176">
        <v>21</v>
      </c>
      <c r="M31" s="176">
        <f t="shared" si="10"/>
        <v>0</v>
      </c>
      <c r="N31" s="176">
        <v>3.6999999999999999E-4</v>
      </c>
      <c r="O31" s="176">
        <f t="shared" si="11"/>
        <v>0</v>
      </c>
      <c r="P31" s="176">
        <v>0</v>
      </c>
      <c r="Q31" s="176">
        <f t="shared" si="12"/>
        <v>0</v>
      </c>
      <c r="R31" s="176"/>
      <c r="S31" s="176" t="s">
        <v>90</v>
      </c>
      <c r="T31" s="176" t="s">
        <v>91</v>
      </c>
      <c r="U31" s="176">
        <v>0.19400000000000001</v>
      </c>
      <c r="V31" s="176">
        <f t="shared" si="13"/>
        <v>0.39</v>
      </c>
      <c r="W31" s="176"/>
      <c r="X31" s="176" t="s">
        <v>92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93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4" customHeight="1" outlineLevel="1">
      <c r="A32" s="155">
        <v>18</v>
      </c>
      <c r="B32" s="156" t="s">
        <v>158</v>
      </c>
      <c r="C32" s="165" t="s">
        <v>150</v>
      </c>
      <c r="D32" s="157" t="s">
        <v>108</v>
      </c>
      <c r="E32" s="158">
        <v>4</v>
      </c>
      <c r="F32" s="159"/>
      <c r="G32" s="160">
        <f t="shared" si="14"/>
        <v>0</v>
      </c>
      <c r="H32" s="175">
        <v>59.99</v>
      </c>
      <c r="I32" s="176">
        <f t="shared" si="8"/>
        <v>239.96</v>
      </c>
      <c r="J32" s="175">
        <v>90.51</v>
      </c>
      <c r="K32" s="176">
        <f t="shared" si="9"/>
        <v>362.04</v>
      </c>
      <c r="L32" s="176">
        <v>21</v>
      </c>
      <c r="M32" s="176">
        <f t="shared" si="10"/>
        <v>0</v>
      </c>
      <c r="N32" s="176">
        <v>3.6999999999999999E-4</v>
      </c>
      <c r="O32" s="176">
        <f t="shared" si="11"/>
        <v>0</v>
      </c>
      <c r="P32" s="176">
        <v>0</v>
      </c>
      <c r="Q32" s="176">
        <f t="shared" si="12"/>
        <v>0</v>
      </c>
      <c r="R32" s="176"/>
      <c r="S32" s="176" t="s">
        <v>90</v>
      </c>
      <c r="T32" s="176" t="s">
        <v>91</v>
      </c>
      <c r="U32" s="176">
        <v>0.19400000000000001</v>
      </c>
      <c r="V32" s="176">
        <f t="shared" si="13"/>
        <v>0.78</v>
      </c>
      <c r="W32" s="176"/>
      <c r="X32" s="176" t="s">
        <v>92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93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4" outlineLevel="1">
      <c r="A33" s="155">
        <v>19</v>
      </c>
      <c r="B33" s="156" t="s">
        <v>159</v>
      </c>
      <c r="C33" s="165" t="s">
        <v>151</v>
      </c>
      <c r="D33" s="157" t="s">
        <v>108</v>
      </c>
      <c r="E33" s="158">
        <v>50</v>
      </c>
      <c r="F33" s="159"/>
      <c r="G33" s="160">
        <f t="shared" si="14"/>
        <v>0</v>
      </c>
      <c r="H33" s="175">
        <v>59.99</v>
      </c>
      <c r="I33" s="176">
        <f t="shared" si="8"/>
        <v>2999.5</v>
      </c>
      <c r="J33" s="175">
        <v>90.51</v>
      </c>
      <c r="K33" s="176">
        <f t="shared" si="9"/>
        <v>4525.5</v>
      </c>
      <c r="L33" s="176">
        <v>21</v>
      </c>
      <c r="M33" s="176">
        <f t="shared" si="10"/>
        <v>0</v>
      </c>
      <c r="N33" s="176">
        <v>3.6999999999999999E-4</v>
      </c>
      <c r="O33" s="176">
        <f t="shared" si="11"/>
        <v>0.02</v>
      </c>
      <c r="P33" s="176">
        <v>0</v>
      </c>
      <c r="Q33" s="176">
        <f t="shared" si="12"/>
        <v>0</v>
      </c>
      <c r="R33" s="176"/>
      <c r="S33" s="176" t="s">
        <v>90</v>
      </c>
      <c r="T33" s="176" t="s">
        <v>91</v>
      </c>
      <c r="U33" s="176">
        <v>0.19400000000000001</v>
      </c>
      <c r="V33" s="176">
        <f t="shared" si="13"/>
        <v>9.6999999999999993</v>
      </c>
      <c r="W33" s="176"/>
      <c r="X33" s="176" t="s">
        <v>92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93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55">
        <v>20</v>
      </c>
      <c r="B34" s="156" t="s">
        <v>160</v>
      </c>
      <c r="C34" s="165" t="s">
        <v>152</v>
      </c>
      <c r="D34" s="157" t="s">
        <v>108</v>
      </c>
      <c r="E34" s="158">
        <v>3</v>
      </c>
      <c r="F34" s="159"/>
      <c r="G34" s="160">
        <f t="shared" si="14"/>
        <v>0</v>
      </c>
      <c r="H34" s="175">
        <v>59.99</v>
      </c>
      <c r="I34" s="176">
        <f t="shared" si="8"/>
        <v>179.97</v>
      </c>
      <c r="J34" s="175">
        <v>90.51</v>
      </c>
      <c r="K34" s="176">
        <f t="shared" si="9"/>
        <v>271.52999999999997</v>
      </c>
      <c r="L34" s="176">
        <v>21</v>
      </c>
      <c r="M34" s="176">
        <f t="shared" si="10"/>
        <v>0</v>
      </c>
      <c r="N34" s="176">
        <v>3.6999999999999999E-4</v>
      </c>
      <c r="O34" s="176">
        <f t="shared" si="11"/>
        <v>0</v>
      </c>
      <c r="P34" s="176">
        <v>0</v>
      </c>
      <c r="Q34" s="176">
        <f t="shared" si="12"/>
        <v>0</v>
      </c>
      <c r="R34" s="176"/>
      <c r="S34" s="176" t="s">
        <v>90</v>
      </c>
      <c r="T34" s="176" t="s">
        <v>91</v>
      </c>
      <c r="U34" s="176">
        <v>0.19400000000000001</v>
      </c>
      <c r="V34" s="176">
        <f t="shared" si="13"/>
        <v>0.57999999999999996</v>
      </c>
      <c r="W34" s="176"/>
      <c r="X34" s="176" t="s">
        <v>92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93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55">
        <v>21</v>
      </c>
      <c r="B35" s="156" t="s">
        <v>161</v>
      </c>
      <c r="C35" s="165" t="s">
        <v>153</v>
      </c>
      <c r="D35" s="157" t="s">
        <v>108</v>
      </c>
      <c r="E35" s="158">
        <v>3</v>
      </c>
      <c r="F35" s="159"/>
      <c r="G35" s="160">
        <f>E35*F35</f>
        <v>0</v>
      </c>
      <c r="H35" s="175">
        <v>59.99</v>
      </c>
      <c r="I35" s="176">
        <f t="shared" si="8"/>
        <v>179.97</v>
      </c>
      <c r="J35" s="175">
        <v>90.51</v>
      </c>
      <c r="K35" s="176">
        <f t="shared" si="9"/>
        <v>271.52999999999997</v>
      </c>
      <c r="L35" s="176">
        <v>21</v>
      </c>
      <c r="M35" s="176">
        <f t="shared" si="10"/>
        <v>0</v>
      </c>
      <c r="N35" s="176">
        <v>3.6999999999999999E-4</v>
      </c>
      <c r="O35" s="176">
        <f t="shared" si="11"/>
        <v>0</v>
      </c>
      <c r="P35" s="176">
        <v>0</v>
      </c>
      <c r="Q35" s="176">
        <f t="shared" si="12"/>
        <v>0</v>
      </c>
      <c r="R35" s="176"/>
      <c r="S35" s="176" t="s">
        <v>90</v>
      </c>
      <c r="T35" s="176" t="s">
        <v>91</v>
      </c>
      <c r="U35" s="176">
        <v>0.19400000000000001</v>
      </c>
      <c r="V35" s="176">
        <f t="shared" si="13"/>
        <v>0.57999999999999996</v>
      </c>
      <c r="W35" s="176"/>
      <c r="X35" s="176" t="s">
        <v>92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93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55">
        <v>22</v>
      </c>
      <c r="B36" s="156" t="s">
        <v>162</v>
      </c>
      <c r="C36" s="165" t="s">
        <v>96</v>
      </c>
      <c r="D36" s="157" t="s">
        <v>111</v>
      </c>
      <c r="E36" s="158">
        <v>1</v>
      </c>
      <c r="F36" s="159"/>
      <c r="G36" s="160">
        <f t="shared" ref="G36" si="15">E36*F36</f>
        <v>0</v>
      </c>
      <c r="H36" s="175">
        <v>59.99</v>
      </c>
      <c r="I36" s="176">
        <f t="shared" ref="I36" si="16">ROUND(E36*H36,2)</f>
        <v>59.99</v>
      </c>
      <c r="J36" s="175">
        <v>90.51</v>
      </c>
      <c r="K36" s="176">
        <f t="shared" ref="K36" si="17">ROUND(E36*J36,2)</f>
        <v>90.51</v>
      </c>
      <c r="L36" s="176">
        <v>21</v>
      </c>
      <c r="M36" s="176">
        <f t="shared" ref="M36" si="18">G36*(1+L36/100)</f>
        <v>0</v>
      </c>
      <c r="N36" s="176">
        <v>3.6999999999999999E-4</v>
      </c>
      <c r="O36" s="176">
        <f t="shared" ref="O36" si="19">ROUND(E36*N36,2)</f>
        <v>0</v>
      </c>
      <c r="P36" s="176">
        <v>0</v>
      </c>
      <c r="Q36" s="176">
        <f t="shared" ref="Q36" si="20">ROUND(E36*P36,2)</f>
        <v>0</v>
      </c>
      <c r="R36" s="176"/>
      <c r="S36" s="176" t="s">
        <v>90</v>
      </c>
      <c r="T36" s="176" t="s">
        <v>91</v>
      </c>
      <c r="U36" s="176">
        <v>0.19400000000000001</v>
      </c>
      <c r="V36" s="176">
        <f t="shared" ref="V36" si="21">ROUND(E36*U36,2)</f>
        <v>0.19</v>
      </c>
      <c r="W36" s="176"/>
      <c r="X36" s="176" t="s">
        <v>92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93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14">
      <c r="A37" s="149" t="s">
        <v>88</v>
      </c>
      <c r="B37" s="150" t="s">
        <v>164</v>
      </c>
      <c r="C37" s="164" t="s">
        <v>163</v>
      </c>
      <c r="D37" s="151"/>
      <c r="E37" s="152"/>
      <c r="F37" s="153"/>
      <c r="G37" s="154">
        <f>SUM(G38:G44)</f>
        <v>0</v>
      </c>
      <c r="H37" s="174"/>
      <c r="I37" s="174">
        <f>SUM(I38:I38)</f>
        <v>59.99</v>
      </c>
      <c r="J37" s="174"/>
      <c r="K37" s="174">
        <f>SUM(K38:K38)</f>
        <v>90.51</v>
      </c>
      <c r="L37" s="174"/>
      <c r="M37" s="174">
        <f>SUM(M38:M38)</f>
        <v>0</v>
      </c>
      <c r="N37" s="174"/>
      <c r="O37" s="174">
        <f>SUM(O38:O38)</f>
        <v>0</v>
      </c>
      <c r="P37" s="174"/>
      <c r="Q37" s="174">
        <f>SUM(Q38:Q38)</f>
        <v>0</v>
      </c>
      <c r="R37" s="174"/>
      <c r="S37" s="174"/>
      <c r="T37" s="174"/>
      <c r="U37" s="174"/>
      <c r="V37" s="174">
        <f>SUM(V38:V38)</f>
        <v>0.19</v>
      </c>
      <c r="W37" s="174"/>
      <c r="X37" s="174"/>
      <c r="AG37" t="s">
        <v>89</v>
      </c>
    </row>
    <row r="38" spans="1:60" outlineLevel="1">
      <c r="A38" s="155">
        <v>23</v>
      </c>
      <c r="B38" s="156" t="s">
        <v>167</v>
      </c>
      <c r="C38" s="165" t="s">
        <v>187</v>
      </c>
      <c r="D38" s="157" t="s">
        <v>108</v>
      </c>
      <c r="E38" s="158">
        <v>1</v>
      </c>
      <c r="F38" s="159"/>
      <c r="G38" s="160">
        <f t="shared" ref="G38:G44" si="22">E38*F38</f>
        <v>0</v>
      </c>
      <c r="H38" s="175">
        <v>59.99</v>
      </c>
      <c r="I38" s="176">
        <f t="shared" ref="I38:I44" si="23">ROUND(E38*H38,2)</f>
        <v>59.99</v>
      </c>
      <c r="J38" s="175">
        <v>90.51</v>
      </c>
      <c r="K38" s="176">
        <f t="shared" ref="K38:K44" si="24">ROUND(E38*J38,2)</f>
        <v>90.51</v>
      </c>
      <c r="L38" s="176">
        <v>21</v>
      </c>
      <c r="M38" s="176">
        <f t="shared" ref="M38:M44" si="25">G38*(1+L38/100)</f>
        <v>0</v>
      </c>
      <c r="N38" s="176">
        <v>3.6999999999999999E-4</v>
      </c>
      <c r="O38" s="176">
        <f t="shared" ref="O38:O44" si="26">ROUND(E38*N38,2)</f>
        <v>0</v>
      </c>
      <c r="P38" s="176">
        <v>0</v>
      </c>
      <c r="Q38" s="176">
        <f t="shared" ref="Q38:Q44" si="27">ROUND(E38*P38,2)</f>
        <v>0</v>
      </c>
      <c r="R38" s="176"/>
      <c r="S38" s="176" t="s">
        <v>90</v>
      </c>
      <c r="T38" s="176" t="s">
        <v>91</v>
      </c>
      <c r="U38" s="176">
        <v>0.19400000000000001</v>
      </c>
      <c r="V38" s="176">
        <f t="shared" ref="V38:V44" si="28">ROUND(E38*U38,2)</f>
        <v>0.19</v>
      </c>
      <c r="W38" s="176"/>
      <c r="X38" s="176" t="s">
        <v>92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93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155">
        <v>24</v>
      </c>
      <c r="B39" s="156" t="s">
        <v>168</v>
      </c>
      <c r="C39" s="165" t="s">
        <v>188</v>
      </c>
      <c r="D39" s="157" t="s">
        <v>108</v>
      </c>
      <c r="E39" s="158">
        <v>1</v>
      </c>
      <c r="F39" s="159"/>
      <c r="G39" s="160">
        <f t="shared" si="22"/>
        <v>0</v>
      </c>
      <c r="H39" s="175">
        <v>59.99</v>
      </c>
      <c r="I39" s="176">
        <f t="shared" si="23"/>
        <v>59.99</v>
      </c>
      <c r="J39" s="175">
        <v>90.51</v>
      </c>
      <c r="K39" s="176">
        <f t="shared" si="24"/>
        <v>90.51</v>
      </c>
      <c r="L39" s="176">
        <v>21</v>
      </c>
      <c r="M39" s="176">
        <f t="shared" si="25"/>
        <v>0</v>
      </c>
      <c r="N39" s="176">
        <v>3.6999999999999999E-4</v>
      </c>
      <c r="O39" s="176">
        <f t="shared" si="26"/>
        <v>0</v>
      </c>
      <c r="P39" s="176">
        <v>0</v>
      </c>
      <c r="Q39" s="176">
        <f t="shared" si="27"/>
        <v>0</v>
      </c>
      <c r="R39" s="176"/>
      <c r="S39" s="176" t="s">
        <v>90</v>
      </c>
      <c r="T39" s="176" t="s">
        <v>91</v>
      </c>
      <c r="U39" s="176">
        <v>0.19400000000000001</v>
      </c>
      <c r="V39" s="176">
        <f t="shared" si="28"/>
        <v>0.19</v>
      </c>
      <c r="W39" s="176"/>
      <c r="X39" s="176" t="s">
        <v>92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93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55">
        <v>25</v>
      </c>
      <c r="B40" s="156" t="s">
        <v>169</v>
      </c>
      <c r="C40" s="165" t="s">
        <v>189</v>
      </c>
      <c r="D40" s="157" t="s">
        <v>108</v>
      </c>
      <c r="E40" s="158">
        <v>1</v>
      </c>
      <c r="F40" s="159"/>
      <c r="G40" s="160">
        <f t="shared" si="22"/>
        <v>0</v>
      </c>
      <c r="H40" s="175">
        <v>59.99</v>
      </c>
      <c r="I40" s="176">
        <f t="shared" si="23"/>
        <v>59.99</v>
      </c>
      <c r="J40" s="175">
        <v>90.51</v>
      </c>
      <c r="K40" s="176">
        <f t="shared" si="24"/>
        <v>90.51</v>
      </c>
      <c r="L40" s="176">
        <v>21</v>
      </c>
      <c r="M40" s="176">
        <f t="shared" si="25"/>
        <v>0</v>
      </c>
      <c r="N40" s="176">
        <v>3.6999999999999999E-4</v>
      </c>
      <c r="O40" s="176">
        <f t="shared" si="26"/>
        <v>0</v>
      </c>
      <c r="P40" s="176">
        <v>0</v>
      </c>
      <c r="Q40" s="176">
        <f t="shared" si="27"/>
        <v>0</v>
      </c>
      <c r="R40" s="176"/>
      <c r="S40" s="176" t="s">
        <v>90</v>
      </c>
      <c r="T40" s="176" t="s">
        <v>91</v>
      </c>
      <c r="U40" s="176">
        <v>0.19400000000000001</v>
      </c>
      <c r="V40" s="176">
        <f t="shared" si="28"/>
        <v>0.19</v>
      </c>
      <c r="W40" s="176"/>
      <c r="X40" s="176" t="s">
        <v>92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93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55">
        <v>26</v>
      </c>
      <c r="B41" s="156" t="s">
        <v>170</v>
      </c>
      <c r="C41" s="165" t="s">
        <v>190</v>
      </c>
      <c r="D41" s="157" t="s">
        <v>108</v>
      </c>
      <c r="E41" s="158">
        <v>1</v>
      </c>
      <c r="F41" s="159"/>
      <c r="G41" s="160">
        <f t="shared" si="22"/>
        <v>0</v>
      </c>
      <c r="H41" s="175">
        <v>59.99</v>
      </c>
      <c r="I41" s="176">
        <f t="shared" si="23"/>
        <v>59.99</v>
      </c>
      <c r="J41" s="175">
        <v>90.51</v>
      </c>
      <c r="K41" s="176">
        <f t="shared" si="24"/>
        <v>90.51</v>
      </c>
      <c r="L41" s="176">
        <v>21</v>
      </c>
      <c r="M41" s="176">
        <f t="shared" si="25"/>
        <v>0</v>
      </c>
      <c r="N41" s="176">
        <v>3.6999999999999999E-4</v>
      </c>
      <c r="O41" s="176">
        <f t="shared" si="26"/>
        <v>0</v>
      </c>
      <c r="P41" s="176">
        <v>0</v>
      </c>
      <c r="Q41" s="176">
        <f t="shared" si="27"/>
        <v>0</v>
      </c>
      <c r="R41" s="176"/>
      <c r="S41" s="176" t="s">
        <v>90</v>
      </c>
      <c r="T41" s="176" t="s">
        <v>91</v>
      </c>
      <c r="U41" s="176">
        <v>0.19400000000000001</v>
      </c>
      <c r="V41" s="176">
        <f t="shared" si="28"/>
        <v>0.19</v>
      </c>
      <c r="W41" s="176"/>
      <c r="X41" s="176" t="s">
        <v>92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93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5">
        <v>27</v>
      </c>
      <c r="B42" s="156" t="s">
        <v>171</v>
      </c>
      <c r="C42" s="165" t="s">
        <v>191</v>
      </c>
      <c r="D42" s="157" t="s">
        <v>108</v>
      </c>
      <c r="E42" s="158">
        <v>1</v>
      </c>
      <c r="F42" s="159"/>
      <c r="G42" s="160">
        <f t="shared" si="22"/>
        <v>0</v>
      </c>
      <c r="H42" s="175">
        <v>59.99</v>
      </c>
      <c r="I42" s="176">
        <f t="shared" si="23"/>
        <v>59.99</v>
      </c>
      <c r="J42" s="175">
        <v>90.51</v>
      </c>
      <c r="K42" s="176">
        <f t="shared" si="24"/>
        <v>90.51</v>
      </c>
      <c r="L42" s="176">
        <v>21</v>
      </c>
      <c r="M42" s="176">
        <f t="shared" si="25"/>
        <v>0</v>
      </c>
      <c r="N42" s="176">
        <v>3.6999999999999999E-4</v>
      </c>
      <c r="O42" s="176">
        <f t="shared" si="26"/>
        <v>0</v>
      </c>
      <c r="P42" s="176">
        <v>0</v>
      </c>
      <c r="Q42" s="176">
        <f t="shared" si="27"/>
        <v>0</v>
      </c>
      <c r="R42" s="176"/>
      <c r="S42" s="176" t="s">
        <v>90</v>
      </c>
      <c r="T42" s="176" t="s">
        <v>91</v>
      </c>
      <c r="U42" s="176">
        <v>0.19400000000000001</v>
      </c>
      <c r="V42" s="176">
        <f t="shared" si="28"/>
        <v>0.19</v>
      </c>
      <c r="W42" s="176"/>
      <c r="X42" s="176" t="s">
        <v>92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93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55">
        <v>28</v>
      </c>
      <c r="B43" s="156" t="s">
        <v>172</v>
      </c>
      <c r="C43" s="165" t="s">
        <v>192</v>
      </c>
      <c r="D43" s="157" t="s">
        <v>108</v>
      </c>
      <c r="E43" s="158">
        <v>1</v>
      </c>
      <c r="F43" s="159"/>
      <c r="G43" s="160">
        <f t="shared" si="22"/>
        <v>0</v>
      </c>
      <c r="H43" s="175">
        <v>59.99</v>
      </c>
      <c r="I43" s="176">
        <f t="shared" si="23"/>
        <v>59.99</v>
      </c>
      <c r="J43" s="175">
        <v>90.51</v>
      </c>
      <c r="K43" s="176">
        <f t="shared" si="24"/>
        <v>90.51</v>
      </c>
      <c r="L43" s="176">
        <v>21</v>
      </c>
      <c r="M43" s="176">
        <f t="shared" si="25"/>
        <v>0</v>
      </c>
      <c r="N43" s="176">
        <v>3.6999999999999999E-4</v>
      </c>
      <c r="O43" s="176">
        <f t="shared" si="26"/>
        <v>0</v>
      </c>
      <c r="P43" s="176">
        <v>0</v>
      </c>
      <c r="Q43" s="176">
        <f t="shared" si="27"/>
        <v>0</v>
      </c>
      <c r="R43" s="176"/>
      <c r="S43" s="176" t="s">
        <v>90</v>
      </c>
      <c r="T43" s="176" t="s">
        <v>91</v>
      </c>
      <c r="U43" s="176">
        <v>0.19400000000000001</v>
      </c>
      <c r="V43" s="176">
        <f t="shared" si="28"/>
        <v>0.19</v>
      </c>
      <c r="W43" s="176"/>
      <c r="X43" s="176" t="s">
        <v>92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93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5">
        <v>29</v>
      </c>
      <c r="B44" s="156" t="s">
        <v>173</v>
      </c>
      <c r="C44" s="165" t="s">
        <v>193</v>
      </c>
      <c r="D44" s="157" t="s">
        <v>97</v>
      </c>
      <c r="E44" s="158">
        <v>1</v>
      </c>
      <c r="F44" s="159"/>
      <c r="G44" s="160">
        <f t="shared" si="22"/>
        <v>0</v>
      </c>
      <c r="H44" s="175">
        <v>59.99</v>
      </c>
      <c r="I44" s="176">
        <f t="shared" si="23"/>
        <v>59.99</v>
      </c>
      <c r="J44" s="175">
        <v>90.51</v>
      </c>
      <c r="K44" s="176">
        <f t="shared" si="24"/>
        <v>90.51</v>
      </c>
      <c r="L44" s="176">
        <v>21</v>
      </c>
      <c r="M44" s="176">
        <f t="shared" si="25"/>
        <v>0</v>
      </c>
      <c r="N44" s="176">
        <v>3.6999999999999999E-4</v>
      </c>
      <c r="O44" s="176">
        <f t="shared" si="26"/>
        <v>0</v>
      </c>
      <c r="P44" s="176">
        <v>0</v>
      </c>
      <c r="Q44" s="176">
        <f t="shared" si="27"/>
        <v>0</v>
      </c>
      <c r="R44" s="176"/>
      <c r="S44" s="176" t="s">
        <v>90</v>
      </c>
      <c r="T44" s="176" t="s">
        <v>91</v>
      </c>
      <c r="U44" s="176">
        <v>0.19400000000000001</v>
      </c>
      <c r="V44" s="176">
        <f t="shared" si="28"/>
        <v>0.19</v>
      </c>
      <c r="W44" s="176"/>
      <c r="X44" s="176" t="s">
        <v>92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93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14">
      <c r="A45" s="149" t="s">
        <v>88</v>
      </c>
      <c r="B45" s="150" t="s">
        <v>61</v>
      </c>
      <c r="C45" s="164" t="s">
        <v>29</v>
      </c>
      <c r="D45" s="151"/>
      <c r="E45" s="152"/>
      <c r="F45" s="153"/>
      <c r="G45" s="154">
        <f>SUMIF(AG46:AG49,"&lt;&gt;NOR",G46:G49)</f>
        <v>0</v>
      </c>
      <c r="H45" s="174"/>
      <c r="I45" s="174">
        <f>SUM(I46:I49)</f>
        <v>0</v>
      </c>
      <c r="J45" s="174"/>
      <c r="K45" s="174">
        <f>SUM(K46:K49)</f>
        <v>167283.59</v>
      </c>
      <c r="L45" s="174"/>
      <c r="M45" s="174">
        <f>SUM(M46:M49)</f>
        <v>0</v>
      </c>
      <c r="N45" s="174"/>
      <c r="O45" s="174">
        <f>SUM(O46:O49)</f>
        <v>0</v>
      </c>
      <c r="P45" s="174"/>
      <c r="Q45" s="174">
        <f>SUM(Q46:Q49)</f>
        <v>0</v>
      </c>
      <c r="R45" s="174"/>
      <c r="S45" s="174"/>
      <c r="T45" s="174"/>
      <c r="U45" s="174"/>
      <c r="V45" s="174">
        <f>SUM(V46:V49)</f>
        <v>0</v>
      </c>
      <c r="W45" s="174"/>
      <c r="X45" s="174"/>
      <c r="AG45" t="s">
        <v>89</v>
      </c>
    </row>
    <row r="46" spans="1:60" outlineLevel="1">
      <c r="A46" s="161">
        <v>30</v>
      </c>
      <c r="B46" s="162" t="s">
        <v>174</v>
      </c>
      <c r="C46" s="165" t="s">
        <v>165</v>
      </c>
      <c r="D46" s="157" t="s">
        <v>97</v>
      </c>
      <c r="E46" s="158">
        <v>1</v>
      </c>
      <c r="F46" s="159"/>
      <c r="G46" s="163">
        <f>ROUND(E46*F46,2)</f>
        <v>0</v>
      </c>
      <c r="H46" s="175">
        <v>0</v>
      </c>
      <c r="I46" s="176">
        <f>ROUND(E46*H46,2)</f>
        <v>0</v>
      </c>
      <c r="J46" s="175">
        <v>24638.67</v>
      </c>
      <c r="K46" s="176">
        <f>ROUND(E46*J46,2)</f>
        <v>24638.67</v>
      </c>
      <c r="L46" s="176">
        <v>21</v>
      </c>
      <c r="M46" s="176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6"/>
      <c r="S46" s="176" t="s">
        <v>90</v>
      </c>
      <c r="T46" s="176" t="s">
        <v>99</v>
      </c>
      <c r="U46" s="176">
        <v>0</v>
      </c>
      <c r="V46" s="176">
        <f>ROUND(E46*U46,2)</f>
        <v>0</v>
      </c>
      <c r="W46" s="176"/>
      <c r="X46" s="176" t="s">
        <v>101</v>
      </c>
      <c r="Y46" s="146"/>
      <c r="Z46" s="146"/>
      <c r="AA46" s="146"/>
      <c r="AB46" s="146"/>
      <c r="AC46" s="146"/>
      <c r="AD46" s="146"/>
      <c r="AE46" s="146"/>
      <c r="AF46" s="146"/>
      <c r="AG46" s="146" t="s">
        <v>102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55">
        <v>31</v>
      </c>
      <c r="B47" s="156" t="s">
        <v>175</v>
      </c>
      <c r="C47" s="165" t="s">
        <v>100</v>
      </c>
      <c r="D47" s="157" t="s">
        <v>97</v>
      </c>
      <c r="E47" s="158">
        <v>1</v>
      </c>
      <c r="F47" s="159"/>
      <c r="G47" s="160">
        <f>ROUND(E47*F47,2)</f>
        <v>0</v>
      </c>
      <c r="H47" s="175">
        <v>0</v>
      </c>
      <c r="I47" s="176">
        <f>ROUND(E47*H47,2)</f>
        <v>0</v>
      </c>
      <c r="J47" s="175">
        <v>50574.11</v>
      </c>
      <c r="K47" s="176">
        <f>ROUND(E47*J47,2)</f>
        <v>50574.11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/>
      <c r="S47" s="176" t="s">
        <v>98</v>
      </c>
      <c r="T47" s="176" t="s">
        <v>99</v>
      </c>
      <c r="U47" s="176">
        <v>0</v>
      </c>
      <c r="V47" s="176">
        <f>ROUND(E47*U47,2)</f>
        <v>0</v>
      </c>
      <c r="W47" s="176"/>
      <c r="X47" s="176" t="s">
        <v>101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102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61">
        <v>32</v>
      </c>
      <c r="B48" s="162" t="s">
        <v>176</v>
      </c>
      <c r="C48" s="165" t="s">
        <v>110</v>
      </c>
      <c r="D48" s="157" t="s">
        <v>97</v>
      </c>
      <c r="E48" s="158">
        <v>1</v>
      </c>
      <c r="F48" s="159"/>
      <c r="G48" s="163">
        <f>ROUND(E48*F48,2)</f>
        <v>0</v>
      </c>
      <c r="H48" s="175">
        <v>0</v>
      </c>
      <c r="I48" s="176">
        <f>ROUND(E48*H48,2)</f>
        <v>0</v>
      </c>
      <c r="J48" s="175">
        <v>41496.699999999997</v>
      </c>
      <c r="K48" s="176">
        <f>ROUND(E48*J48,2)</f>
        <v>41496.699999999997</v>
      </c>
      <c r="L48" s="176">
        <v>21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/>
      <c r="S48" s="176" t="s">
        <v>90</v>
      </c>
      <c r="T48" s="176" t="s">
        <v>99</v>
      </c>
      <c r="U48" s="176">
        <v>0</v>
      </c>
      <c r="V48" s="176">
        <f>ROUND(E48*U48,2)</f>
        <v>0</v>
      </c>
      <c r="W48" s="176"/>
      <c r="X48" s="176" t="s">
        <v>101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103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55">
        <v>33</v>
      </c>
      <c r="B49" s="156" t="s">
        <v>177</v>
      </c>
      <c r="C49" s="165" t="s">
        <v>166</v>
      </c>
      <c r="D49" s="157" t="s">
        <v>97</v>
      </c>
      <c r="E49" s="158">
        <v>1</v>
      </c>
      <c r="F49" s="159"/>
      <c r="G49" s="160">
        <f>ROUND(E49*F49,2)</f>
        <v>0</v>
      </c>
      <c r="H49" s="175">
        <v>0</v>
      </c>
      <c r="I49" s="176">
        <f>ROUND(E49*H49,2)</f>
        <v>0</v>
      </c>
      <c r="J49" s="175">
        <v>50574.11</v>
      </c>
      <c r="K49" s="176">
        <f>ROUND(E49*J49,2)</f>
        <v>50574.11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/>
      <c r="S49" s="176" t="s">
        <v>98</v>
      </c>
      <c r="T49" s="176" t="s">
        <v>99</v>
      </c>
      <c r="U49" s="176">
        <v>0</v>
      </c>
      <c r="V49" s="176">
        <f>ROUND(E49*U49,2)</f>
        <v>0</v>
      </c>
      <c r="W49" s="176"/>
      <c r="X49" s="176" t="s">
        <v>101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102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>
      <c r="A50" s="3"/>
      <c r="B50" s="4"/>
      <c r="C50" s="16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75</v>
      </c>
    </row>
    <row r="51" spans="1:60">
      <c r="A51" s="177"/>
      <c r="B51" s="178" t="s">
        <v>31</v>
      </c>
      <c r="C51" s="179"/>
      <c r="D51" s="180"/>
      <c r="E51" s="181"/>
      <c r="F51" s="181"/>
      <c r="G51" s="182">
        <f>G8+G37+G45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104</v>
      </c>
    </row>
    <row r="52" spans="1:60">
      <c r="A52" s="3"/>
      <c r="B52" s="4"/>
      <c r="C52" s="16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60">
      <c r="A53" s="3"/>
      <c r="B53" s="4"/>
      <c r="C53" s="16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>
      <c r="A54" s="271" t="s">
        <v>105</v>
      </c>
      <c r="B54" s="271"/>
      <c r="C54" s="27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>
      <c r="A55" s="252"/>
      <c r="B55" s="253"/>
      <c r="C55" s="254"/>
      <c r="D55" s="253"/>
      <c r="E55" s="253"/>
      <c r="F55" s="253"/>
      <c r="G55" s="25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G55" t="s">
        <v>106</v>
      </c>
    </row>
    <row r="56" spans="1:60">
      <c r="A56" s="256"/>
      <c r="B56" s="257"/>
      <c r="C56" s="258"/>
      <c r="D56" s="257"/>
      <c r="E56" s="257"/>
      <c r="F56" s="257"/>
      <c r="G56" s="25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>
      <c r="A57" s="256"/>
      <c r="B57" s="257"/>
      <c r="C57" s="258"/>
      <c r="D57" s="257"/>
      <c r="E57" s="257"/>
      <c r="F57" s="257"/>
      <c r="G57" s="25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>
      <c r="A58" s="256"/>
      <c r="B58" s="257"/>
      <c r="C58" s="258"/>
      <c r="D58" s="257"/>
      <c r="E58" s="257"/>
      <c r="F58" s="257"/>
      <c r="G58" s="25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>
      <c r="A59" s="260"/>
      <c r="B59" s="261"/>
      <c r="C59" s="262"/>
      <c r="D59" s="261"/>
      <c r="E59" s="261"/>
      <c r="F59" s="261"/>
      <c r="G59" s="26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>
      <c r="A60" s="3"/>
      <c r="B60" s="4"/>
      <c r="C60" s="16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>
      <c r="C61" s="167"/>
      <c r="D61" s="10"/>
      <c r="AG61" t="s">
        <v>107</v>
      </c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</sheetData>
  <autoFilter ref="B7:AS7" xr:uid="{00000000-0009-0000-0000-000003000000}"/>
  <mergeCells count="6">
    <mergeCell ref="A55:G59"/>
    <mergeCell ref="A1:G1"/>
    <mergeCell ref="C2:G2"/>
    <mergeCell ref="C4:G4"/>
    <mergeCell ref="A54:C54"/>
    <mergeCell ref="C3:H3"/>
  </mergeCells>
  <phoneticPr fontId="17" type="noConversion"/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SO-01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'SO-01'!Názvy_tisku</vt:lpstr>
      <vt:lpstr>oadresa</vt:lpstr>
      <vt:lpstr>Stavba!Objednatel</vt:lpstr>
      <vt:lpstr>Stavba!Objekt</vt:lpstr>
      <vt:lpstr>'SO-01'!Oblast_tisku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Obšil</dc:creator>
  <cp:lastModifiedBy>Microsoft Office User</cp:lastModifiedBy>
  <cp:lastPrinted>2019-03-19T12:27:02Z</cp:lastPrinted>
  <dcterms:created xsi:type="dcterms:W3CDTF">2009-04-08T07:15:50Z</dcterms:created>
  <dcterms:modified xsi:type="dcterms:W3CDTF">2023-05-10T18:40:19Z</dcterms:modified>
</cp:coreProperties>
</file>