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227"/>
  <workbookPr defaultThemeVersion="124226"/>
  <workbookProtection workbookAlgorithmName="SHA-512" workbookHashValue="xouiWfmGi5z1ODo1eHuGcZagDnY3/NEBIcxRoqx6qndXqW+m0Uca1gm96oDP1vjCi62r3hjY6h7Yjdvrclnhuw==" workbookSpinCount="100000" workbookSaltValue="4cnPhyNQO8GlAjS+MRPchg==" lockStructure="1"/>
  <bookViews>
    <workbookView xWindow="65416" yWindow="65416" windowWidth="29040" windowHeight="15840" activeTab="0"/>
  </bookViews>
  <sheets>
    <sheet name="Krycí list" sheetId="1" r:id="rId1"/>
    <sheet name="Rekapitulace" sheetId="2" r:id="rId2"/>
    <sheet name="Položky" sheetId="3" r:id="rId3"/>
    <sheet name="Elektroinstalace" sheetId="4" r:id="rId4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'Rekapitulace'!$G$33</definedName>
    <definedName name="Dodavka0">'Položky'!#REF!</definedName>
    <definedName name="HSV">'Rekapitulace'!$E$33</definedName>
    <definedName name="HSV0">'Položky'!#REF!</definedName>
    <definedName name="HZS">'Rekapitulace'!$I$33</definedName>
    <definedName name="HZS0">'Položky'!#REF!</definedName>
    <definedName name="JKSO">'Krycí list'!$G$2</definedName>
    <definedName name="MJ">'Krycí list'!$G$5</definedName>
    <definedName name="Mont">'Rekapitulace'!$H$33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3">'Elektroinstalace'!$B$1:$L$37,'Elektroinstalace'!$B$41:$L$115</definedName>
    <definedName name="_xlnm.Print_Area" localSheetId="0">'Krycí list'!$A$1:$G$45</definedName>
    <definedName name="_xlnm.Print_Area" localSheetId="2">'Položky'!$A$1:$G$437</definedName>
    <definedName name="_xlnm.Print_Area" localSheetId="1">'Rekapitulace'!$A$1:$I$46</definedName>
    <definedName name="PocetMJ">'Krycí list'!$G$6</definedName>
    <definedName name="Poznamka">'Krycí list'!$B$37</definedName>
    <definedName name="Projektant">'Krycí list'!$C$8</definedName>
    <definedName name="PSV">'Rekapitulace'!$F$33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'Rekapitulace'!$H$45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91029"/>
  <extLst/>
</workbook>
</file>

<file path=xl/sharedStrings.xml><?xml version="1.0" encoding="utf-8"?>
<sst xmlns="http://schemas.openxmlformats.org/spreadsheetml/2006/main" count="1410" uniqueCount="763">
  <si>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</si>
  <si>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</si>
  <si>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</si>
  <si>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</si>
  <si>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</si>
  <si>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</si>
  <si>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</si>
  <si>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</si>
  <si>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</si>
  <si>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</si>
  <si>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</si>
  <si>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</si>
  <si>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</si>
  <si>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</si>
  <si>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</si>
  <si>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</si>
  <si>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</si>
  <si>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</si>
  <si>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</si>
  <si>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</si>
  <si>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</si>
  <si>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</si>
  <si>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</si>
  <si>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</si>
  <si>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</si>
  <si>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</si>
  <si>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</si>
  <si>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</si>
  <si>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</si>
  <si>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</si>
  <si>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</si>
  <si>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</si>
  <si>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</si>
  <si>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</si>
  <si>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</si>
  <si>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</si>
  <si>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</si>
  <si>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</si>
  <si>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</si>
  <si>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 xml:space="preserve">Datum : 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</si>
  <si>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</si>
  <si>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</si>
  <si>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</si>
  <si>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</si>
  <si>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</si>
  <si>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</si>
  <si>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</si>
  <si>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</si>
  <si>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</si>
  <si>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</si>
  <si>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</si>
  <si>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</si>
  <si>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</si>
  <si>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</si>
  <si>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</si>
  <si>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</si>
  <si>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</si>
  <si>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</si>
  <si>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</si>
  <si>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</si>
  <si>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</si>
  <si>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</si>
  <si>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</si>
  <si>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</si>
  <si>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</si>
  <si>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</si>
  <si>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</si>
  <si>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</si>
  <si>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</si>
  <si>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</si>
  <si>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</si>
  <si>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</si>
  <si>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</si>
  <si>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</si>
  <si>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</si>
  <si>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</si>
  <si>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</si>
  <si>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RProj1914</t>
  </si>
  <si>
    <t>Stav.úpravy učeben v ZŠ Vybíralova 8, Praha 9</t>
  </si>
  <si>
    <t>01</t>
  </si>
  <si>
    <t>3</t>
  </si>
  <si>
    <t>Svislé a kompletní konstrukce</t>
  </si>
  <si>
    <t>317234410R00</t>
  </si>
  <si>
    <t xml:space="preserve">Vyzdívka mezi nosníky cihlami pálenými na MC </t>
  </si>
  <si>
    <t>m3</t>
  </si>
  <si>
    <t>nad rozvaděč:</t>
  </si>
  <si>
    <t>0,9*0,1*0,2</t>
  </si>
  <si>
    <t>317941121R00</t>
  </si>
  <si>
    <t xml:space="preserve">Osazení ocelových válcovaných nosníků do č.12 </t>
  </si>
  <si>
    <t>t</t>
  </si>
  <si>
    <t>2*0,9*0,01504</t>
  </si>
  <si>
    <t>342261213RS1</t>
  </si>
  <si>
    <t>Příčka sádrokarton. ocel.kce, 2x oplášť. tl.150 mm desky standard tl. 12,5 mm, izol. minerál tl. 6 cm</t>
  </si>
  <si>
    <t>m2</t>
  </si>
  <si>
    <t>3NP:</t>
  </si>
  <si>
    <t>7,01*3,02</t>
  </si>
  <si>
    <t>342264051RT1</t>
  </si>
  <si>
    <t>Podhled sádrokartonový na zavěšenou ocel. konstr. desky standard tl. 12,5 mm, bez izolace</t>
  </si>
  <si>
    <t>2NP:</t>
  </si>
  <si>
    <t>1,2</t>
  </si>
  <si>
    <t>1,95*0,52+1,95*0,7</t>
  </si>
  <si>
    <t>342 00</t>
  </si>
  <si>
    <t xml:space="preserve">Vyztužení SDK příčky v místě tabule </t>
  </si>
  <si>
    <t>3,0*2,5</t>
  </si>
  <si>
    <t>342 01</t>
  </si>
  <si>
    <t>Protihluková a protiprachová stěna - montáž, demontáž a likvidace</t>
  </si>
  <si>
    <t>3,0*3,5*2</t>
  </si>
  <si>
    <t>13331838</t>
  </si>
  <si>
    <t>Úhelník rovnoramenný L jakost S235 100x100x10 mm</t>
  </si>
  <si>
    <t>2*0,9*0,01504*1,1</t>
  </si>
  <si>
    <t>61</t>
  </si>
  <si>
    <t>Upravy povrchů vnitřní</t>
  </si>
  <si>
    <t>610991111R00</t>
  </si>
  <si>
    <t xml:space="preserve">Zakrývání výplní vnitřních otvorů </t>
  </si>
  <si>
    <t>2,4*2,38*7+2,4*2,37+0,89*2,38+1,22*2,37</t>
  </si>
  <si>
    <t>611421231R00</t>
  </si>
  <si>
    <t xml:space="preserve">Oprava váp.omítek stropů do 10% plochy - štukových </t>
  </si>
  <si>
    <t>18,14+4,78+137,91+31,63+10,78</t>
  </si>
  <si>
    <t>611425631R00</t>
  </si>
  <si>
    <t xml:space="preserve">Omítka rýh stropů MV do 30 cm omítkou štukovou </t>
  </si>
  <si>
    <t>(7,77+6,02+1,845)*0,3</t>
  </si>
  <si>
    <t>612401391RT2</t>
  </si>
  <si>
    <t>Omítka malých ploch vnitřních stěn do 1 m2 vápennou štukovou omítkou</t>
  </si>
  <si>
    <t>kus</t>
  </si>
  <si>
    <t>na chodbě u rozvaděče:</t>
  </si>
  <si>
    <t>612421231R00</t>
  </si>
  <si>
    <t xml:space="preserve">Oprava vápen.omítek stěn do 10 % pl. - štukových </t>
  </si>
  <si>
    <t>(3,0+6,045+2,92+1,24+24,155+7,9)*2*3,22</t>
  </si>
  <si>
    <t>612421626R00</t>
  </si>
  <si>
    <t xml:space="preserve">Omítka vnitřní zdiva, MVC, hladká </t>
  </si>
  <si>
    <t>v rozvaděči:</t>
  </si>
  <si>
    <t>0,6*0,6+4*0,6*0,2</t>
  </si>
  <si>
    <t>612421637R00</t>
  </si>
  <si>
    <t xml:space="preserve">Omítka vnitřní zdiva, MVC, štuková </t>
  </si>
  <si>
    <t>pod zvýšenou podlahou:</t>
  </si>
  <si>
    <t>(3,0+6,045)*2*0,44</t>
  </si>
  <si>
    <t>(1,92+1,855+0,62)*0,44</t>
  </si>
  <si>
    <t>(1,24+2*1,0)*0,585</t>
  </si>
  <si>
    <t>2*4,19+2*(0,46+0,49)</t>
  </si>
  <si>
    <t>7,445*0,585</t>
  </si>
  <si>
    <t>0,4*0,585+0,4*0,44+0,4*0,295+0,4*0,145*2</t>
  </si>
  <si>
    <t>po osekaném obkladu:</t>
  </si>
  <si>
    <t>2,62*1,42+2,47*0,16</t>
  </si>
  <si>
    <t>612423631R00</t>
  </si>
  <si>
    <t xml:space="preserve">Omítka rýh stěn vápenná šířky do 30 cm, štuková </t>
  </si>
  <si>
    <t>4*3,22*0,3</t>
  </si>
  <si>
    <t>612451121R00</t>
  </si>
  <si>
    <t xml:space="preserve">Omítka vnitřní zdiva, cementová (MC), hladká </t>
  </si>
  <si>
    <t>1,2*1,2</t>
  </si>
  <si>
    <t>1,53*1,42+1,53*0,16</t>
  </si>
  <si>
    <t>612471413R00</t>
  </si>
  <si>
    <t xml:space="preserve">Úprava vnitřních stěn aktivovaným štukem s přísad. </t>
  </si>
  <si>
    <t>7,435*3,22</t>
  </si>
  <si>
    <t>(3,0+6,045)*2*3,22</t>
  </si>
  <si>
    <t>(3,0+1,66)*2*3,32</t>
  </si>
  <si>
    <t>62</t>
  </si>
  <si>
    <t>Úpravy povrchů vnější</t>
  </si>
  <si>
    <t>620991121R00</t>
  </si>
  <si>
    <t xml:space="preserve">Zakrývání výplní vnějších otvorů z lešení </t>
  </si>
  <si>
    <t>(2,3+5,7+2,4)*2,4</t>
  </si>
  <si>
    <t>(5,13+5,06)*2,4</t>
  </si>
  <si>
    <t>2,4*2,4*4</t>
  </si>
  <si>
    <t>(1,82+5,7+2,4)*2,4</t>
  </si>
  <si>
    <t>622311132RT3</t>
  </si>
  <si>
    <t>Zateplovací systém, fasáda, EPS F tl.100 mm s omítkou silikonovou</t>
  </si>
  <si>
    <t>12,46*3,64</t>
  </si>
  <si>
    <t>622311154RT3</t>
  </si>
  <si>
    <t>Zateplovací systém, ostění, EPS F tl. 60 mm s omítkou silikonovou</t>
  </si>
  <si>
    <t>4*2,4*0,245</t>
  </si>
  <si>
    <t>3*2,4*0,245</t>
  </si>
  <si>
    <t>6*2,4*0,13</t>
  </si>
  <si>
    <t>622471317R00</t>
  </si>
  <si>
    <t xml:space="preserve">Nátěr nebo nástřik stěn vnějších, složitost 1 - 2 </t>
  </si>
  <si>
    <t>12,46*15,4</t>
  </si>
  <si>
    <t>-96,2640</t>
  </si>
  <si>
    <t>5,988*4</t>
  </si>
  <si>
    <t>63</t>
  </si>
  <si>
    <t>Podlahy a podlahové konstrukce</t>
  </si>
  <si>
    <t>632411110R00</t>
  </si>
  <si>
    <t xml:space="preserve">Samonivelační stěrka, ruč.zpracování tl.10 mm </t>
  </si>
  <si>
    <t>očištění stávající podlahy:</t>
  </si>
  <si>
    <t>4,78+64,89+89,19</t>
  </si>
  <si>
    <t>18,14+27,04</t>
  </si>
  <si>
    <t>632411904R00</t>
  </si>
  <si>
    <t xml:space="preserve">Penetrace savých podkladů </t>
  </si>
  <si>
    <t>632451014R00</t>
  </si>
  <si>
    <t xml:space="preserve">Vyrovnávací potěr ze směsi, v pásu, tl.50 mm </t>
  </si>
  <si>
    <t>vyrovnání parapetu:</t>
  </si>
  <si>
    <t>0,3*11,1</t>
  </si>
  <si>
    <t>64</t>
  </si>
  <si>
    <t>Výplně otvorů</t>
  </si>
  <si>
    <t>642944121RU4</t>
  </si>
  <si>
    <t>Osazení ocelových zárubní dodatečně do 2,5 m2 včetně dodávky zárubně  80x197x16 cm</t>
  </si>
  <si>
    <t>D2:</t>
  </si>
  <si>
    <t>2</t>
  </si>
  <si>
    <t>642944121RU5</t>
  </si>
  <si>
    <t>Osazení ocelových zárubní dodatečně do 2,5 m2 včetně dodávky zárubně  90x197x16 cm</t>
  </si>
  <si>
    <t>D1:</t>
  </si>
  <si>
    <t>94</t>
  </si>
  <si>
    <t>Lešení a stavební výtahy</t>
  </si>
  <si>
    <t>941955001R00</t>
  </si>
  <si>
    <t xml:space="preserve">Lešení lehké pomocné, výška podlahy do 1,2 m </t>
  </si>
  <si>
    <t>942941021R00</t>
  </si>
  <si>
    <t xml:space="preserve">Montáž lešení těž.,řad.s pod.š.2,5, H 10 m,300 kg </t>
  </si>
  <si>
    <t>942941191RT3</t>
  </si>
  <si>
    <t>Příplatek za každý měsíc použití lešení k pol.1021 lešení půjčené</t>
  </si>
  <si>
    <t>191,884*2</t>
  </si>
  <si>
    <t>942941821R00</t>
  </si>
  <si>
    <t xml:space="preserve">Demontáž lešení těž.řad.s pod.š.2,5, H 10 m,300 kg </t>
  </si>
  <si>
    <t>95</t>
  </si>
  <si>
    <t>Dokončovací konstrukce na pozemních stavbách</t>
  </si>
  <si>
    <t>952901111R00</t>
  </si>
  <si>
    <t xml:space="preserve">Vyčištění budov o výšce podlaží do 4 m </t>
  </si>
  <si>
    <t>46,2</t>
  </si>
  <si>
    <t>952902110R00</t>
  </si>
  <si>
    <t xml:space="preserve">Čištění zametáním v místnostech a chodbách </t>
  </si>
  <si>
    <t>950 00</t>
  </si>
  <si>
    <t xml:space="preserve">Zakrytí podlah geotextilií - montáž, demontáž </t>
  </si>
  <si>
    <t>950 01</t>
  </si>
  <si>
    <t>950 09</t>
  </si>
  <si>
    <t xml:space="preserve">Měření doby dozvuku v učebnách </t>
  </si>
  <si>
    <t>kpl</t>
  </si>
  <si>
    <t>950 10</t>
  </si>
  <si>
    <t xml:space="preserve">Nastěhování a vystěhování nábytku </t>
  </si>
  <si>
    <t>950 11</t>
  </si>
  <si>
    <t xml:space="preserve">Stavební výtah </t>
  </si>
  <si>
    <t>96</t>
  </si>
  <si>
    <t>Bourání konstrukcí</t>
  </si>
  <si>
    <t>962031116R00</t>
  </si>
  <si>
    <t xml:space="preserve">Bourání příček z cihel pálených plných tl. 140 mm </t>
  </si>
  <si>
    <t>2,5</t>
  </si>
  <si>
    <t>962031145R00</t>
  </si>
  <si>
    <t xml:space="preserve">Bourání příček z tvárnic pórobetonových tl. 150 mm </t>
  </si>
  <si>
    <t>7,77*3,22-1,25*1,97*2</t>
  </si>
  <si>
    <t>962031147R00</t>
  </si>
  <si>
    <t xml:space="preserve">Bourání příček z tvárnic pórobetonových tl. 200 mm </t>
  </si>
  <si>
    <t>(6,02+1,845)*3,22-0,8*1,97</t>
  </si>
  <si>
    <t>962052211R00</t>
  </si>
  <si>
    <t xml:space="preserve">Bourání zdiva železobetonového nadzákladového </t>
  </si>
  <si>
    <t>základy VZT:</t>
  </si>
  <si>
    <t>1,0*1,0*0,16+2*0,45*0,3*0,25+2*0,4*0,22*0,25</t>
  </si>
  <si>
    <t>962086121R00</t>
  </si>
  <si>
    <t xml:space="preserve">Bourání příček z plynosilik. a pórobetonu tl.30 cm </t>
  </si>
  <si>
    <t>12,81</t>
  </si>
  <si>
    <t>962095212R00</t>
  </si>
  <si>
    <t xml:space="preserve">Demontáž dílců meziokenních, H budovy do 24 m </t>
  </si>
  <si>
    <t>5</t>
  </si>
  <si>
    <t>965048515R00</t>
  </si>
  <si>
    <t xml:space="preserve">Broušení betonových povrchů do tl. 5 mm </t>
  </si>
  <si>
    <t>po odbouraných základech:</t>
  </si>
  <si>
    <t>1,0*1,0+2*0,45*0,3+2*0,4*0,22</t>
  </si>
  <si>
    <t>968061125R00</t>
  </si>
  <si>
    <t xml:space="preserve">Vyvěšení dřevěných dveřních křídel pl. do 2 m2 </t>
  </si>
  <si>
    <t>9</t>
  </si>
  <si>
    <t>968072455R00</t>
  </si>
  <si>
    <t xml:space="preserve">Vybourání kovových dveřních zárubní pl. do 2 m2 </t>
  </si>
  <si>
    <t>0,8*1,97*3</t>
  </si>
  <si>
    <t>968072456R00</t>
  </si>
  <si>
    <t xml:space="preserve">Vybourání kovových dveřních zárubní pl. nad 2 m2 </t>
  </si>
  <si>
    <t>1,25*1,97*2</t>
  </si>
  <si>
    <t>968083003R00</t>
  </si>
  <si>
    <t xml:space="preserve">Vybourání plastových oken do 4 m2 </t>
  </si>
  <si>
    <t>1,8*1,2+1,8*1,17+1,78*1,17+1,78*1,16</t>
  </si>
  <si>
    <t>97</t>
  </si>
  <si>
    <t>Prorážení otvorů</t>
  </si>
  <si>
    <t>970231300R00</t>
  </si>
  <si>
    <t xml:space="preserve">Řezání cihelného zdiva hl. řezu 300 mm </t>
  </si>
  <si>
    <t>m</t>
  </si>
  <si>
    <t>odříznutí panelů:</t>
  </si>
  <si>
    <t>11,08+2*1,16</t>
  </si>
  <si>
    <t>rozřezání na díly 50/50:</t>
  </si>
  <si>
    <t>11,08+21*1,16</t>
  </si>
  <si>
    <t>973041511R00</t>
  </si>
  <si>
    <t xml:space="preserve">Vysekání výklenků zeď beton. pl. nad 0,25 m2 </t>
  </si>
  <si>
    <t>pro rozvaděč:</t>
  </si>
  <si>
    <t>0,6*0,6*0,2</t>
  </si>
  <si>
    <t>974031664R00</t>
  </si>
  <si>
    <t xml:space="preserve">Vysekání rýh zeď cihelná vtah. nosníků 15 x 15 cm </t>
  </si>
  <si>
    <t>2*0,9</t>
  </si>
  <si>
    <t>978011121R00</t>
  </si>
  <si>
    <t xml:space="preserve">Otlučení omítek vnitřních vápenných stropů do 10 % </t>
  </si>
  <si>
    <t>978013121R00</t>
  </si>
  <si>
    <t xml:space="preserve">Otlučení omítek vnitřních stěn v rozsahu do 10 % </t>
  </si>
  <si>
    <t>978021191R00</t>
  </si>
  <si>
    <t xml:space="preserve">Otlučení cementových omítek vnitřních stěn do 100% </t>
  </si>
  <si>
    <t>(2,47+1,53)*1,42</t>
  </si>
  <si>
    <t>978059531R00</t>
  </si>
  <si>
    <t xml:space="preserve">Odsekání vnitřních obkladů stěn nad 2 m2 </t>
  </si>
  <si>
    <t>99</t>
  </si>
  <si>
    <t>Staveništní přesun hmot</t>
  </si>
  <si>
    <t>999281151R00</t>
  </si>
  <si>
    <t xml:space="preserve">Přesun hmot pro opravy a údržbu do v. 25 m,nošením </t>
  </si>
  <si>
    <t>999281193R00</t>
  </si>
  <si>
    <t xml:space="preserve">Přesun hmot, opravy a údržba, příplatek do 1 km </t>
  </si>
  <si>
    <t>714</t>
  </si>
  <si>
    <t>Izolace akustické a protiotřesové</t>
  </si>
  <si>
    <t>714119001R00</t>
  </si>
  <si>
    <t xml:space="preserve">Montáž akust. obklad. panelů, podkladový rošt </t>
  </si>
  <si>
    <t>pozn. 5:</t>
  </si>
  <si>
    <t>(2,52+5,39+5,37+5,37)*(5,41+0,15)</t>
  </si>
  <si>
    <t>0,485*4,15</t>
  </si>
  <si>
    <t>714 01</t>
  </si>
  <si>
    <t>D+M obvodového profilu zesíleného odolného vůči nárazu</t>
  </si>
  <si>
    <t>(2,52+5,39+5,37+5,37)</t>
  </si>
  <si>
    <t>714 00</t>
  </si>
  <si>
    <t xml:space="preserve">Stropní akust.panel 600x600 </t>
  </si>
  <si>
    <t>105,7067*1,1</t>
  </si>
  <si>
    <t>998714203R00</t>
  </si>
  <si>
    <t xml:space="preserve">Přesun hmot pro akustická opatření, výšky do 24 m </t>
  </si>
  <si>
    <t>998714292R00</t>
  </si>
  <si>
    <t xml:space="preserve">Příplatek zvětš. přesun, akust. opatření do 100 m </t>
  </si>
  <si>
    <t>721</t>
  </si>
  <si>
    <t>Vnitřní kanalizace</t>
  </si>
  <si>
    <t>721176103R00</t>
  </si>
  <si>
    <t xml:space="preserve">Potrubí připojovací D 50 x 1,8 mm </t>
  </si>
  <si>
    <t>721176104R00</t>
  </si>
  <si>
    <t xml:space="preserve">Potrubí připojovací D 75 x 1,9 mm </t>
  </si>
  <si>
    <t>721 P</t>
  </si>
  <si>
    <t xml:space="preserve">Stavební přípomoci </t>
  </si>
  <si>
    <t>998721203R00</t>
  </si>
  <si>
    <t xml:space="preserve">Přesun hmot pro vnitřní kanalizaci, výšky do 24 m </t>
  </si>
  <si>
    <t>998721292R00</t>
  </si>
  <si>
    <t xml:space="preserve">Příplatek zvětš. přesun, vnitřní kanaliz. do 100 m </t>
  </si>
  <si>
    <t>722</t>
  </si>
  <si>
    <t>Vnitřní vodovod</t>
  </si>
  <si>
    <t>722172311R00</t>
  </si>
  <si>
    <t xml:space="preserve">Potrubí z PPR, studená, D 20x2,8 mm, vč.zed.výpom. </t>
  </si>
  <si>
    <t>722172331R00</t>
  </si>
  <si>
    <t xml:space="preserve">Potrubí z PPR, teplá, D 20x3,4 mm, vč. zed. výpom. </t>
  </si>
  <si>
    <t>722182011R00</t>
  </si>
  <si>
    <t xml:space="preserve">Montáž izolač.skruží na potrubí přímé </t>
  </si>
  <si>
    <t>SV:</t>
  </si>
  <si>
    <t>TUV:</t>
  </si>
  <si>
    <t>722 P</t>
  </si>
  <si>
    <t>283771026</t>
  </si>
  <si>
    <t>Izolace potrubí 20x9 mm</t>
  </si>
  <si>
    <t>5*1,1</t>
  </si>
  <si>
    <t>283771029</t>
  </si>
  <si>
    <t>Izolace potrubí 20x22 mm</t>
  </si>
  <si>
    <t>998722203R00</t>
  </si>
  <si>
    <t xml:space="preserve">Přesun hmot pro vnitřní vodovod, výšky do 24 m </t>
  </si>
  <si>
    <t>998722292R00</t>
  </si>
  <si>
    <t xml:space="preserve">Příplatek zvětš. přesun, vnitřní vodovod do 100 m </t>
  </si>
  <si>
    <t>725</t>
  </si>
  <si>
    <t>Zařizovací předměty</t>
  </si>
  <si>
    <t>725017122R00</t>
  </si>
  <si>
    <t xml:space="preserve">Umyvadlo na šrouby 55 x 40 cm, bílé </t>
  </si>
  <si>
    <t>soubor</t>
  </si>
  <si>
    <t>725210821R00</t>
  </si>
  <si>
    <t xml:space="preserve">Demontáž umyvadel bez výtokových armatur </t>
  </si>
  <si>
    <t>725210914R00</t>
  </si>
  <si>
    <t xml:space="preserve">Zpětná montáž umyvadla bez výtok.armatur </t>
  </si>
  <si>
    <t>725820801R00</t>
  </si>
  <si>
    <t xml:space="preserve">Demontáž baterie nástěnné do G 3/4 </t>
  </si>
  <si>
    <t>725823111R00</t>
  </si>
  <si>
    <t xml:space="preserve">Baterie umyvadlová stoján. ruční, bez otvír.odpadu </t>
  </si>
  <si>
    <t>725825111R00</t>
  </si>
  <si>
    <t xml:space="preserve">Baterie umyvadlová nástěnná ruční </t>
  </si>
  <si>
    <t>725860213R00</t>
  </si>
  <si>
    <t xml:space="preserve">Sifon umyvadlový </t>
  </si>
  <si>
    <t>725 P</t>
  </si>
  <si>
    <t>998725203R00</t>
  </si>
  <si>
    <t xml:space="preserve">Přesun hmot pro zařizovací předměty, výšky do 24 m </t>
  </si>
  <si>
    <t>998725292R00</t>
  </si>
  <si>
    <t xml:space="preserve">Příplatek zvětš. přesun, zařiz. předměty do 100 m </t>
  </si>
  <si>
    <t>735</t>
  </si>
  <si>
    <t>Otopná tělesa</t>
  </si>
  <si>
    <t>730 00</t>
  </si>
  <si>
    <t xml:space="preserve">Demontáž litinového radiátoru </t>
  </si>
  <si>
    <t>730 01</t>
  </si>
  <si>
    <t xml:space="preserve">Přetěsnění a nátěr litinového radiátoru </t>
  </si>
  <si>
    <t>730 02</t>
  </si>
  <si>
    <t xml:space="preserve">D+M litinového radiátoru - 10 žeber </t>
  </si>
  <si>
    <t>730 03</t>
  </si>
  <si>
    <t xml:space="preserve">D+M termostatické hlavice </t>
  </si>
  <si>
    <t>730 04</t>
  </si>
  <si>
    <t xml:space="preserve">Vypuštění části systému ÚT </t>
  </si>
  <si>
    <t>730 05</t>
  </si>
  <si>
    <t xml:space="preserve">Zavaření stávajících odboček pro radiátory </t>
  </si>
  <si>
    <t>730 06</t>
  </si>
  <si>
    <t xml:space="preserve">Vevaření nových odboček pro radiátory DN 20 </t>
  </si>
  <si>
    <t>730 07</t>
  </si>
  <si>
    <t xml:space="preserve">Dozor při svařování </t>
  </si>
  <si>
    <t>730 08</t>
  </si>
  <si>
    <t xml:space="preserve">Nátěr potrubí ÚT a nových radiátorů </t>
  </si>
  <si>
    <t>730 09</t>
  </si>
  <si>
    <t xml:space="preserve">Napuštění systému ÚT, topná a tlaková zkouška </t>
  </si>
  <si>
    <t>P 730</t>
  </si>
  <si>
    <t>998735203R00</t>
  </si>
  <si>
    <t xml:space="preserve">Přesun hmot pro otopná tělesa, výšky do 24 m </t>
  </si>
  <si>
    <t>998735293R00</t>
  </si>
  <si>
    <t xml:space="preserve">Příplatek zvětšený přesun, otopná tělesa do 500 m </t>
  </si>
  <si>
    <t>762</t>
  </si>
  <si>
    <t>Konstrukce tesařské</t>
  </si>
  <si>
    <t>762512125R00</t>
  </si>
  <si>
    <t xml:space="preserve">Položení podlah. desek ve dvou vrstvách šroubovan. </t>
  </si>
  <si>
    <t>konstrukce stupínku :</t>
  </si>
  <si>
    <t>(2,5*7,52-0,515*0,37)+(7,52+2,5)*0,15</t>
  </si>
  <si>
    <t>762526811R00</t>
  </si>
  <si>
    <t xml:space="preserve">Demontáž podlah bez polštářů z dřevotřísky do 2 cm </t>
  </si>
  <si>
    <t>pozn. 2:</t>
  </si>
  <si>
    <t>(28,58+1,88*0,17+26,38+22,26+7,445*0,15)*2</t>
  </si>
  <si>
    <t>pozn. 3:</t>
  </si>
  <si>
    <t>(42,32+7,445*0,145)*2</t>
  </si>
  <si>
    <t>pozn. 4:</t>
  </si>
  <si>
    <t>(21,13+7,035*0,145+18,14+3,54+1,82*0,22+1,92*0,22)*2</t>
  </si>
  <si>
    <t>(22,61+1,24*0,145)*2</t>
  </si>
  <si>
    <t>762595000R00</t>
  </si>
  <si>
    <t xml:space="preserve">Spojovací a ochranné prostředky k položení podlah </t>
  </si>
  <si>
    <t>20,1124*2*0,018</t>
  </si>
  <si>
    <t>762711810R00</t>
  </si>
  <si>
    <t xml:space="preserve">Demontáž vázaných konstrukcí hraněných do 120 cm2 </t>
  </si>
  <si>
    <t>762711830R00</t>
  </si>
  <si>
    <t xml:space="preserve">Demontáž vázaných konstrukcí hraněných do 288 cm2 </t>
  </si>
  <si>
    <t>762711840R00</t>
  </si>
  <si>
    <t xml:space="preserve">Demontáž vázaných konstrukcí hraněných do 450 cm2 </t>
  </si>
  <si>
    <t>762711850R00</t>
  </si>
  <si>
    <t xml:space="preserve">Demontáž vázaných konstrukcí hraněných nad 450 cm2 </t>
  </si>
  <si>
    <t>762712120RT2</t>
  </si>
  <si>
    <t>Montáž vázaných konstrukcí hraněných do 224 cm2 včetně dodávky řeziva, hranoly</t>
  </si>
  <si>
    <t>konstrukce stupínku 4 m/m2:</t>
  </si>
  <si>
    <t>(2,5*7,52-0,515*0,37)*4</t>
  </si>
  <si>
    <t>762795000R00</t>
  </si>
  <si>
    <t xml:space="preserve">Spojovací prostředky pro vázané konstrukce </t>
  </si>
  <si>
    <t>74,4378*0,02</t>
  </si>
  <si>
    <t>60726121</t>
  </si>
  <si>
    <t>Deska dřevoštěpková tl. 18 mm</t>
  </si>
  <si>
    <t>20,1124*2*1,1</t>
  </si>
  <si>
    <t>998762203R00</t>
  </si>
  <si>
    <t xml:space="preserve">Přesun hmot pro tesařské konstrukce, výšky do 24 m </t>
  </si>
  <si>
    <t>998762294R00</t>
  </si>
  <si>
    <t xml:space="preserve">Příplatek zvětšený přesun, tesařské konstr.do 1 km </t>
  </si>
  <si>
    <t>764</t>
  </si>
  <si>
    <t>Konstrukce klempířské</t>
  </si>
  <si>
    <t>U všech klempířských prvků jsou součástí položek veškeré pomocné práce, materiály a doplňky</t>
  </si>
  <si>
    <t>764410850R00</t>
  </si>
  <si>
    <t xml:space="preserve">Demontáž oplechování parapetů,rš od 100 do 330 mm </t>
  </si>
  <si>
    <t>11,1</t>
  </si>
  <si>
    <t>764816120R00</t>
  </si>
  <si>
    <t xml:space="preserve">Oplechování parapetů, lakovaný Pz plech, rš 185 mm </t>
  </si>
  <si>
    <t>L2:</t>
  </si>
  <si>
    <t>0,43*2</t>
  </si>
  <si>
    <t>L3:</t>
  </si>
  <si>
    <t>1,03</t>
  </si>
  <si>
    <t>764816133R00</t>
  </si>
  <si>
    <t xml:space="preserve">Oplechování parapetů, lakovaný Pz plech, rš 315 mm </t>
  </si>
  <si>
    <t>L1:</t>
  </si>
  <si>
    <t>2,27*4</t>
  </si>
  <si>
    <t>998764203R00</t>
  </si>
  <si>
    <t xml:space="preserve">Přesun hmot pro klempířské konstr., výšky do 24 m </t>
  </si>
  <si>
    <t>998764292R00</t>
  </si>
  <si>
    <t xml:space="preserve">Příplatek zvětš. přesun, klempíř. konstr. do 100 m </t>
  </si>
  <si>
    <t>766</t>
  </si>
  <si>
    <t>Konstrukce truhlářské</t>
  </si>
  <si>
    <t>Součástí dodávky a montáže oken a vchod.dveří jsou veškeré těsnící folie a krycí profily</t>
  </si>
  <si>
    <t>766661413R00</t>
  </si>
  <si>
    <t xml:space="preserve">Montáž dveří protipožár.1kř.do 80 cm, bez kukátka </t>
  </si>
  <si>
    <t>766661422R00</t>
  </si>
  <si>
    <t xml:space="preserve">Montáž dveří protipožárních 1kříd. nad 80 cm </t>
  </si>
  <si>
    <t>766669117R00</t>
  </si>
  <si>
    <t xml:space="preserve">Dokování samozavírače na ocelovou zárubeň </t>
  </si>
  <si>
    <t>766669921R00</t>
  </si>
  <si>
    <t xml:space="preserve">Montáž zámku </t>
  </si>
  <si>
    <t>766670021R00</t>
  </si>
  <si>
    <t xml:space="preserve">Montáž kliky a štítku </t>
  </si>
  <si>
    <t>766691220R00</t>
  </si>
  <si>
    <t xml:space="preserve">Montáž mezioken.iz.vložky,vnitř.licování,do 1,0 m2 </t>
  </si>
  <si>
    <t>766691250R00</t>
  </si>
  <si>
    <t xml:space="preserve">Montáž mezioken.iz.vložky,vnitř.licování,nad 2 m2 </t>
  </si>
  <si>
    <t>766 00</t>
  </si>
  <si>
    <t>Demontáž opláštění parapetu vč. ocelové konstrukce včetně likvidace</t>
  </si>
  <si>
    <t>2,62+5,6+5,58+3,385+2,045</t>
  </si>
  <si>
    <t>766 01</t>
  </si>
  <si>
    <t>Demontáž sedaček včetně likvidace</t>
  </si>
  <si>
    <t>9*11</t>
  </si>
  <si>
    <t>766 02</t>
  </si>
  <si>
    <t>Demontáž tabule včetně likvidace</t>
  </si>
  <si>
    <t>766 03</t>
  </si>
  <si>
    <t>Demontáž žaluzie v okně včetně likvidace</t>
  </si>
  <si>
    <t>766 10</t>
  </si>
  <si>
    <t>D+M posuvné skládací stěny 7040x3020 tl. 89 mm vzduchová neprůzvučnost 37 dB</t>
  </si>
  <si>
    <t>766 11</t>
  </si>
  <si>
    <t xml:space="preserve">Dodávka MIV 300/2380 </t>
  </si>
  <si>
    <t>766 12</t>
  </si>
  <si>
    <t xml:space="preserve">Dodávka MIV 900/2380 </t>
  </si>
  <si>
    <t>O 1</t>
  </si>
  <si>
    <t xml:space="preserve">D+M plastového okna 2400x2380 </t>
  </si>
  <si>
    <t>O 2</t>
  </si>
  <si>
    <t xml:space="preserve">D+M plastového okna /křídla/ 1220x500 </t>
  </si>
  <si>
    <t>T 1</t>
  </si>
  <si>
    <t xml:space="preserve">D+M radiátorového krytu 2620x300x800 </t>
  </si>
  <si>
    <t>T 2</t>
  </si>
  <si>
    <t xml:space="preserve">D+M radiátorového krytu 5600x300x800 </t>
  </si>
  <si>
    <t>T 3</t>
  </si>
  <si>
    <t xml:space="preserve">D+M radiátorového krytu 5580x300x800 </t>
  </si>
  <si>
    <t>T 4</t>
  </si>
  <si>
    <t>54914620</t>
  </si>
  <si>
    <t>Dveřní kování</t>
  </si>
  <si>
    <t>54917015</t>
  </si>
  <si>
    <t>Zavírač dveří hydraulický</t>
  </si>
  <si>
    <t>54926043</t>
  </si>
  <si>
    <t>Zámek</t>
  </si>
  <si>
    <t>61165634</t>
  </si>
  <si>
    <t>Dveře požární EW30 DP3-C  80x197 cm</t>
  </si>
  <si>
    <t>61165635</t>
  </si>
  <si>
    <t>Dveře požární EW30 DP3-C  90x197 cm</t>
  </si>
  <si>
    <t>998766203R00</t>
  </si>
  <si>
    <t xml:space="preserve">Přesun hmot pro truhlářské konstr., výšky do 24 m </t>
  </si>
  <si>
    <t>998766292R00</t>
  </si>
  <si>
    <t xml:space="preserve">Příplatek zvětš. přesun, truhlář. konstr. do 100 m </t>
  </si>
  <si>
    <t>767</t>
  </si>
  <si>
    <t>Konstrukce zámečnické</t>
  </si>
  <si>
    <t>767581802R00</t>
  </si>
  <si>
    <t xml:space="preserve">Demontáž podhledů - lamel </t>
  </si>
  <si>
    <t>obklad Feal:</t>
  </si>
  <si>
    <t>(18,36*1,0+2*18,36*0,51)</t>
  </si>
  <si>
    <t>767582800R00</t>
  </si>
  <si>
    <t xml:space="preserve">Demontáž podhledů - roštů </t>
  </si>
  <si>
    <t>(18,36*1,0+2*18,36*0,51)*2</t>
  </si>
  <si>
    <t>Ž 01</t>
  </si>
  <si>
    <t>Předokenní Al žaluzie profil Z70, š. lamely 70 mm 2400/2380 vč. pohonu a ovládání</t>
  </si>
  <si>
    <t>Ž 02</t>
  </si>
  <si>
    <t>Předokenní Al žaluzie profil Z70, š. lamely 70 mm 1220/2370 vč. pohonu a ovládání</t>
  </si>
  <si>
    <t>Ž 03</t>
  </si>
  <si>
    <t>Předokenní Al žaluzie profil Z70, š. lamely 70 mm 890/2380 vč. pohonu a ovládání</t>
  </si>
  <si>
    <t>Ž 04</t>
  </si>
  <si>
    <t>Předokenní Al žaluzie profil Z70, š. lamely 70 mm 1780/2370 vč. pohonu a ovládání</t>
  </si>
  <si>
    <t>998767203R00</t>
  </si>
  <si>
    <t xml:space="preserve">Přesun hmot pro zámečnické konstr., výšky do 24 m </t>
  </si>
  <si>
    <t>998767292R00</t>
  </si>
  <si>
    <t xml:space="preserve">Příplatek zvětš. přesun, zámeč. konstr. do 100 m </t>
  </si>
  <si>
    <t>776</t>
  </si>
  <si>
    <t>Podlahy povlakové</t>
  </si>
  <si>
    <t>776421100RU1</t>
  </si>
  <si>
    <t>Lepení podlahových soklíků z PVC a vinylu včetně dodávky soklíku PVC</t>
  </si>
  <si>
    <t>(2,92+1,855)*2-(1,82+0,8+0,9)</t>
  </si>
  <si>
    <t>(20,555+7,77)*2+2*0,52+2*0,4*3-2*0,9</t>
  </si>
  <si>
    <t>776431010R00</t>
  </si>
  <si>
    <t xml:space="preserve">Montáž podlahových soklíků z koberc. pásů na lištu </t>
  </si>
  <si>
    <t>(6,045+3,0)*2-0,8</t>
  </si>
  <si>
    <t>(3,45+7,9)*2-0,8</t>
  </si>
  <si>
    <t>776511810R00</t>
  </si>
  <si>
    <t xml:space="preserve">Odstranění PVC a koberců lepených bez podložky </t>
  </si>
  <si>
    <t>koberec:</t>
  </si>
  <si>
    <t>18,14+137,91+31,63+1,8*0,17+7,045*0,135+(7,445+0,7)*0,145+7,435*0,15+7,435*0,145+7,035*0,145</t>
  </si>
  <si>
    <t>PVC:</t>
  </si>
  <si>
    <t>4,78+1,8*1,97</t>
  </si>
  <si>
    <t>776521100R00</t>
  </si>
  <si>
    <t>P1:</t>
  </si>
  <si>
    <t>776572100R00</t>
  </si>
  <si>
    <t xml:space="preserve">Lepení povlakových podlah z pásů textilních </t>
  </si>
  <si>
    <t>28410302</t>
  </si>
  <si>
    <t>Podlaha lepená Vinyl</t>
  </si>
  <si>
    <t>158,86*1,1</t>
  </si>
  <si>
    <t>69741046</t>
  </si>
  <si>
    <t>Koberec zátěžový</t>
  </si>
  <si>
    <t>45,18*1,1</t>
  </si>
  <si>
    <t>998776203R00</t>
  </si>
  <si>
    <t xml:space="preserve">Přesun hmot pro podlahy povlakové, výšky do 24 m </t>
  </si>
  <si>
    <t>998776292R00</t>
  </si>
  <si>
    <t xml:space="preserve">Příplatek zvětš. přesun, podlahy povlak. do 100 m </t>
  </si>
  <si>
    <t>781</t>
  </si>
  <si>
    <t>Obklady keramické</t>
  </si>
  <si>
    <t>781101210R00</t>
  </si>
  <si>
    <t xml:space="preserve">Penetrace podkladu pod obklady </t>
  </si>
  <si>
    <t>781415014R00</t>
  </si>
  <si>
    <t>Montáž obkladů stěn, porovin., do tmele vč.přípravy podkladu a spárování</t>
  </si>
  <si>
    <t>781497111RS3</t>
  </si>
  <si>
    <t xml:space="preserve">Lišta hliníková ukončovacích k obkladům </t>
  </si>
  <si>
    <t>0,8</t>
  </si>
  <si>
    <t>1,2*3</t>
  </si>
  <si>
    <t>2*1,42</t>
  </si>
  <si>
    <t>781497121RS3</t>
  </si>
  <si>
    <t xml:space="preserve">Lišta hliníková rohová k obkladům </t>
  </si>
  <si>
    <t>1,53</t>
  </si>
  <si>
    <t>597813565</t>
  </si>
  <si>
    <t xml:space="preserve">Dodávka obkladu </t>
  </si>
  <si>
    <t>6,3574*1,1</t>
  </si>
  <si>
    <t>998781203R00</t>
  </si>
  <si>
    <t xml:space="preserve">Přesun hmot pro obklady keramické, výšky do 24 m </t>
  </si>
  <si>
    <t>998781292R00</t>
  </si>
  <si>
    <t xml:space="preserve">Příplatek zvětš. přesun, obkl. keramické do 100 m </t>
  </si>
  <si>
    <t>783</t>
  </si>
  <si>
    <t>Nátěry</t>
  </si>
  <si>
    <t>783 00</t>
  </si>
  <si>
    <t xml:space="preserve">Nátěr kovové zárubně jednokřídlové </t>
  </si>
  <si>
    <t>784</t>
  </si>
  <si>
    <t>Malby</t>
  </si>
  <si>
    <t>784191101R00</t>
  </si>
  <si>
    <t xml:space="preserve">Penetrace podkladu univerzální 1x </t>
  </si>
  <si>
    <t>na omítky:</t>
  </si>
  <si>
    <t>203,24+294,4744</t>
  </si>
  <si>
    <t>na SDK:</t>
  </si>
  <si>
    <t>21,1702*2+3,579</t>
  </si>
  <si>
    <t>784195412R00</t>
  </si>
  <si>
    <t xml:space="preserve">Malba tekutá, 2 x na omítky </t>
  </si>
  <si>
    <t>784195612R00</t>
  </si>
  <si>
    <t xml:space="preserve">Malba tekutá bílá 2 x na SDK </t>
  </si>
  <si>
    <t>784402801R00</t>
  </si>
  <si>
    <t xml:space="preserve">Odstranění malby oškrábáním v místnosti H do 3,8 m </t>
  </si>
  <si>
    <t>784403801R00</t>
  </si>
  <si>
    <t xml:space="preserve">Odstranění maleb omytím v místnosti H do 3,8 m </t>
  </si>
  <si>
    <t>784 00</t>
  </si>
  <si>
    <t xml:space="preserve">Příplatek za provedení barevné malby </t>
  </si>
  <si>
    <t>M21</t>
  </si>
  <si>
    <t>Elektromontáže</t>
  </si>
  <si>
    <t>210 00</t>
  </si>
  <si>
    <t>Provedení silnoproudé a slaboproudé elektroinstalace - viz samostatná část PD</t>
  </si>
  <si>
    <t>P 021</t>
  </si>
  <si>
    <t>M24</t>
  </si>
  <si>
    <t>Montáže vzduchotechnických zařízení</t>
  </si>
  <si>
    <t>240 00</t>
  </si>
  <si>
    <t xml:space="preserve">Demontáž VZT vč.likvidace </t>
  </si>
  <si>
    <t>D96</t>
  </si>
  <si>
    <t>Přesuny suti a vybouraných hmot</t>
  </si>
  <si>
    <t>979011211R00</t>
  </si>
  <si>
    <t xml:space="preserve">Svislá doprava suti a vybour. hmot za 2.NP nošením </t>
  </si>
  <si>
    <t>979011219R00</t>
  </si>
  <si>
    <t xml:space="preserve">Přípl.k svislé dopr.suti za každé další NP nošením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</si>
  <si>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</si>
  <si>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</si>
  <si>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</si>
  <si>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</si>
  <si>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</si>
  <si>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</si>
  <si>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</si>
  <si>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</si>
  <si>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979088212R00</t>
  </si>
  <si>
    <t xml:space="preserve">Nakládání suti na dopravní prostředky </t>
  </si>
  <si>
    <t>979999996T00</t>
  </si>
  <si>
    <t xml:space="preserve">Poplatek za skládku suti a vybouraných hmot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</si>
  <si>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</si>
  <si>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</si>
  <si>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</si>
  <si>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</si>
  <si>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</si>
  <si>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</si>
  <si>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</si>
  <si>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bude určen výběrovým řízením</t>
  </si>
  <si>
    <t>MČ Praha 14 Bratří Venclíků 1073, Praha 9</t>
  </si>
  <si>
    <t>R-Projekt 07 Praha s.r.o. Ke Strašnické 8/1795,P10</t>
  </si>
  <si>
    <t>KRYCÍ LIST SOUPISU</t>
  </si>
  <si>
    <t>v ---  níže se nacházejí doplnkové a pomocné údaje k sestavám  --- v</t>
  </si>
  <si>
    <t>Stavba:</t>
  </si>
  <si>
    <t>ZŠ Vybíralova, Praha 9 – Černý Most</t>
  </si>
  <si>
    <t>Profese:</t>
  </si>
  <si>
    <t>D.1.4.e. - Elektro silnoproud / slaboproud</t>
  </si>
  <si>
    <t>Místo:</t>
  </si>
  <si>
    <t>Zodpovědný projektant:</t>
  </si>
  <si>
    <t>Flosman Jiří</t>
  </si>
  <si>
    <t>Projektant:</t>
  </si>
  <si>
    <t>Poznámka:</t>
  </si>
  <si>
    <t>Cena bez DPH</t>
  </si>
  <si>
    <t>REKAPITULACE ČLENĚNÍ SOUPISU PRACÍ A MATERIÁLU</t>
  </si>
  <si>
    <t>Náklady soupisu celkem</t>
  </si>
  <si>
    <t>-1</t>
  </si>
  <si>
    <t>SOUPIS PRACÍ  A MATERIÁLU</t>
  </si>
  <si>
    <t>D</t>
  </si>
  <si>
    <t>PČ</t>
  </si>
  <si>
    <t>Typ</t>
  </si>
  <si>
    <t>Kód</t>
  </si>
  <si>
    <t>Popis</t>
  </si>
  <si>
    <t>počet</t>
  </si>
  <si>
    <t>Cena/mat.</t>
  </si>
  <si>
    <t>Cena/práce</t>
  </si>
  <si>
    <t>Cena celkem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</si>
  <si>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</si>
  <si>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</si>
  <si>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</si>
  <si>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</si>
  <si>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</si>
  <si>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</si>
  <si>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</si>
  <si>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Kabely a kabelové trasy</t>
  </si>
  <si>
    <t>ROZPOCET</t>
  </si>
  <si>
    <t>Vnitřní rozvody – silnoproud</t>
  </si>
  <si>
    <t>M</t>
  </si>
  <si>
    <t>CYKY-J 5x6</t>
  </si>
  <si>
    <t>hlavní přívod</t>
  </si>
  <si>
    <t>CYKY-J 3x2,5</t>
  </si>
  <si>
    <t>zásuvky</t>
  </si>
  <si>
    <t>CYKY-J 3x1,5</t>
  </si>
  <si>
    <t>osvětlení</t>
  </si>
  <si>
    <t>CYKY-O 3x1,5</t>
  </si>
  <si>
    <t>osvětlení mezi vyp.č.6 a 7</t>
  </si>
  <si>
    <t>CYKY-A 2x1,5</t>
  </si>
  <si>
    <t>od vypínačů k SS relé v rozvaděči</t>
  </si>
  <si>
    <t>Vnitřní rozvody – slaboproud</t>
  </si>
  <si>
    <t>UPT cat.5e 2x2x0,8</t>
  </si>
  <si>
    <t>Ohebná trubka pr.25mm s protahovacím drátem</t>
  </si>
  <si>
    <t>pro datové rozvody</t>
  </si>
  <si>
    <t>Reproduktorový kabel profesionální 2×1,5 mm²</t>
  </si>
  <si>
    <t xml:space="preserve">PVC izolace, 2 žíly CuL </t>
  </si>
  <si>
    <t>Rozvaděč R1</t>
  </si>
  <si>
    <t>M+P</t>
  </si>
  <si>
    <t>Rozvaděč R1 pro montáž na omítku</t>
  </si>
  <si>
    <t>Rozvaděč včetně příslušenství</t>
  </si>
  <si>
    <t>ks</t>
  </si>
  <si>
    <t>3f jistič 20A/B</t>
  </si>
  <si>
    <t>instalovaný v nadřazeném rozvaděči, z kterého je R1 napájen</t>
  </si>
  <si>
    <t>Hlavní vypínač 20A, 10kA</t>
  </si>
  <si>
    <t>Kombinovaný svodič přepětí B+C</t>
  </si>
  <si>
    <t>Kombinovaný chránič+jistič 10A/2p/0,03</t>
  </si>
  <si>
    <t>Kombinovaný chránič+jistič 16A/2p/0,03</t>
  </si>
  <si>
    <t>Proudový chránič 25A/30mA, typ AC</t>
  </si>
  <si>
    <t>Proudový chránič 25A/100mA, typ AC</t>
  </si>
  <si>
    <t>1f jistič 16A/B</t>
  </si>
  <si>
    <t>1f jistič 10A/B</t>
  </si>
  <si>
    <t>SS relé 16A/230V, 2xNO, montáž na DIN</t>
  </si>
  <si>
    <t>Drobný instalační materiál</t>
  </si>
  <si>
    <t>Elektroinstalační materiál</t>
  </si>
  <si>
    <t>Vypínač jednopólový č.1, barva bílá</t>
  </si>
  <si>
    <t>Vypínač schodišťový č.6, barva bílá</t>
  </si>
  <si>
    <t>Vypínač křížový č.7</t>
  </si>
  <si>
    <t>Zásuvka 230V/16A jednonásobná bez rámečku komplet, barva bílá</t>
  </si>
  <si>
    <t>základní</t>
  </si>
  <si>
    <t>4</t>
  </si>
  <si>
    <t>K</t>
  </si>
  <si>
    <t>1252024583</t>
  </si>
  <si>
    <t>Zásuvka 230V/16A pro přisazenou montáž na strop</t>
  </si>
  <si>
    <t>instalace na strop pro připojení projektoru a plátna</t>
  </si>
  <si>
    <t>Zásuvka jednonásobná pro zapuštěnou montáž - s přepěťovou ochranou (vždy 1.zásuvka na přívodu z jištěného okruhu)</t>
  </si>
  <si>
    <t>Dvouzásuvka 230V/16A pro zapuštěnou montáž</t>
  </si>
  <si>
    <t>Podlahová krabice (2x230V, 1xRJ45)</t>
  </si>
  <si>
    <t>včetně instalační vaničky a rámečků pro přímou montáž</t>
  </si>
  <si>
    <t>Rámečky pro vypínače a zásuvky</t>
  </si>
  <si>
    <t>Drobný montážní materiál</t>
  </si>
  <si>
    <t>Instalační materiál</t>
  </si>
  <si>
    <t>Štítky a značení</t>
  </si>
  <si>
    <t>Elektro slaboproud</t>
  </si>
  <si>
    <t>Zásuvka datová 1xRJ45, bílá, cat.5e</t>
  </si>
  <si>
    <t>instalace pod omítku, sdružovat do společných horizontálních rámečků se zásuvkami 230V</t>
  </si>
  <si>
    <t>instalace na strop pro připojení projektoru + instalační krabička</t>
  </si>
  <si>
    <t>instalace do podlahové zásuvky</t>
  </si>
  <si>
    <t>Switch 16 portů,cat.5e</t>
  </si>
  <si>
    <t>Osvětlení</t>
  </si>
  <si>
    <t>LED svítidlo typ A1</t>
  </si>
  <si>
    <t>podrobnosti viz. Katalogový list</t>
  </si>
  <si>
    <t>LED svítidlo typ A2</t>
  </si>
  <si>
    <t>LED svítidlo typ A3</t>
  </si>
  <si>
    <t>Stropní svítidlo C1</t>
  </si>
  <si>
    <t>Svítidlo 20W/230V, IP44, 300 x 300 mm, montáž na strop nebo na stěnu, podrobnosti viz. Kat.list</t>
  </si>
  <si>
    <t>Nouzové svítidlo s pikrogramem</t>
  </si>
  <si>
    <t>LED 1W, IP20, SE, autonomní provoz 1h, montáž na stěnu</t>
  </si>
  <si>
    <t>Nouzové svítidlo (protipanické)</t>
  </si>
  <si>
    <t>LED 1W, IP20, SE, autonomní provoz 1h, přisazená montáž na strop</t>
  </si>
  <si>
    <t>Ostatní montážní a inženýrská činost</t>
  </si>
  <si>
    <t>P</t>
  </si>
  <si>
    <t>Provedení kabelových tras</t>
  </si>
  <si>
    <t>Měření osvětlení včetně vyhotovení protokolu</t>
  </si>
  <si>
    <t>Koordinace s ostatními profesemi</t>
  </si>
  <si>
    <t>Instalace a připojení elektrických zařízení</t>
  </si>
  <si>
    <t>Výchozí el. revize</t>
  </si>
  <si>
    <t>revizní zpráva</t>
  </si>
  <si>
    <t>Dodavatel (uchazeč) o vyspecifikovanou část se zavazuje překontrolovat výkaz výměr s příslušnou projektovou dokumentací,</t>
  </si>
  <si>
    <t>kterou nelze samostatně vydat a jsou na sebe přímo vázány.</t>
  </si>
  <si>
    <t xml:space="preserve">Případné rozpory VV a PD, či položky dle vlastní zkušenosti z realizace zahrne do svého rozpočtu! </t>
  </si>
  <si>
    <t>SLEPÝ ROZPOČET A VÝKAZ VÝMĚR</t>
  </si>
  <si>
    <t>Stavební úpravy učeben, rozšíření odborných tříd v</t>
  </si>
  <si>
    <t xml:space="preserve">Zakrytí podlah deskami - montáž, demontáž </t>
  </si>
  <si>
    <t>obklad:</t>
  </si>
  <si>
    <t xml:space="preserve">Lepení povlak.podlah z pásů PVC </t>
  </si>
  <si>
    <t>Stav.úpravy učeben, rozšíření odborných učeben v ZŠ Vybíralova 8, Praha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</si>
</sst>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"/>
    <numFmt numFmtId="165" formatCode="0.0"/>
    <numFmt numFmtId="166" formatCode="#,##0\ &quot;Kč&quot;"/>
    <numFmt numFmtId="167" formatCode="#,##0.00000;\-#,##0.00000"/>
    <numFmt numFmtId="168" formatCode="#,##0.000;\-#,##0.000"/>
    <numFmt numFmtId="169" formatCode="#,##0.00\ _K_č"/>
  </numFmts>
  <fonts count="25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8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/>
      <right style="thin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55"/>
      </top>
      <bottom/>
    </border>
    <border>
      <left/>
      <right style="thin">
        <color indexed="8"/>
      </right>
      <top style="hair">
        <color indexed="55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hair">
        <color indexed="55"/>
      </left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medium"/>
      <right style="thin"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  <border>
      <left/>
      <right style="thin">
        <color indexed="8"/>
      </right>
      <top/>
      <bottom style="hair">
        <color indexed="55"/>
      </bottom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 style="thin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2" fillId="0" borderId="0">
      <alignment vertical="top" wrapText="1"/>
      <protection locked="0"/>
    </xf>
    <xf numFmtId="0" fontId="0" fillId="0" borderId="0">
      <alignment/>
      <protection/>
    </xf>
  </cellStyleXfs>
  <cellXfs count="279">
    <xf numFmtId="0" fontId="0" fillId="0" borderId="0" xfId="0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/>
    <xf numFmtId="0" fontId="3" fillId="2" borderId="3" xfId="0" applyFont="1" applyFill="1" applyBorder="1"/>
    <xf numFmtId="0" fontId="3" fillId="2" borderId="4" xfId="0" applyFont="1" applyFill="1" applyBorder="1"/>
    <xf numFmtId="49" fontId="3" fillId="0" borderId="5" xfId="20" applyNumberFormat="1" applyFont="1" applyBorder="1">
      <alignment/>
      <protection/>
    </xf>
    <xf numFmtId="49" fontId="1" fillId="0" borderId="5" xfId="20" applyNumberFormat="1" applyFont="1" applyBorder="1">
      <alignment/>
      <protection/>
    </xf>
    <xf numFmtId="49" fontId="1" fillId="0" borderId="5" xfId="20" applyNumberFormat="1" applyFont="1" applyBorder="1" applyAlignment="1">
      <alignment horizontal="right"/>
      <protection/>
    </xf>
    <xf numFmtId="0" fontId="1" fillId="0" borderId="6" xfId="20" applyFont="1" applyBorder="1">
      <alignment/>
      <protection/>
    </xf>
    <xf numFmtId="49" fontId="1" fillId="0" borderId="5" xfId="0" applyNumberFormat="1" applyFont="1" applyBorder="1" applyAlignment="1">
      <alignment horizontal="left"/>
    </xf>
    <xf numFmtId="0" fontId="1" fillId="0" borderId="7" xfId="0" applyFont="1" applyBorder="1"/>
    <xf numFmtId="49" fontId="3" fillId="0" borderId="8" xfId="20" applyNumberFormat="1" applyFont="1" applyBorder="1">
      <alignment/>
      <protection/>
    </xf>
    <xf numFmtId="49" fontId="1" fillId="0" borderId="8" xfId="20" applyNumberFormat="1" applyFont="1" applyBorder="1">
      <alignment/>
      <protection/>
    </xf>
    <xf numFmtId="49" fontId="1" fillId="0" borderId="8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49" fontId="3" fillId="2" borderId="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4" fillId="0" borderId="0" xfId="0" applyFont="1"/>
    <xf numFmtId="3" fontId="1" fillId="0" borderId="15" xfId="0" applyNumberFormat="1" applyFont="1" applyBorder="1"/>
    <xf numFmtId="0" fontId="3" fillId="2" borderId="9" xfId="0" applyFont="1" applyFill="1" applyBorder="1"/>
    <xf numFmtId="0" fontId="3" fillId="2" borderId="10" xfId="0" applyFont="1" applyFill="1" applyBorder="1"/>
    <xf numFmtId="3" fontId="3" fillId="2" borderId="11" xfId="0" applyNumberFormat="1" applyFont="1" applyFill="1" applyBorder="1"/>
    <xf numFmtId="3" fontId="3" fillId="2" borderId="12" xfId="0" applyNumberFormat="1" applyFont="1" applyFill="1" applyBorder="1"/>
    <xf numFmtId="3" fontId="3" fillId="2" borderId="13" xfId="0" applyNumberFormat="1" applyFont="1" applyFill="1" applyBorder="1"/>
    <xf numFmtId="3" fontId="3" fillId="2" borderId="14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16" xfId="0" applyFont="1" applyFill="1" applyBorder="1"/>
    <xf numFmtId="0" fontId="3" fillId="2" borderId="1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18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16" xfId="0" applyNumberFormat="1" applyFont="1" applyFill="1" applyBorder="1" applyAlignment="1">
      <alignment horizontal="right"/>
    </xf>
    <xf numFmtId="0" fontId="1" fillId="0" borderId="19" xfId="0" applyFont="1" applyBorder="1"/>
    <xf numFmtId="3" fontId="1" fillId="0" borderId="20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0" fontId="1" fillId="2" borderId="21" xfId="0" applyFont="1" applyFill="1" applyBorder="1"/>
    <xf numFmtId="0" fontId="3" fillId="2" borderId="22" xfId="0" applyFont="1" applyFill="1" applyBorder="1"/>
    <xf numFmtId="0" fontId="1" fillId="2" borderId="22" xfId="0" applyFont="1" applyFill="1" applyBorder="1"/>
    <xf numFmtId="4" fontId="1" fillId="2" borderId="23" xfId="0" applyNumberFormat="1" applyFont="1" applyFill="1" applyBorder="1"/>
    <xf numFmtId="4" fontId="1" fillId="2" borderId="21" xfId="0" applyNumberFormat="1" applyFont="1" applyFill="1" applyBorder="1"/>
    <xf numFmtId="4" fontId="1" fillId="2" borderId="22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5" xfId="20" applyFont="1" applyBorder="1">
      <alignment/>
      <protection/>
    </xf>
    <xf numFmtId="0" fontId="4" fillId="0" borderId="6" xfId="20" applyFont="1" applyBorder="1" applyAlignment="1">
      <alignment horizontal="right"/>
      <protection/>
    </xf>
    <xf numFmtId="49" fontId="1" fillId="0" borderId="5" xfId="20" applyNumberFormat="1" applyFont="1" applyBorder="1" applyAlignment="1">
      <alignment horizontal="left"/>
      <protection/>
    </xf>
    <xf numFmtId="0" fontId="1" fillId="0" borderId="7" xfId="20" applyFont="1" applyBorder="1">
      <alignment/>
      <protection/>
    </xf>
    <xf numFmtId="0" fontId="1" fillId="0" borderId="8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49" fontId="4" fillId="2" borderId="24" xfId="20" applyNumberFormat="1" applyFont="1" applyFill="1" applyBorder="1">
      <alignment/>
      <protection/>
    </xf>
    <xf numFmtId="0" fontId="4" fillId="2" borderId="25" xfId="20" applyFont="1" applyFill="1" applyBorder="1" applyAlignment="1">
      <alignment horizontal="center"/>
      <protection/>
    </xf>
    <xf numFmtId="0" fontId="4" fillId="2" borderId="24" xfId="20" applyFont="1" applyFill="1" applyBorder="1" applyAlignment="1">
      <alignment horizontal="center"/>
      <protection/>
    </xf>
    <xf numFmtId="0" fontId="3" fillId="0" borderId="26" xfId="20" applyFont="1" applyBorder="1" applyAlignment="1">
      <alignment horizontal="center"/>
      <protection/>
    </xf>
    <xf numFmtId="49" fontId="3" fillId="0" borderId="26" xfId="20" applyNumberFormat="1" applyFont="1" applyBorder="1" applyAlignment="1">
      <alignment horizontal="left"/>
      <protection/>
    </xf>
    <xf numFmtId="0" fontId="3" fillId="0" borderId="27" xfId="20" applyFont="1" applyBorder="1">
      <alignment/>
      <protection/>
    </xf>
    <xf numFmtId="0" fontId="1" fillId="0" borderId="28" xfId="20" applyFont="1" applyBorder="1" applyAlignment="1">
      <alignment horizontal="center"/>
      <protection/>
    </xf>
    <xf numFmtId="0" fontId="1" fillId="0" borderId="28" xfId="20" applyFont="1" applyBorder="1" applyAlignment="1">
      <alignment horizontal="right"/>
      <protection/>
    </xf>
    <xf numFmtId="0" fontId="1" fillId="0" borderId="25" xfId="20" applyFont="1" applyBorder="1">
      <alignment/>
      <protection/>
    </xf>
    <xf numFmtId="0" fontId="14" fillId="0" borderId="0" xfId="20" applyFont="1">
      <alignment/>
      <protection/>
    </xf>
    <xf numFmtId="0" fontId="15" fillId="0" borderId="29" xfId="20" applyFont="1" applyBorder="1" applyAlignment="1">
      <alignment horizontal="center" vertical="top"/>
      <protection/>
    </xf>
    <xf numFmtId="49" fontId="15" fillId="0" borderId="29" xfId="20" applyNumberFormat="1" applyFont="1" applyBorder="1" applyAlignment="1">
      <alignment horizontal="left" vertical="top"/>
      <protection/>
    </xf>
    <xf numFmtId="0" fontId="15" fillId="0" borderId="29" xfId="20" applyFont="1" applyBorder="1" applyAlignment="1">
      <alignment vertical="top" wrapText="1"/>
      <protection/>
    </xf>
    <xf numFmtId="49" fontId="15" fillId="0" borderId="29" xfId="20" applyNumberFormat="1" applyFont="1" applyBorder="1" applyAlignment="1">
      <alignment horizontal="center" shrinkToFit="1"/>
      <protection/>
    </xf>
    <xf numFmtId="4" fontId="15" fillId="0" borderId="29" xfId="20" applyNumberFormat="1" applyFont="1" applyBorder="1" applyAlignment="1">
      <alignment horizontal="right"/>
      <protection/>
    </xf>
    <xf numFmtId="4" fontId="15" fillId="0" borderId="29" xfId="20" applyNumberFormat="1" applyFont="1" applyBorder="1">
      <alignment/>
      <protection/>
    </xf>
    <xf numFmtId="0" fontId="4" fillId="0" borderId="26" xfId="20" applyFont="1" applyBorder="1" applyAlignment="1">
      <alignment horizontal="center"/>
      <protection/>
    </xf>
    <xf numFmtId="0" fontId="16" fillId="0" borderId="0" xfId="20" applyFont="1" applyAlignment="1">
      <alignment wrapText="1"/>
      <protection/>
    </xf>
    <xf numFmtId="49" fontId="4" fillId="0" borderId="26" xfId="20" applyNumberFormat="1" applyFont="1" applyBorder="1" applyAlignment="1">
      <alignment horizontal="right"/>
      <protection/>
    </xf>
    <xf numFmtId="4" fontId="17" fillId="3" borderId="30" xfId="20" applyNumberFormat="1" applyFont="1" applyFill="1" applyBorder="1" applyAlignment="1">
      <alignment horizontal="right" wrapText="1"/>
      <protection/>
    </xf>
    <xf numFmtId="0" fontId="17" fillId="0" borderId="31" xfId="0" applyFont="1" applyBorder="1" applyAlignment="1">
      <alignment horizontal="right"/>
    </xf>
    <xf numFmtId="0" fontId="1" fillId="2" borderId="24" xfId="20" applyFont="1" applyFill="1" applyBorder="1" applyAlignment="1">
      <alignment horizontal="center"/>
      <protection/>
    </xf>
    <xf numFmtId="49" fontId="19" fillId="2" borderId="24" xfId="20" applyNumberFormat="1" applyFont="1" applyFill="1" applyBorder="1" applyAlignment="1">
      <alignment horizontal="left"/>
      <protection/>
    </xf>
    <xf numFmtId="0" fontId="19" fillId="2" borderId="27" xfId="20" applyFont="1" applyFill="1" applyBorder="1">
      <alignment/>
      <protection/>
    </xf>
    <xf numFmtId="0" fontId="1" fillId="2" borderId="28" xfId="20" applyFont="1" applyFill="1" applyBorder="1" applyAlignment="1">
      <alignment horizontal="center"/>
      <protection/>
    </xf>
    <xf numFmtId="4" fontId="1" fillId="2" borderId="28" xfId="20" applyNumberFormat="1" applyFont="1" applyFill="1" applyBorder="1" applyAlignment="1">
      <alignment horizontal="right"/>
      <protection/>
    </xf>
    <xf numFmtId="4" fontId="1" fillId="2" borderId="25" xfId="20" applyNumberFormat="1" applyFont="1" applyFill="1" applyBorder="1" applyAlignment="1">
      <alignment horizontal="right"/>
      <protection/>
    </xf>
    <xf numFmtId="4" fontId="3" fillId="2" borderId="24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20" fillId="0" borderId="0" xfId="20" applyFont="1">
      <alignment/>
      <protection/>
    </xf>
    <xf numFmtId="0" fontId="0" fillId="0" borderId="0" xfId="20" applyAlignment="1">
      <alignment horizontal="right"/>
      <protection/>
    </xf>
    <xf numFmtId="0" fontId="21" fillId="0" borderId="0" xfId="20" applyFont="1">
      <alignment/>
      <protection/>
    </xf>
    <xf numFmtId="3" fontId="21" fillId="0" borderId="0" xfId="20" applyNumberFormat="1" applyFont="1" applyAlignment="1">
      <alignment horizontal="right"/>
      <protection/>
    </xf>
    <xf numFmtId="4" fontId="21" fillId="0" borderId="0" xfId="20" applyNumberFormat="1" applyFont="1">
      <alignment/>
      <protection/>
    </xf>
    <xf numFmtId="49" fontId="4" fillId="0" borderId="32" xfId="0" applyNumberFormat="1" applyFont="1" applyBorder="1"/>
    <xf numFmtId="3" fontId="1" fillId="0" borderId="31" xfId="0" applyNumberFormat="1" applyFont="1" applyBorder="1"/>
    <xf numFmtId="3" fontId="1" fillId="0" borderId="26" xfId="0" applyNumberFormat="1" applyFont="1" applyBorder="1"/>
    <xf numFmtId="3" fontId="1" fillId="0" borderId="33" xfId="0" applyNumberFormat="1" applyFont="1" applyBorder="1"/>
    <xf numFmtId="3" fontId="16" fillId="0" borderId="0" xfId="20" applyNumberFormat="1" applyFont="1" applyAlignment="1">
      <alignment wrapText="1"/>
      <protection/>
    </xf>
    <xf numFmtId="0" fontId="23" fillId="0" borderId="34" xfId="21" applyFont="1" applyBorder="1" applyAlignment="1" applyProtection="1">
      <alignment horizontal="left" vertical="top"/>
      <protection/>
    </xf>
    <xf numFmtId="0" fontId="23" fillId="0" borderId="0" xfId="21" applyFont="1" applyAlignment="1" applyProtection="1">
      <alignment horizontal="left" vertical="top"/>
      <protection/>
    </xf>
    <xf numFmtId="0" fontId="23" fillId="0" borderId="0" xfId="21" applyFont="1" applyAlignment="1" applyProtection="1">
      <alignment horizontal="left" vertical="center"/>
      <protection/>
    </xf>
    <xf numFmtId="0" fontId="23" fillId="0" borderId="35" xfId="21" applyFont="1" applyBorder="1" applyAlignment="1" applyProtection="1">
      <alignment horizontal="left" vertical="top"/>
      <protection/>
    </xf>
    <xf numFmtId="0" fontId="24" fillId="0" borderId="0" xfId="21" applyFont="1" applyAlignment="1" applyProtection="1">
      <alignment horizontal="left" vertical="center"/>
      <protection/>
    </xf>
    <xf numFmtId="0" fontId="23" fillId="0" borderId="36" xfId="21" applyFont="1" applyBorder="1" applyAlignment="1" applyProtection="1">
      <alignment horizontal="left" vertical="top"/>
      <protection/>
    </xf>
    <xf numFmtId="0" fontId="23" fillId="0" borderId="36" xfId="21" applyFont="1" applyBorder="1" applyAlignment="1" applyProtection="1">
      <alignment horizontal="left" vertical="center"/>
      <protection/>
    </xf>
    <xf numFmtId="0" fontId="23" fillId="0" borderId="35" xfId="21" applyFont="1" applyBorder="1" applyAlignment="1" applyProtection="1">
      <alignment horizontal="left" vertical="center"/>
      <protection/>
    </xf>
    <xf numFmtId="0" fontId="23" fillId="0" borderId="35" xfId="21" applyFont="1" applyBorder="1" applyAlignment="1" applyProtection="1">
      <alignment horizontal="left" vertical="center" wrapText="1"/>
      <protection/>
    </xf>
    <xf numFmtId="0" fontId="23" fillId="0" borderId="0" xfId="21" applyFont="1" applyAlignment="1" applyProtection="1">
      <alignment horizontal="left" vertical="center" wrapText="1"/>
      <protection/>
    </xf>
    <xf numFmtId="0" fontId="23" fillId="0" borderId="37" xfId="21" applyFont="1" applyBorder="1" applyAlignment="1" applyProtection="1">
      <alignment horizontal="left" vertical="center"/>
      <protection/>
    </xf>
    <xf numFmtId="0" fontId="23" fillId="0" borderId="38" xfId="21" applyFont="1" applyBorder="1" applyAlignment="1" applyProtection="1">
      <alignment horizontal="left" vertical="center"/>
      <protection/>
    </xf>
    <xf numFmtId="39" fontId="24" fillId="0" borderId="36" xfId="21" applyNumberFormat="1" applyFont="1" applyBorder="1" applyAlignment="1" applyProtection="1">
      <alignment horizontal="left" vertical="center"/>
      <protection/>
    </xf>
    <xf numFmtId="0" fontId="23" fillId="0" borderId="39" xfId="21" applyFont="1" applyBorder="1" applyAlignment="1" applyProtection="1">
      <alignment horizontal="left" vertical="center"/>
      <protection/>
    </xf>
    <xf numFmtId="0" fontId="23" fillId="0" borderId="40" xfId="21" applyFont="1" applyBorder="1" applyAlignment="1" applyProtection="1">
      <alignment horizontal="left" vertical="center"/>
      <protection/>
    </xf>
    <xf numFmtId="0" fontId="23" fillId="0" borderId="41" xfId="21" applyFont="1" applyBorder="1" applyAlignment="1" applyProtection="1">
      <alignment horizontal="left" vertical="center"/>
      <protection/>
    </xf>
    <xf numFmtId="0" fontId="23" fillId="0" borderId="34" xfId="21" applyFont="1" applyBorder="1" applyAlignment="1" applyProtection="1">
      <alignment horizontal="left" vertical="center"/>
      <protection/>
    </xf>
    <xf numFmtId="0" fontId="23" fillId="0" borderId="42" xfId="21" applyFont="1" applyBorder="1" applyAlignment="1" applyProtection="1">
      <alignment horizontal="left" vertical="center"/>
      <protection/>
    </xf>
    <xf numFmtId="0" fontId="23" fillId="0" borderId="43" xfId="21" applyFont="1" applyBorder="1" applyAlignment="1" applyProtection="1">
      <alignment horizontal="left" vertical="center"/>
      <protection/>
    </xf>
    <xf numFmtId="0" fontId="24" fillId="0" borderId="36" xfId="21" applyFont="1" applyBorder="1" applyAlignment="1" applyProtection="1">
      <alignment horizontal="left" vertical="center"/>
      <protection/>
    </xf>
    <xf numFmtId="39" fontId="23" fillId="0" borderId="36" xfId="21" applyNumberFormat="1" applyFont="1" applyBorder="1" applyAlignment="1" applyProtection="1">
      <alignment horizontal="left" vertical="center"/>
      <protection/>
    </xf>
    <xf numFmtId="39" fontId="23" fillId="0" borderId="41" xfId="21" applyNumberFormat="1" applyFont="1" applyBorder="1" applyAlignment="1" applyProtection="1">
      <alignment horizontal="left" vertical="center"/>
      <protection/>
    </xf>
    <xf numFmtId="39" fontId="24" fillId="0" borderId="36" xfId="21" applyNumberFormat="1" applyFont="1" applyBorder="1" applyAlignment="1" applyProtection="1">
      <alignment horizontal="left"/>
      <protection/>
    </xf>
    <xf numFmtId="0" fontId="23" fillId="0" borderId="44" xfId="21" applyFont="1" applyBorder="1" applyAlignment="1" applyProtection="1">
      <alignment horizontal="left" vertical="center"/>
      <protection/>
    </xf>
    <xf numFmtId="167" fontId="23" fillId="0" borderId="37" xfId="21" applyNumberFormat="1" applyFont="1" applyBorder="1" applyAlignment="1" applyProtection="1">
      <alignment horizontal="left"/>
      <protection/>
    </xf>
    <xf numFmtId="167" fontId="23" fillId="0" borderId="45" xfId="21" applyNumberFormat="1" applyFont="1" applyBorder="1" applyAlignment="1" applyProtection="1">
      <alignment horizontal="left"/>
      <protection/>
    </xf>
    <xf numFmtId="39" fontId="24" fillId="0" borderId="0" xfId="21" applyNumberFormat="1" applyFont="1" applyAlignment="1" applyProtection="1">
      <alignment horizontal="left" vertical="center"/>
      <protection/>
    </xf>
    <xf numFmtId="0" fontId="24" fillId="0" borderId="40" xfId="21" applyFont="1" applyBorder="1" applyAlignment="1" applyProtection="1">
      <alignment horizontal="left" vertical="center"/>
      <protection/>
    </xf>
    <xf numFmtId="39" fontId="24" fillId="0" borderId="41" xfId="21" applyNumberFormat="1" applyFont="1" applyBorder="1" applyAlignment="1" applyProtection="1">
      <alignment horizontal="left"/>
      <protection/>
    </xf>
    <xf numFmtId="0" fontId="23" fillId="0" borderId="46" xfId="21" applyFont="1" applyBorder="1" applyAlignment="1" applyProtection="1">
      <alignment horizontal="left" vertical="center"/>
      <protection/>
    </xf>
    <xf numFmtId="49" fontId="23" fillId="0" borderId="46" xfId="21" applyNumberFormat="1" applyFont="1" applyBorder="1" applyAlignment="1" applyProtection="1">
      <alignment horizontal="left" vertical="center" wrapText="1"/>
      <protection/>
    </xf>
    <xf numFmtId="0" fontId="23" fillId="0" borderId="46" xfId="21" applyFont="1" applyBorder="1" applyAlignment="1" applyProtection="1">
      <alignment horizontal="left" vertical="center" wrapText="1"/>
      <protection/>
    </xf>
    <xf numFmtId="168" fontId="23" fillId="0" borderId="46" xfId="21" applyNumberFormat="1" applyFont="1" applyBorder="1" applyAlignment="1" applyProtection="1">
      <alignment horizontal="left" vertical="center"/>
      <protection/>
    </xf>
    <xf numFmtId="39" fontId="23" fillId="0" borderId="46" xfId="21" applyNumberFormat="1" applyFont="1" applyBorder="1" applyAlignment="1" applyProtection="1">
      <alignment horizontal="left" vertical="center"/>
      <protection/>
    </xf>
    <xf numFmtId="167" fontId="23" fillId="0" borderId="0" xfId="21" applyNumberFormat="1" applyFont="1" applyAlignment="1" applyProtection="1">
      <alignment horizontal="left" vertical="center" wrapText="1"/>
      <protection/>
    </xf>
    <xf numFmtId="39" fontId="23" fillId="0" borderId="0" xfId="21" applyNumberFormat="1" applyFont="1" applyAlignment="1" applyProtection="1">
      <alignment horizontal="left" vertical="center"/>
      <protection/>
    </xf>
    <xf numFmtId="0" fontId="24" fillId="0" borderId="47" xfId="21" applyFont="1" applyBorder="1" applyAlignment="1" applyProtection="1">
      <alignment horizontal="left" vertical="center"/>
      <protection/>
    </xf>
    <xf numFmtId="0" fontId="23" fillId="0" borderId="48" xfId="21" applyFont="1" applyBorder="1" applyAlignment="1" applyProtection="1">
      <alignment horizontal="left" vertical="center"/>
      <protection/>
    </xf>
    <xf numFmtId="49" fontId="23" fillId="0" borderId="48" xfId="21" applyNumberFormat="1" applyFont="1" applyBorder="1" applyAlignment="1" applyProtection="1">
      <alignment horizontal="left" vertical="center" wrapText="1"/>
      <protection/>
    </xf>
    <xf numFmtId="0" fontId="23" fillId="0" borderId="48" xfId="21" applyFont="1" applyBorder="1" applyAlignment="1" applyProtection="1">
      <alignment horizontal="left" vertical="center" wrapText="1"/>
      <protection/>
    </xf>
    <xf numFmtId="168" fontId="23" fillId="0" borderId="48" xfId="21" applyNumberFormat="1" applyFont="1" applyBorder="1" applyAlignment="1" applyProtection="1">
      <alignment horizontal="left" vertical="center"/>
      <protection/>
    </xf>
    <xf numFmtId="39" fontId="24" fillId="0" borderId="49" xfId="21" applyNumberFormat="1" applyFont="1" applyBorder="1" applyAlignment="1" applyProtection="1">
      <alignment horizontal="left"/>
      <protection/>
    </xf>
    <xf numFmtId="167" fontId="23" fillId="0" borderId="0" xfId="21" applyNumberFormat="1" applyFont="1" applyAlignment="1" applyProtection="1">
      <alignment horizontal="left" vertical="center"/>
      <protection/>
    </xf>
    <xf numFmtId="39" fontId="23" fillId="0" borderId="49" xfId="21" applyNumberFormat="1" applyFont="1" applyBorder="1" applyAlignment="1" applyProtection="1">
      <alignment horizontal="left" vertical="center"/>
      <protection/>
    </xf>
    <xf numFmtId="4" fontId="15" fillId="0" borderId="29" xfId="20" applyNumberFormat="1" applyFont="1" applyBorder="1" applyAlignment="1" applyProtection="1">
      <alignment horizontal="right"/>
      <protection locked="0"/>
    </xf>
    <xf numFmtId="0" fontId="17" fillId="3" borderId="50" xfId="20" applyFont="1" applyFill="1" applyBorder="1" applyAlignment="1" applyProtection="1">
      <alignment horizontal="left" wrapText="1"/>
      <protection locked="0"/>
    </xf>
    <xf numFmtId="4" fontId="1" fillId="2" borderId="25" xfId="20" applyNumberFormat="1" applyFont="1" applyFill="1" applyBorder="1" applyAlignment="1" applyProtection="1">
      <alignment horizontal="right"/>
      <protection locked="0"/>
    </xf>
    <xf numFmtId="0" fontId="1" fillId="0" borderId="28" xfId="20" applyFont="1" applyBorder="1" applyAlignment="1" applyProtection="1">
      <alignment horizontal="right"/>
      <protection locked="0"/>
    </xf>
    <xf numFmtId="3" fontId="1" fillId="0" borderId="51" xfId="0" applyNumberFormat="1" applyFont="1" applyBorder="1" applyAlignment="1" applyProtection="1">
      <alignment horizontal="right"/>
      <protection locked="0"/>
    </xf>
    <xf numFmtId="165" fontId="1" fillId="0" borderId="24" xfId="0" applyNumberFormat="1" applyFont="1" applyBorder="1" applyAlignment="1" applyProtection="1">
      <alignment horizontal="righ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1" fillId="0" borderId="52" xfId="20" applyFont="1" applyBorder="1" applyAlignment="1">
      <alignment horizontal="center"/>
      <protection/>
    </xf>
    <xf numFmtId="0" fontId="1" fillId="0" borderId="53" xfId="20" applyFont="1" applyBorder="1" applyAlignment="1">
      <alignment horizontal="center"/>
      <protection/>
    </xf>
    <xf numFmtId="0" fontId="1" fillId="0" borderId="54" xfId="20" applyFont="1" applyBorder="1" applyAlignment="1">
      <alignment horizontal="center"/>
      <protection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left"/>
      <protection/>
    </xf>
    <xf numFmtId="0" fontId="1" fillId="0" borderId="8" xfId="20" applyFont="1" applyBorder="1" applyAlignment="1">
      <alignment horizontal="left"/>
      <protection/>
    </xf>
    <xf numFmtId="0" fontId="1" fillId="0" borderId="57" xfId="20" applyFont="1" applyBorder="1" applyAlignment="1">
      <alignment horizontal="left"/>
      <protection/>
    </xf>
    <xf numFmtId="3" fontId="3" fillId="2" borderId="22" xfId="0" applyNumberFormat="1" applyFont="1" applyFill="1" applyBorder="1" applyAlignment="1">
      <alignment horizontal="right"/>
    </xf>
    <xf numFmtId="3" fontId="3" fillId="2" borderId="23" xfId="0" applyNumberFormat="1" applyFont="1" applyFill="1" applyBorder="1" applyAlignment="1">
      <alignment horizontal="right"/>
    </xf>
    <xf numFmtId="49" fontId="17" fillId="3" borderId="58" xfId="20" applyNumberFormat="1" applyFont="1" applyFill="1" applyBorder="1" applyAlignment="1">
      <alignment horizontal="left" wrapText="1"/>
      <protection/>
    </xf>
    <xf numFmtId="49" fontId="18" fillId="0" borderId="59" xfId="0" applyNumberFormat="1" applyFont="1" applyBorder="1" applyAlignment="1">
      <alignment horizontal="left" wrapText="1"/>
    </xf>
    <xf numFmtId="0" fontId="11" fillId="0" borderId="0" xfId="20" applyFont="1" applyAlignment="1">
      <alignment horizontal="center"/>
      <protection/>
    </xf>
    <xf numFmtId="49" fontId="1" fillId="0" borderId="54" xfId="20" applyNumberFormat="1" applyFont="1" applyBorder="1" applyAlignment="1">
      <alignment horizontal="center"/>
      <protection/>
    </xf>
    <xf numFmtId="0" fontId="1" fillId="0" borderId="56" xfId="20" applyFont="1" applyBorder="1" applyAlignment="1">
      <alignment horizontal="center" shrinkToFit="1"/>
      <protection/>
    </xf>
    <xf numFmtId="0" fontId="1" fillId="0" borderId="8" xfId="20" applyFont="1" applyBorder="1" applyAlignment="1">
      <alignment horizontal="center" shrinkToFit="1"/>
      <protection/>
    </xf>
    <xf numFmtId="0" fontId="1" fillId="0" borderId="57" xfId="20" applyFont="1" applyBorder="1" applyAlignment="1">
      <alignment horizontal="center" shrinkToFit="1"/>
      <protection/>
    </xf>
    <xf numFmtId="0" fontId="24" fillId="0" borderId="36" xfId="21" applyFont="1" applyBorder="1" applyAlignment="1" applyProtection="1">
      <alignment horizontal="left" vertical="center"/>
      <protection/>
    </xf>
    <xf numFmtId="0" fontId="24" fillId="0" borderId="43" xfId="21" applyFont="1" applyBorder="1" applyAlignment="1" applyProtection="1">
      <alignment horizontal="center" vertical="center"/>
      <protection/>
    </xf>
    <xf numFmtId="0" fontId="23" fillId="0" borderId="60" xfId="21" applyFont="1" applyBorder="1" applyAlignment="1" applyProtection="1">
      <alignment horizontal="left" vertical="center" wrapText="1"/>
      <protection/>
    </xf>
    <xf numFmtId="39" fontId="24" fillId="0" borderId="36" xfId="21" applyNumberFormat="1" applyFont="1" applyBorder="1" applyAlignment="1" applyProtection="1">
      <alignment horizontal="left" vertical="center"/>
      <protection/>
    </xf>
    <xf numFmtId="0" fontId="24" fillId="0" borderId="36" xfId="21" applyFont="1" applyBorder="1" applyAlignment="1" applyProtection="1">
      <alignment horizontal="center" vertical="center"/>
      <protection/>
    </xf>
    <xf numFmtId="39" fontId="23" fillId="0" borderId="46" xfId="21" applyNumberFormat="1" applyFont="1" applyBorder="1" applyAlignment="1" applyProtection="1">
      <alignment horizontal="left" vertical="center"/>
      <protection/>
    </xf>
    <xf numFmtId="39" fontId="23" fillId="0" borderId="48" xfId="21" applyNumberFormat="1" applyFont="1" applyBorder="1" applyAlignment="1" applyProtection="1">
      <alignment horizontal="left" vertical="center"/>
      <protection/>
    </xf>
    <xf numFmtId="39" fontId="23" fillId="0" borderId="46" xfId="21" applyNumberFormat="1" applyFont="1" applyBorder="1" applyAlignment="1" applyProtection="1">
      <alignment horizontal="left" vertical="center"/>
      <protection locked="0"/>
    </xf>
    <xf numFmtId="169" fontId="23" fillId="0" borderId="46" xfId="21" applyNumberFormat="1" applyFont="1" applyBorder="1" applyAlignment="1" applyProtection="1">
      <alignment horizontal="left" vertical="center"/>
      <protection locked="0"/>
    </xf>
    <xf numFmtId="39" fontId="23" fillId="0" borderId="48" xfId="21" applyNumberFormat="1" applyFont="1" applyBorder="1" applyAlignment="1" applyProtection="1">
      <alignment horizontal="left" vertical="center"/>
      <protection locked="0"/>
    </xf>
    <xf numFmtId="0" fontId="23" fillId="0" borderId="48" xfId="21" applyFont="1" applyBorder="1" applyAlignment="1" applyProtection="1">
      <alignment horizontal="left" vertical="center"/>
      <protection locked="0"/>
    </xf>
    <xf numFmtId="39" fontId="23" fillId="0" borderId="46" xfId="21" applyNumberFormat="1" applyFont="1" applyBorder="1" applyAlignment="1" applyProtection="1">
      <alignment horizontal="left" vertical="center"/>
      <protection locked="0"/>
    </xf>
    <xf numFmtId="0" fontId="2" fillId="0" borderId="61" xfId="0" applyFont="1" applyBorder="1" applyAlignment="1" applyProtection="1">
      <alignment horizontal="centerContinuous" vertical="top"/>
      <protection/>
    </xf>
    <xf numFmtId="0" fontId="1" fillId="0" borderId="61" xfId="0" applyFont="1" applyBorder="1" applyAlignment="1" applyProtection="1">
      <alignment horizontal="centerContinuous"/>
      <protection/>
    </xf>
    <xf numFmtId="0" fontId="0" fillId="0" borderId="0" xfId="0" applyProtection="1">
      <protection/>
    </xf>
    <xf numFmtId="0" fontId="3" fillId="2" borderId="3" xfId="0" applyFont="1" applyFill="1" applyBorder="1" applyAlignment="1" applyProtection="1">
      <alignment horizontal="left"/>
      <protection/>
    </xf>
    <xf numFmtId="0" fontId="4" fillId="2" borderId="18" xfId="0" applyFont="1" applyFill="1" applyBorder="1" applyAlignment="1" applyProtection="1">
      <alignment horizontal="centerContinuous"/>
      <protection/>
    </xf>
    <xf numFmtId="49" fontId="5" fillId="2" borderId="4" xfId="0" applyNumberFormat="1" applyFont="1" applyFill="1" applyBorder="1" applyAlignment="1" applyProtection="1">
      <alignment horizontal="left"/>
      <protection/>
    </xf>
    <xf numFmtId="49" fontId="5" fillId="2" borderId="4" xfId="0" applyNumberFormat="1" applyFont="1" applyFill="1" applyBorder="1" applyAlignment="1" applyProtection="1">
      <alignment horizontal="left" wrapText="1"/>
      <protection/>
    </xf>
    <xf numFmtId="0" fontId="0" fillId="0" borderId="18" xfId="0" applyBorder="1" applyAlignment="1" applyProtection="1">
      <alignment wrapText="1"/>
      <protection/>
    </xf>
    <xf numFmtId="0" fontId="4" fillId="0" borderId="62" xfId="0" applyFont="1" applyBorder="1" applyProtection="1">
      <protection/>
    </xf>
    <xf numFmtId="49" fontId="4" fillId="0" borderId="63" xfId="0" applyNumberFormat="1" applyFont="1" applyBorder="1" applyAlignment="1" applyProtection="1">
      <alignment horizontal="left"/>
      <protection/>
    </xf>
    <xf numFmtId="0" fontId="1" fillId="0" borderId="64" xfId="0" applyFont="1" applyBorder="1" applyProtection="1">
      <protection/>
    </xf>
    <xf numFmtId="0" fontId="4" fillId="0" borderId="25" xfId="0" applyFont="1" applyBorder="1" applyProtection="1">
      <protection/>
    </xf>
    <xf numFmtId="49" fontId="4" fillId="0" borderId="28" xfId="0" applyNumberFormat="1" applyFont="1" applyBorder="1" applyProtection="1">
      <protection/>
    </xf>
    <xf numFmtId="49" fontId="4" fillId="0" borderId="25" xfId="0" applyNumberFormat="1" applyFont="1" applyBorder="1" applyProtection="1">
      <protection/>
    </xf>
    <xf numFmtId="0" fontId="4" fillId="0" borderId="24" xfId="0" applyFont="1" applyBorder="1" applyProtection="1">
      <protection/>
    </xf>
    <xf numFmtId="0" fontId="4" fillId="0" borderId="65" xfId="0" applyFont="1" applyBorder="1" applyAlignment="1" applyProtection="1">
      <alignment horizontal="left"/>
      <protection/>
    </xf>
    <xf numFmtId="0" fontId="3" fillId="0" borderId="64" xfId="0" applyFont="1" applyBorder="1" applyProtection="1">
      <protection/>
    </xf>
    <xf numFmtId="49" fontId="4" fillId="0" borderId="65" xfId="0" applyNumberFormat="1" applyFont="1" applyBorder="1" applyAlignment="1" applyProtection="1">
      <alignment horizontal="left"/>
      <protection/>
    </xf>
    <xf numFmtId="49" fontId="3" fillId="2" borderId="64" xfId="0" applyNumberFormat="1" applyFont="1" applyFill="1" applyBorder="1" applyProtection="1">
      <protection/>
    </xf>
    <xf numFmtId="49" fontId="1" fillId="2" borderId="25" xfId="0" applyNumberFormat="1" applyFont="1" applyFill="1" applyBorder="1" applyProtection="1">
      <protection/>
    </xf>
    <xf numFmtId="49" fontId="3" fillId="2" borderId="27" xfId="0" applyNumberFormat="1" applyFont="1" applyFill="1" applyBorder="1" applyAlignment="1" applyProtection="1">
      <alignment wrapText="1"/>
      <protection/>
    </xf>
    <xf numFmtId="0" fontId="0" fillId="0" borderId="28" xfId="0" applyBorder="1" applyAlignment="1" applyProtection="1">
      <alignment wrapText="1"/>
      <protection/>
    </xf>
    <xf numFmtId="0" fontId="0" fillId="0" borderId="25" xfId="0" applyBorder="1" applyAlignment="1" applyProtection="1">
      <alignment wrapText="1"/>
      <protection/>
    </xf>
    <xf numFmtId="3" fontId="4" fillId="0" borderId="65" xfId="0" applyNumberFormat="1" applyFont="1" applyBorder="1" applyAlignment="1" applyProtection="1">
      <alignment horizontal="left"/>
      <protection/>
    </xf>
    <xf numFmtId="49" fontId="3" fillId="2" borderId="32" xfId="0" applyNumberFormat="1" applyFont="1" applyFill="1" applyBorder="1" applyProtection="1">
      <protection/>
    </xf>
    <xf numFmtId="49" fontId="1" fillId="2" borderId="31" xfId="0" applyNumberFormat="1" applyFont="1" applyFill="1" applyBorder="1" applyProtection="1">
      <protection/>
    </xf>
    <xf numFmtId="49" fontId="4" fillId="0" borderId="24" xfId="0" applyNumberFormat="1" applyFont="1" applyBorder="1" applyAlignment="1" applyProtection="1">
      <alignment horizontal="left"/>
      <protection/>
    </xf>
    <xf numFmtId="0" fontId="4" fillId="0" borderId="66" xfId="0" applyFont="1" applyBorder="1" applyProtection="1">
      <protection/>
    </xf>
    <xf numFmtId="0" fontId="4" fillId="0" borderId="24" xfId="0" applyFont="1" applyBorder="1" applyAlignment="1" applyProtection="1">
      <alignment horizontal="left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67" xfId="0" applyFont="1" applyBorder="1" applyAlignment="1" applyProtection="1">
      <alignment horizontal="left"/>
      <protection/>
    </xf>
    <xf numFmtId="0" fontId="4" fillId="0" borderId="67" xfId="0" applyFont="1" applyBorder="1" applyProtection="1">
      <protection/>
    </xf>
    <xf numFmtId="0" fontId="0" fillId="0" borderId="0" xfId="0" applyFont="1" applyProtection="1">
      <protection/>
    </xf>
    <xf numFmtId="3" fontId="0" fillId="0" borderId="0" xfId="0" applyNumberFormat="1" applyProtection="1">
      <protection/>
    </xf>
    <xf numFmtId="0" fontId="4" fillId="0" borderId="64" xfId="0" applyFont="1" applyBorder="1" applyProtection="1">
      <protection/>
    </xf>
    <xf numFmtId="0" fontId="4" fillId="0" borderId="24" xfId="0" applyFont="1" applyBorder="1" applyAlignment="1" applyProtection="1">
      <alignment horizontal="center"/>
      <protection/>
    </xf>
    <xf numFmtId="0" fontId="4" fillId="0" borderId="62" xfId="0" applyFont="1" applyBorder="1" applyAlignment="1" applyProtection="1">
      <alignment horizontal="left"/>
      <protection/>
    </xf>
    <xf numFmtId="0" fontId="4" fillId="0" borderId="19" xfId="0" applyFont="1" applyBorder="1" applyAlignment="1" applyProtection="1">
      <alignment horizontal="left"/>
      <protection/>
    </xf>
    <xf numFmtId="0" fontId="2" fillId="0" borderId="68" xfId="0" applyFont="1" applyBorder="1" applyAlignment="1" applyProtection="1">
      <alignment horizontal="centerContinuous" vertical="center"/>
      <protection/>
    </xf>
    <xf numFmtId="0" fontId="6" fillId="0" borderId="69" xfId="0" applyFont="1" applyBorder="1" applyAlignment="1" applyProtection="1">
      <alignment horizontal="centerContinuous" vertical="center"/>
      <protection/>
    </xf>
    <xf numFmtId="0" fontId="1" fillId="0" borderId="69" xfId="0" applyFont="1" applyBorder="1" applyAlignment="1" applyProtection="1">
      <alignment horizontal="centerContinuous" vertical="center"/>
      <protection/>
    </xf>
    <xf numFmtId="0" fontId="1" fillId="0" borderId="70" xfId="0" applyFont="1" applyBorder="1" applyAlignment="1" applyProtection="1">
      <alignment horizontal="centerContinuous" vertical="center"/>
      <protection/>
    </xf>
    <xf numFmtId="0" fontId="3" fillId="2" borderId="9" xfId="0" applyFont="1" applyFill="1" applyBorder="1" applyAlignment="1" applyProtection="1">
      <alignment horizontal="left"/>
      <protection/>
    </xf>
    <xf numFmtId="0" fontId="1" fillId="2" borderId="10" xfId="0" applyFont="1" applyFill="1" applyBorder="1" applyAlignment="1" applyProtection="1">
      <alignment horizontal="left"/>
      <protection/>
    </xf>
    <xf numFmtId="0" fontId="1" fillId="2" borderId="11" xfId="0" applyFont="1" applyFill="1" applyBorder="1" applyAlignment="1" applyProtection="1">
      <alignment horizontal="centerContinuous"/>
      <protection/>
    </xf>
    <xf numFmtId="0" fontId="3" fillId="2" borderId="10" xfId="0" applyFont="1" applyFill="1" applyBorder="1" applyAlignment="1" applyProtection="1">
      <alignment horizontal="centerContinuous"/>
      <protection/>
    </xf>
    <xf numFmtId="0" fontId="1" fillId="2" borderId="10" xfId="0" applyFont="1" applyFill="1" applyBorder="1" applyAlignment="1" applyProtection="1">
      <alignment horizontal="centerContinuous"/>
      <protection/>
    </xf>
    <xf numFmtId="0" fontId="1" fillId="0" borderId="71" xfId="0" applyFont="1" applyBorder="1" applyProtection="1">
      <protection/>
    </xf>
    <xf numFmtId="0" fontId="1" fillId="0" borderId="1" xfId="0" applyFont="1" applyBorder="1" applyProtection="1">
      <protection/>
    </xf>
    <xf numFmtId="3" fontId="1" fillId="0" borderId="63" xfId="0" applyNumberFormat="1" applyFont="1" applyBorder="1" applyProtection="1">
      <protection/>
    </xf>
    <xf numFmtId="0" fontId="1" fillId="0" borderId="3" xfId="0" applyFont="1" applyBorder="1" applyProtection="1">
      <protection/>
    </xf>
    <xf numFmtId="3" fontId="1" fillId="0" borderId="4" xfId="0" applyNumberFormat="1" applyFont="1" applyBorder="1" applyProtection="1">
      <protection/>
    </xf>
    <xf numFmtId="0" fontId="1" fillId="0" borderId="18" xfId="0" applyFont="1" applyBorder="1" applyProtection="1">
      <protection/>
    </xf>
    <xf numFmtId="3" fontId="1" fillId="0" borderId="28" xfId="0" applyNumberFormat="1" applyFont="1" applyBorder="1" applyProtection="1">
      <protection/>
    </xf>
    <xf numFmtId="0" fontId="1" fillId="0" borderId="25" xfId="0" applyFont="1" applyBorder="1" applyProtection="1">
      <protection/>
    </xf>
    <xf numFmtId="0" fontId="1" fillId="0" borderId="51" xfId="0" applyFont="1" applyBorder="1" applyProtection="1">
      <protection/>
    </xf>
    <xf numFmtId="0" fontId="1" fillId="0" borderId="1" xfId="0" applyFont="1" applyBorder="1" applyAlignment="1" applyProtection="1">
      <alignment shrinkToFit="1"/>
      <protection/>
    </xf>
    <xf numFmtId="0" fontId="1" fillId="0" borderId="2" xfId="0" applyFont="1" applyBorder="1" applyProtection="1">
      <protection/>
    </xf>
    <xf numFmtId="0" fontId="1" fillId="0" borderId="32" xfId="0" applyFont="1" applyBorder="1" applyProtection="1">
      <protection/>
    </xf>
    <xf numFmtId="0" fontId="1" fillId="0" borderId="0" xfId="0" applyFont="1" applyProtection="1">
      <protection/>
    </xf>
    <xf numFmtId="0" fontId="1" fillId="0" borderId="21" xfId="0" applyFont="1" applyBorder="1" applyAlignment="1" applyProtection="1">
      <alignment horizontal="center" shrinkToFit="1"/>
      <protection/>
    </xf>
    <xf numFmtId="0" fontId="1" fillId="0" borderId="72" xfId="0" applyFont="1" applyBorder="1" applyAlignment="1" applyProtection="1">
      <alignment horizontal="center" shrinkToFit="1"/>
      <protection/>
    </xf>
    <xf numFmtId="3" fontId="1" fillId="0" borderId="73" xfId="0" applyNumberFormat="1" applyFont="1" applyBorder="1" applyProtection="1">
      <protection/>
    </xf>
    <xf numFmtId="0" fontId="1" fillId="0" borderId="21" xfId="0" applyFont="1" applyBorder="1" applyProtection="1">
      <protection/>
    </xf>
    <xf numFmtId="3" fontId="1" fillId="0" borderId="22" xfId="0" applyNumberFormat="1" applyFont="1" applyBorder="1" applyProtection="1">
      <protection/>
    </xf>
    <xf numFmtId="0" fontId="1" fillId="0" borderId="72" xfId="0" applyFont="1" applyBorder="1" applyProtection="1">
      <protection/>
    </xf>
    <xf numFmtId="0" fontId="3" fillId="2" borderId="3" xfId="0" applyFont="1" applyFill="1" applyBorder="1" applyProtection="1">
      <protection/>
    </xf>
    <xf numFmtId="0" fontId="3" fillId="2" borderId="4" xfId="0" applyFont="1" applyFill="1" applyBorder="1" applyProtection="1">
      <protection/>
    </xf>
    <xf numFmtId="0" fontId="3" fillId="2" borderId="18" xfId="0" applyFont="1" applyFill="1" applyBorder="1" applyProtection="1">
      <protection/>
    </xf>
    <xf numFmtId="0" fontId="3" fillId="2" borderId="74" xfId="0" applyFont="1" applyFill="1" applyBorder="1" applyProtection="1">
      <protection/>
    </xf>
    <xf numFmtId="0" fontId="3" fillId="2" borderId="16" xfId="0" applyFont="1" applyFill="1" applyBorder="1" applyProtection="1">
      <protection/>
    </xf>
    <xf numFmtId="0" fontId="1" fillId="0" borderId="31" xfId="0" applyFont="1" applyBorder="1" applyProtection="1">
      <protection/>
    </xf>
    <xf numFmtId="0" fontId="1" fillId="0" borderId="50" xfId="0" applyFont="1" applyBorder="1" applyProtection="1">
      <protection/>
    </xf>
    <xf numFmtId="0" fontId="1" fillId="0" borderId="15" xfId="0" applyFont="1" applyBorder="1" applyProtection="1">
      <protection/>
    </xf>
    <xf numFmtId="0" fontId="1" fillId="0" borderId="0" xfId="0" applyFont="1" applyAlignment="1" applyProtection="1">
      <alignment horizontal="right"/>
      <protection/>
    </xf>
    <xf numFmtId="164" fontId="1" fillId="0" borderId="0" xfId="0" applyNumberFormat="1" applyFont="1" applyProtection="1">
      <protection/>
    </xf>
    <xf numFmtId="0" fontId="1" fillId="0" borderId="20" xfId="0" applyFont="1" applyBorder="1" applyProtection="1">
      <protection/>
    </xf>
    <xf numFmtId="0" fontId="1" fillId="0" borderId="75" xfId="0" applyFont="1" applyBorder="1" applyProtection="1">
      <protection/>
    </xf>
    <xf numFmtId="0" fontId="1" fillId="0" borderId="76" xfId="0" applyFont="1" applyBorder="1" applyProtection="1">
      <protection/>
    </xf>
    <xf numFmtId="0" fontId="1" fillId="0" borderId="77" xfId="0" applyFont="1" applyBorder="1" applyProtection="1">
      <protection/>
    </xf>
    <xf numFmtId="165" fontId="1" fillId="0" borderId="78" xfId="0" applyNumberFormat="1" applyFont="1" applyBorder="1" applyAlignment="1" applyProtection="1">
      <alignment horizontal="right"/>
      <protection/>
    </xf>
    <xf numFmtId="0" fontId="1" fillId="0" borderId="78" xfId="0" applyFont="1" applyBorder="1" applyProtection="1">
      <protection/>
    </xf>
    <xf numFmtId="166" fontId="1" fillId="0" borderId="27" xfId="0" applyNumberFormat="1" applyFont="1" applyBorder="1" applyAlignment="1" applyProtection="1">
      <alignment horizontal="right" indent="2"/>
      <protection/>
    </xf>
    <xf numFmtId="166" fontId="1" fillId="0" borderId="67" xfId="0" applyNumberFormat="1" applyFont="1" applyBorder="1" applyAlignment="1" applyProtection="1">
      <alignment horizontal="right" indent="2"/>
      <protection/>
    </xf>
    <xf numFmtId="0" fontId="1" fillId="0" borderId="28" xfId="0" applyFont="1" applyBorder="1" applyProtection="1">
      <protection/>
    </xf>
    <xf numFmtId="165" fontId="1" fillId="0" borderId="25" xfId="0" applyNumberFormat="1" applyFont="1" applyBorder="1" applyAlignment="1" applyProtection="1">
      <alignment horizontal="right"/>
      <protection/>
    </xf>
    <xf numFmtId="0" fontId="6" fillId="2" borderId="21" xfId="0" applyFont="1" applyFill="1" applyBorder="1" applyProtection="1">
      <protection/>
    </xf>
    <xf numFmtId="0" fontId="6" fillId="2" borderId="22" xfId="0" applyFont="1" applyFill="1" applyBorder="1" applyProtection="1">
      <protection/>
    </xf>
    <xf numFmtId="0" fontId="6" fillId="2" borderId="72" xfId="0" applyFont="1" applyFill="1" applyBorder="1" applyProtection="1">
      <protection/>
    </xf>
    <xf numFmtId="166" fontId="6" fillId="2" borderId="79" xfId="0" applyNumberFormat="1" applyFont="1" applyFill="1" applyBorder="1" applyAlignment="1" applyProtection="1">
      <alignment horizontal="right" indent="2"/>
      <protection/>
    </xf>
    <xf numFmtId="166" fontId="6" fillId="2" borderId="23" xfId="0" applyNumberFormat="1" applyFont="1" applyFill="1" applyBorder="1" applyAlignment="1" applyProtection="1">
      <alignment horizontal="right" indent="2"/>
      <protection/>
    </xf>
    <xf numFmtId="0" fontId="7" fillId="0" borderId="0" xfId="0" applyFont="1" applyProtection="1">
      <protection/>
    </xf>
    <xf numFmtId="0" fontId="8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justify"/>
      <protection/>
    </xf>
    <xf numFmtId="0" fontId="0" fillId="0" borderId="0" xfId="0" applyAlignment="1" applyProtection="1">
      <alignment horizontal="left" wrapText="1"/>
      <protection/>
    </xf>
    <xf numFmtId="39" fontId="23" fillId="0" borderId="36" xfId="21" applyNumberFormat="1" applyFont="1" applyBorder="1" applyAlignment="1" applyProtection="1">
      <alignment horizontal="left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normální 2" xfId="21"/>
    <cellStyle name="Normální 2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55"/>
  <sheetViews>
    <sheetView tabSelected="1" view="pageBreakPreview" zoomScaleSheetLayoutView="100" workbookViewId="0" topLeftCell="A1">
      <selection activeCell="C11" sqref="C11:E11"/>
    </sheetView>
  </sheetViews>
  <sheetFormatPr defaultColWidth="9.00390625" defaultRowHeight="12.75"/>
  <cols>
    <col min="1" max="1" width="2.00390625" style="185" customWidth="1"/>
    <col min="2" max="2" width="15.00390625" style="185" customWidth="1"/>
    <col min="3" max="3" width="15.875" style="185" customWidth="1"/>
    <col min="4" max="4" width="14.625" style="185" customWidth="1"/>
    <col min="5" max="5" width="13.625" style="185" customWidth="1"/>
    <col min="6" max="6" width="16.625" style="185" customWidth="1"/>
    <col min="7" max="7" width="15.25390625" style="185" customWidth="1"/>
    <col min="8" max="16384" width="9.125" style="185" customWidth="1"/>
  </cols>
  <sheetData>
    <row r="1" spans="1:7" ht="24.75" customHeight="1" thickBot="1">
      <c r="A1" s="183" t="s">
        <v>757</v>
      </c>
      <c r="B1" s="184"/>
      <c r="C1" s="184"/>
      <c r="D1" s="184"/>
      <c r="E1" s="184"/>
      <c r="F1" s="184"/>
      <c r="G1" s="184"/>
    </row>
    <row r="2" spans="1:7" ht="38.25" customHeight="1">
      <c r="A2" s="186" t="s">
        <v>0</v>
      </c>
      <c r="B2" s="187"/>
      <c r="C2" s="188" t="str">
        <f>Rekapitulace!H1</f>
        <v>01</v>
      </c>
      <c r="D2" s="189" t="s">
        <v>762</v>
      </c>
      <c r="E2" s="190"/>
      <c r="F2" s="191" t="s">
        <v>1</v>
      </c>
      <c r="G2" s="192"/>
    </row>
    <row r="3" spans="1:7" ht="3" customHeight="1" hidden="1">
      <c r="A3" s="193"/>
      <c r="B3" s="194"/>
      <c r="C3" s="195"/>
      <c r="D3" s="195"/>
      <c r="E3" s="196"/>
      <c r="F3" s="197"/>
      <c r="G3" s="198"/>
    </row>
    <row r="4" spans="1:7" ht="12" customHeight="1">
      <c r="A4" s="199" t="s">
        <v>2</v>
      </c>
      <c r="B4" s="194"/>
      <c r="C4" s="195" t="s">
        <v>3</v>
      </c>
      <c r="D4" s="195"/>
      <c r="E4" s="196"/>
      <c r="F4" s="197" t="s">
        <v>4</v>
      </c>
      <c r="G4" s="200"/>
    </row>
    <row r="5" spans="1:7" ht="26.25" customHeight="1">
      <c r="A5" s="201" t="s">
        <v>79</v>
      </c>
      <c r="B5" s="202"/>
      <c r="C5" s="203" t="s">
        <v>762</v>
      </c>
      <c r="D5" s="204"/>
      <c r="E5" s="205"/>
      <c r="F5" s="197" t="s">
        <v>6</v>
      </c>
      <c r="G5" s="198"/>
    </row>
    <row r="6" spans="1:7" ht="12.95" customHeight="1">
      <c r="A6" s="199" t="s">
        <v>7</v>
      </c>
      <c r="B6" s="194"/>
      <c r="C6" s="195" t="s">
        <v>8</v>
      </c>
      <c r="D6" s="195"/>
      <c r="E6" s="196"/>
      <c r="F6" s="197" t="s">
        <v>9</v>
      </c>
      <c r="G6" s="206">
        <v>0</v>
      </c>
    </row>
    <row r="7" spans="1:7" ht="25.5" customHeight="1">
      <c r="A7" s="207" t="s">
        <v>77</v>
      </c>
      <c r="B7" s="208"/>
      <c r="C7" s="203" t="s">
        <v>762</v>
      </c>
      <c r="D7" s="204"/>
      <c r="E7" s="205"/>
      <c r="F7" s="209" t="s">
        <v>10</v>
      </c>
      <c r="G7" s="206">
        <f>IF(PocetMJ=0,,ROUND((F30+F32)/PocetMJ,1))</f>
        <v>0</v>
      </c>
    </row>
    <row r="8" spans="1:7" ht="12.75">
      <c r="A8" s="210" t="s">
        <v>11</v>
      </c>
      <c r="B8" s="197"/>
      <c r="C8" s="211" t="s">
        <v>640</v>
      </c>
      <c r="D8" s="211"/>
      <c r="E8" s="212"/>
      <c r="F8" s="197" t="s">
        <v>12</v>
      </c>
      <c r="G8" s="213"/>
    </row>
    <row r="9" spans="1:7" ht="12.75">
      <c r="A9" s="210" t="s">
        <v>13</v>
      </c>
      <c r="B9" s="197"/>
      <c r="C9" s="211" t="str">
        <f>Projektant</f>
        <v>R-Projekt 07 Praha s.r.o. Ke Strašnické 8/1795,P10</v>
      </c>
      <c r="D9" s="211"/>
      <c r="E9" s="212"/>
      <c r="F9" s="197"/>
      <c r="G9" s="213"/>
    </row>
    <row r="10" spans="1:8" ht="12.75">
      <c r="A10" s="210" t="s">
        <v>14</v>
      </c>
      <c r="B10" s="197"/>
      <c r="C10" s="211" t="s">
        <v>639</v>
      </c>
      <c r="D10" s="211"/>
      <c r="E10" s="211"/>
      <c r="F10" s="197"/>
      <c r="G10" s="214"/>
      <c r="H10" s="215"/>
    </row>
    <row r="11" spans="1:57" ht="13.5" customHeight="1">
      <c r="A11" s="210" t="s">
        <v>15</v>
      </c>
      <c r="B11" s="197"/>
      <c r="C11" s="154" t="s">
        <v>638</v>
      </c>
      <c r="D11" s="154"/>
      <c r="E11" s="154"/>
      <c r="F11" s="197" t="s">
        <v>16</v>
      </c>
      <c r="G11" s="214" t="s">
        <v>77</v>
      </c>
      <c r="BA11" s="216"/>
      <c r="BB11" s="216"/>
      <c r="BC11" s="216"/>
      <c r="BD11" s="216"/>
      <c r="BE11" s="216"/>
    </row>
    <row r="12" spans="1:7" ht="12.75" customHeight="1">
      <c r="A12" s="217" t="s">
        <v>17</v>
      </c>
      <c r="B12" s="194"/>
      <c r="C12" s="218"/>
      <c r="D12" s="218"/>
      <c r="E12" s="218"/>
      <c r="F12" s="219" t="s">
        <v>18</v>
      </c>
      <c r="G12" s="220"/>
    </row>
    <row r="13" spans="1:7" ht="28.5" customHeight="1" thickBot="1">
      <c r="A13" s="221" t="s">
        <v>19</v>
      </c>
      <c r="B13" s="222"/>
      <c r="C13" s="222"/>
      <c r="D13" s="222"/>
      <c r="E13" s="223"/>
      <c r="F13" s="223"/>
      <c r="G13" s="224"/>
    </row>
    <row r="14" spans="1:7" ht="17.25" customHeight="1" thickBot="1">
      <c r="A14" s="225" t="s">
        <v>20</v>
      </c>
      <c r="B14" s="226"/>
      <c r="C14" s="227"/>
      <c r="D14" s="228" t="s">
        <v>21</v>
      </c>
      <c r="E14" s="229"/>
      <c r="F14" s="229"/>
      <c r="G14" s="227"/>
    </row>
    <row r="15" spans="1:7" ht="15.95" customHeight="1">
      <c r="A15" s="230"/>
      <c r="B15" s="231" t="s">
        <v>22</v>
      </c>
      <c r="C15" s="232">
        <f>HSV</f>
        <v>0</v>
      </c>
      <c r="D15" s="233" t="str">
        <f>Rekapitulace!A38</f>
        <v>Ztížené výrobní podmínky</v>
      </c>
      <c r="E15" s="234"/>
      <c r="F15" s="235"/>
      <c r="G15" s="232">
        <f>Rekapitulace!I38</f>
        <v>0</v>
      </c>
    </row>
    <row r="16" spans="1:7" ht="15.95" customHeight="1">
      <c r="A16" s="230" t="s">
        <v>23</v>
      </c>
      <c r="B16" s="231" t="s">
        <v>24</v>
      </c>
      <c r="C16" s="232">
        <f>PSV</f>
        <v>0</v>
      </c>
      <c r="D16" s="193" t="str">
        <f>Rekapitulace!A39</f>
        <v>Oborová přirážka</v>
      </c>
      <c r="E16" s="236"/>
      <c r="F16" s="237"/>
      <c r="G16" s="232">
        <f>Rekapitulace!I39</f>
        <v>0</v>
      </c>
    </row>
    <row r="17" spans="1:7" ht="15.95" customHeight="1">
      <c r="A17" s="230" t="s">
        <v>25</v>
      </c>
      <c r="B17" s="231" t="s">
        <v>26</v>
      </c>
      <c r="C17" s="232">
        <f>Mont</f>
        <v>0</v>
      </c>
      <c r="D17" s="193" t="str">
        <f>Rekapitulace!A40</f>
        <v>Přesun stavebních kapacit</v>
      </c>
      <c r="E17" s="236"/>
      <c r="F17" s="237"/>
      <c r="G17" s="232">
        <f>Rekapitulace!I40</f>
        <v>0</v>
      </c>
    </row>
    <row r="18" spans="1:7" ht="15.95" customHeight="1">
      <c r="A18" s="238" t="s">
        <v>27</v>
      </c>
      <c r="B18" s="239" t="s">
        <v>28</v>
      </c>
      <c r="C18" s="232">
        <f>Dodavka</f>
        <v>0</v>
      </c>
      <c r="D18" s="193" t="str">
        <f>Rekapitulace!A41</f>
        <v>Mimostaveništní doprava</v>
      </c>
      <c r="E18" s="236"/>
      <c r="F18" s="237"/>
      <c r="G18" s="232">
        <f>Rekapitulace!I41</f>
        <v>0</v>
      </c>
    </row>
    <row r="19" spans="1:7" ht="15.95" customHeight="1">
      <c r="A19" s="240" t="s">
        <v>29</v>
      </c>
      <c r="B19" s="231"/>
      <c r="C19" s="232">
        <f>SUM(C15:C18)</f>
        <v>0</v>
      </c>
      <c r="D19" s="193" t="str">
        <f>Rekapitulace!A42</f>
        <v>Zařízení staveniště</v>
      </c>
      <c r="E19" s="236"/>
      <c r="F19" s="237"/>
      <c r="G19" s="232">
        <f>Rekapitulace!I42</f>
        <v>0</v>
      </c>
    </row>
    <row r="20" spans="1:7" ht="15.95" customHeight="1">
      <c r="A20" s="240"/>
      <c r="B20" s="231"/>
      <c r="C20" s="232"/>
      <c r="D20" s="193" t="str">
        <f>Rekapitulace!A43</f>
        <v>Provoz investora</v>
      </c>
      <c r="E20" s="236"/>
      <c r="F20" s="237"/>
      <c r="G20" s="232">
        <f>Rekapitulace!I43</f>
        <v>0</v>
      </c>
    </row>
    <row r="21" spans="1:7" ht="15.95" customHeight="1">
      <c r="A21" s="240" t="s">
        <v>30</v>
      </c>
      <c r="B21" s="231"/>
      <c r="C21" s="232">
        <f>HZS</f>
        <v>0</v>
      </c>
      <c r="D21" s="193" t="str">
        <f>Rekapitulace!A44</f>
        <v>Kompletační činnost (IČD)</v>
      </c>
      <c r="E21" s="236"/>
      <c r="F21" s="237"/>
      <c r="G21" s="232">
        <f>Rekapitulace!I44</f>
        <v>0</v>
      </c>
    </row>
    <row r="22" spans="1:7" ht="15.95" customHeight="1">
      <c r="A22" s="241" t="s">
        <v>31</v>
      </c>
      <c r="B22" s="242"/>
      <c r="C22" s="232">
        <f>C19+C21</f>
        <v>0</v>
      </c>
      <c r="D22" s="193" t="s">
        <v>32</v>
      </c>
      <c r="E22" s="236"/>
      <c r="F22" s="237"/>
      <c r="G22" s="232">
        <f>G23-SUM(G15:G21)</f>
        <v>0</v>
      </c>
    </row>
    <row r="23" spans="1:7" ht="15.95" customHeight="1" thickBot="1">
      <c r="A23" s="243" t="s">
        <v>33</v>
      </c>
      <c r="B23" s="244"/>
      <c r="C23" s="245">
        <f>C22+G23</f>
        <v>0</v>
      </c>
      <c r="D23" s="246" t="s">
        <v>34</v>
      </c>
      <c r="E23" s="247"/>
      <c r="F23" s="248"/>
      <c r="G23" s="232">
        <f>VRN</f>
        <v>0</v>
      </c>
    </row>
    <row r="24" spans="1:7" ht="12.75">
      <c r="A24" s="249" t="s">
        <v>35</v>
      </c>
      <c r="B24" s="250"/>
      <c r="C24" s="251"/>
      <c r="D24" s="250" t="s">
        <v>36</v>
      </c>
      <c r="E24" s="250"/>
      <c r="F24" s="252" t="s">
        <v>37</v>
      </c>
      <c r="G24" s="253"/>
    </row>
    <row r="25" spans="1:7" ht="12.75">
      <c r="A25" s="241" t="s">
        <v>38</v>
      </c>
      <c r="B25" s="242"/>
      <c r="C25" s="254"/>
      <c r="D25" s="242" t="s">
        <v>38</v>
      </c>
      <c r="E25" s="242"/>
      <c r="F25" s="255" t="s">
        <v>38</v>
      </c>
      <c r="G25" s="256"/>
    </row>
    <row r="26" spans="1:7" ht="37.5" customHeight="1">
      <c r="A26" s="241" t="s">
        <v>39</v>
      </c>
      <c r="B26" s="257"/>
      <c r="C26" s="254"/>
      <c r="D26" s="242" t="s">
        <v>40</v>
      </c>
      <c r="E26" s="242"/>
      <c r="F26" s="255" t="s">
        <v>40</v>
      </c>
      <c r="G26" s="256"/>
    </row>
    <row r="27" spans="1:7" ht="12.75">
      <c r="A27" s="241"/>
      <c r="B27" s="258"/>
      <c r="C27" s="254"/>
      <c r="D27" s="242"/>
      <c r="E27" s="242"/>
      <c r="F27" s="255"/>
      <c r="G27" s="256"/>
    </row>
    <row r="28" spans="1:7" ht="12.75">
      <c r="A28" s="241" t="s">
        <v>41</v>
      </c>
      <c r="B28" s="242"/>
      <c r="C28" s="254"/>
      <c r="D28" s="255" t="s">
        <v>42</v>
      </c>
      <c r="E28" s="254"/>
      <c r="F28" s="242" t="s">
        <v>42</v>
      </c>
      <c r="G28" s="256"/>
    </row>
    <row r="29" spans="1:7" ht="69" customHeight="1">
      <c r="A29" s="241"/>
      <c r="B29" s="242"/>
      <c r="C29" s="259"/>
      <c r="D29" s="260"/>
      <c r="E29" s="259"/>
      <c r="F29" s="242"/>
      <c r="G29" s="256"/>
    </row>
    <row r="30" spans="1:7" ht="12.75">
      <c r="A30" s="261" t="s">
        <v>43</v>
      </c>
      <c r="B30" s="262"/>
      <c r="C30" s="263">
        <v>21</v>
      </c>
      <c r="D30" s="262" t="s">
        <v>44</v>
      </c>
      <c r="E30" s="264"/>
      <c r="F30" s="265">
        <f>C23-F32</f>
        <v>0</v>
      </c>
      <c r="G30" s="266"/>
    </row>
    <row r="31" spans="1:7" ht="12.75">
      <c r="A31" s="261" t="s">
        <v>45</v>
      </c>
      <c r="B31" s="262"/>
      <c r="C31" s="263">
        <f>SazbaDPH1</f>
        <v>21</v>
      </c>
      <c r="D31" s="262" t="s">
        <v>46</v>
      </c>
      <c r="E31" s="264"/>
      <c r="F31" s="265">
        <f>ROUND(PRODUCT(F30,C31/100),0)</f>
        <v>0</v>
      </c>
      <c r="G31" s="266"/>
    </row>
    <row r="32" spans="1:7" ht="12.75">
      <c r="A32" s="261" t="s">
        <v>43</v>
      </c>
      <c r="B32" s="262"/>
      <c r="C32" s="263">
        <v>0</v>
      </c>
      <c r="D32" s="262" t="s">
        <v>46</v>
      </c>
      <c r="E32" s="264"/>
      <c r="F32" s="265">
        <v>0</v>
      </c>
      <c r="G32" s="266"/>
    </row>
    <row r="33" spans="1:7" ht="12.75">
      <c r="A33" s="261" t="s">
        <v>45</v>
      </c>
      <c r="B33" s="267"/>
      <c r="C33" s="268">
        <f>SazbaDPH2</f>
        <v>0</v>
      </c>
      <c r="D33" s="262" t="s">
        <v>46</v>
      </c>
      <c r="E33" s="237"/>
      <c r="F33" s="265">
        <f>ROUND(PRODUCT(F32,C33/100),0)</f>
        <v>0</v>
      </c>
      <c r="G33" s="266"/>
    </row>
    <row r="34" spans="1:7" s="274" customFormat="1" ht="19.5" customHeight="1" thickBot="1">
      <c r="A34" s="269" t="s">
        <v>47</v>
      </c>
      <c r="B34" s="270"/>
      <c r="C34" s="270"/>
      <c r="D34" s="270"/>
      <c r="E34" s="271"/>
      <c r="F34" s="272">
        <f>ROUND(SUM(F30:F33),0)</f>
        <v>0</v>
      </c>
      <c r="G34" s="273"/>
    </row>
    <row r="36" spans="1:8" ht="12.75">
      <c r="A36" s="185" t="s">
        <v>48</v>
      </c>
      <c r="H36" s="185" t="s">
        <v>5</v>
      </c>
    </row>
    <row r="37" spans="2:8" ht="14.25" customHeight="1">
      <c r="B37" s="275"/>
      <c r="C37" s="275"/>
      <c r="D37" s="275"/>
      <c r="E37" s="275"/>
      <c r="F37" s="275"/>
      <c r="G37" s="275"/>
      <c r="H37" s="185" t="s">
        <v>5</v>
      </c>
    </row>
    <row r="38" spans="1:8" ht="12.75" customHeight="1">
      <c r="A38" s="276"/>
      <c r="B38" s="275"/>
      <c r="C38" s="275"/>
      <c r="D38" s="275"/>
      <c r="E38" s="275"/>
      <c r="F38" s="275"/>
      <c r="G38" s="275"/>
      <c r="H38" s="185" t="s">
        <v>5</v>
      </c>
    </row>
    <row r="39" spans="1:8" ht="12.75">
      <c r="A39" s="276"/>
      <c r="B39" s="275"/>
      <c r="C39" s="275"/>
      <c r="D39" s="275"/>
      <c r="E39" s="275"/>
      <c r="F39" s="275"/>
      <c r="G39" s="275"/>
      <c r="H39" s="185" t="s">
        <v>5</v>
      </c>
    </row>
    <row r="40" spans="1:8" ht="12.75">
      <c r="A40" s="276"/>
      <c r="B40" s="275"/>
      <c r="C40" s="275"/>
      <c r="D40" s="275"/>
      <c r="E40" s="275"/>
      <c r="F40" s="275"/>
      <c r="G40" s="275"/>
      <c r="H40" s="185" t="s">
        <v>5</v>
      </c>
    </row>
    <row r="41" spans="1:8" ht="12.75">
      <c r="A41" s="276"/>
      <c r="B41" s="275"/>
      <c r="C41" s="275"/>
      <c r="D41" s="275"/>
      <c r="E41" s="275"/>
      <c r="F41" s="275"/>
      <c r="G41" s="275"/>
      <c r="H41" s="185" t="s">
        <v>5</v>
      </c>
    </row>
    <row r="42" spans="1:8" ht="12.75">
      <c r="A42" s="276"/>
      <c r="B42" s="275"/>
      <c r="C42" s="275"/>
      <c r="D42" s="275"/>
      <c r="E42" s="275"/>
      <c r="F42" s="275"/>
      <c r="G42" s="275"/>
      <c r="H42" s="185" t="s">
        <v>5</v>
      </c>
    </row>
    <row r="43" spans="1:8" ht="12.75">
      <c r="A43" s="276"/>
      <c r="B43" s="275"/>
      <c r="C43" s="275"/>
      <c r="D43" s="275"/>
      <c r="E43" s="275"/>
      <c r="F43" s="275"/>
      <c r="G43" s="275"/>
      <c r="H43" s="185" t="s">
        <v>5</v>
      </c>
    </row>
    <row r="44" spans="1:8" ht="12.75">
      <c r="A44" s="276"/>
      <c r="B44" s="275"/>
      <c r="C44" s="275"/>
      <c r="D44" s="275"/>
      <c r="E44" s="275"/>
      <c r="F44" s="275"/>
      <c r="G44" s="275"/>
      <c r="H44" s="185" t="s">
        <v>5</v>
      </c>
    </row>
    <row r="45" spans="1:8" ht="0.75" customHeight="1">
      <c r="A45" s="276"/>
      <c r="B45" s="275"/>
      <c r="C45" s="275"/>
      <c r="D45" s="275"/>
      <c r="E45" s="275"/>
      <c r="F45" s="275"/>
      <c r="G45" s="275"/>
      <c r="H45" s="185" t="s">
        <v>5</v>
      </c>
    </row>
    <row r="46" spans="2:7" ht="12.75">
      <c r="B46" s="277"/>
      <c r="C46" s="277"/>
      <c r="D46" s="277"/>
      <c r="E46" s="277"/>
      <c r="F46" s="277"/>
      <c r="G46" s="277"/>
    </row>
    <row r="47" spans="2:7" ht="12.75">
      <c r="B47" s="277"/>
      <c r="C47" s="277"/>
      <c r="D47" s="277"/>
      <c r="E47" s="277"/>
      <c r="F47" s="277"/>
      <c r="G47" s="277"/>
    </row>
    <row r="48" spans="2:7" ht="12.75">
      <c r="B48" s="277"/>
      <c r="C48" s="277"/>
      <c r="D48" s="277"/>
      <c r="E48" s="277"/>
      <c r="F48" s="277"/>
      <c r="G48" s="277"/>
    </row>
    <row r="49" spans="2:7" ht="12.75">
      <c r="B49" s="277"/>
      <c r="C49" s="277"/>
      <c r="D49" s="277"/>
      <c r="E49" s="277"/>
      <c r="F49" s="277"/>
      <c r="G49" s="277"/>
    </row>
    <row r="50" spans="2:7" ht="12.75">
      <c r="B50" s="277"/>
      <c r="C50" s="277"/>
      <c r="D50" s="277"/>
      <c r="E50" s="277"/>
      <c r="F50" s="277"/>
      <c r="G50" s="277"/>
    </row>
    <row r="51" spans="2:7" ht="12.75">
      <c r="B51" s="277"/>
      <c r="C51" s="277"/>
      <c r="D51" s="277"/>
      <c r="E51" s="277"/>
      <c r="F51" s="277"/>
      <c r="G51" s="277"/>
    </row>
    <row r="52" spans="2:7" ht="12.75">
      <c r="B52" s="277"/>
      <c r="C52" s="277"/>
      <c r="D52" s="277"/>
      <c r="E52" s="277"/>
      <c r="F52" s="277"/>
      <c r="G52" s="277"/>
    </row>
    <row r="53" spans="2:7" ht="12.75">
      <c r="B53" s="277"/>
      <c r="C53" s="277"/>
      <c r="D53" s="277"/>
      <c r="E53" s="277"/>
      <c r="F53" s="277"/>
      <c r="G53" s="277"/>
    </row>
    <row r="54" spans="2:7" ht="12.75">
      <c r="B54" s="277"/>
      <c r="C54" s="277"/>
      <c r="D54" s="277"/>
      <c r="E54" s="277"/>
      <c r="F54" s="277"/>
      <c r="G54" s="277"/>
    </row>
    <row r="55" spans="2:7" ht="12.75">
      <c r="B55" s="277"/>
      <c r="C55" s="277"/>
      <c r="D55" s="277"/>
      <c r="E55" s="277"/>
      <c r="F55" s="277"/>
      <c r="G55" s="277"/>
    </row>
  </sheetData>
  <sheetProtection algorithmName="SHA-512" hashValue="0Jjk58pPZQpN0hhmJgXdlDG7dpovd2VCenPlV2uleaCjhPDdfdrW1yL3fM1Y2R3443CknOojV+tscXrrVBckgg==" saltValue="A/TBuY+P3lMShH44iXmP+A==" spinCount="100000" sheet="1" objects="1" scenarios="1"/>
  <mergeCells count="25">
    <mergeCell ref="C5:E5"/>
    <mergeCell ref="C7:E7"/>
    <mergeCell ref="D2:E2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96"/>
  <sheetViews>
    <sheetView workbookViewId="0" topLeftCell="A1">
      <selection activeCell="A20" sqref="A20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55" t="s">
        <v>49</v>
      </c>
      <c r="B1" s="156"/>
      <c r="C1" s="7" t="str">
        <f>CONCATENATE(cislostavby," ",nazevstavby)</f>
        <v>RProj1914 Stav.úpravy učeben, rozšíření odborných učeben v ZŠ Vybíralova 8, Praha 9</v>
      </c>
      <c r="D1" s="8"/>
      <c r="E1" s="9"/>
      <c r="F1" s="8"/>
      <c r="G1" s="10" t="s">
        <v>50</v>
      </c>
      <c r="H1" s="11" t="s">
        <v>79</v>
      </c>
      <c r="I1" s="12"/>
    </row>
    <row r="2" spans="1:9" ht="13.5" thickBot="1">
      <c r="A2" s="157" t="s">
        <v>51</v>
      </c>
      <c r="B2" s="158"/>
      <c r="C2" s="13" t="str">
        <f>CONCATENATE(cisloobjektu," ",nazevobjektu)</f>
        <v>01 Stav.úpravy učeben, rozšíření odborných učeben v ZŠ Vybíralova 8, Praha 9</v>
      </c>
      <c r="D2" s="14"/>
      <c r="E2" s="15"/>
      <c r="F2" s="14"/>
      <c r="G2" s="159" t="s">
        <v>78</v>
      </c>
      <c r="H2" s="160"/>
      <c r="I2" s="161"/>
    </row>
    <row r="3" spans="1:9" ht="13.5" thickTop="1">
      <c r="A3" s="4"/>
      <c r="B3" s="4"/>
      <c r="C3" s="4"/>
      <c r="D3" s="4"/>
      <c r="E3" s="4"/>
      <c r="F3" s="4"/>
      <c r="G3" s="4"/>
      <c r="H3" s="4"/>
      <c r="I3" s="4"/>
    </row>
    <row r="4" spans="1:9" ht="19.5" customHeight="1">
      <c r="A4" s="16" t="s">
        <v>52</v>
      </c>
      <c r="B4" s="17"/>
      <c r="C4" s="17"/>
      <c r="D4" s="17"/>
      <c r="E4" s="17"/>
      <c r="F4" s="17"/>
      <c r="G4" s="17"/>
      <c r="H4" s="17"/>
      <c r="I4" s="17"/>
    </row>
    <row r="5" spans="1:9" ht="13.5" thickBot="1">
      <c r="A5" s="4"/>
      <c r="B5" s="4"/>
      <c r="C5" s="4"/>
      <c r="D5" s="4"/>
      <c r="E5" s="4"/>
      <c r="F5" s="4"/>
      <c r="G5" s="4"/>
      <c r="H5" s="4"/>
      <c r="I5" s="4"/>
    </row>
    <row r="6" spans="1:9" ht="13.5" thickBot="1">
      <c r="A6" s="18"/>
      <c r="B6" s="19" t="s">
        <v>53</v>
      </c>
      <c r="C6" s="19"/>
      <c r="D6" s="20"/>
      <c r="E6" s="21" t="s">
        <v>54</v>
      </c>
      <c r="F6" s="22" t="s">
        <v>55</v>
      </c>
      <c r="G6" s="22" t="s">
        <v>56</v>
      </c>
      <c r="H6" s="22" t="s">
        <v>57</v>
      </c>
      <c r="I6" s="23" t="s">
        <v>30</v>
      </c>
    </row>
    <row r="7" spans="1:9" ht="12.75">
      <c r="A7" s="99" t="str">
        <f>Položky!B7</f>
        <v>3</v>
      </c>
      <c r="B7" s="24" t="str">
        <f>Položky!C7</f>
        <v>Svislé a kompletní konstrukce</v>
      </c>
      <c r="C7" s="4"/>
      <c r="D7" s="25"/>
      <c r="E7" s="100">
        <f>Položky!BA29</f>
        <v>0</v>
      </c>
      <c r="F7" s="101">
        <f>Položky!BB29</f>
        <v>0</v>
      </c>
      <c r="G7" s="101">
        <f>Položky!BC29</f>
        <v>0</v>
      </c>
      <c r="H7" s="101">
        <f>Položky!BD29</f>
        <v>0</v>
      </c>
      <c r="I7" s="102">
        <f>Položky!BE29</f>
        <v>0</v>
      </c>
    </row>
    <row r="8" spans="1:9" ht="12.75">
      <c r="A8" s="99" t="str">
        <f>Položky!B30</f>
        <v>61</v>
      </c>
      <c r="B8" s="24" t="str">
        <f>Položky!C30</f>
        <v>Upravy povrchů vnitřní</v>
      </c>
      <c r="C8" s="4"/>
      <c r="D8" s="25"/>
      <c r="E8" s="100">
        <f>Položky!BA66</f>
        <v>0</v>
      </c>
      <c r="F8" s="101">
        <f>Položky!BB66</f>
        <v>0</v>
      </c>
      <c r="G8" s="101">
        <f>Položky!BC66</f>
        <v>0</v>
      </c>
      <c r="H8" s="101">
        <f>Položky!BD66</f>
        <v>0</v>
      </c>
      <c r="I8" s="102">
        <f>Položky!BE66</f>
        <v>0</v>
      </c>
    </row>
    <row r="9" spans="1:9" ht="12.75">
      <c r="A9" s="99" t="str">
        <f>Položky!B67</f>
        <v>62</v>
      </c>
      <c r="B9" s="24" t="str">
        <f>Položky!C67</f>
        <v>Úpravy povrchů vnější</v>
      </c>
      <c r="C9" s="4"/>
      <c r="D9" s="25"/>
      <c r="E9" s="100">
        <f>Položky!BA83</f>
        <v>0</v>
      </c>
      <c r="F9" s="101">
        <f>Položky!BB83</f>
        <v>0</v>
      </c>
      <c r="G9" s="101">
        <f>Položky!BC83</f>
        <v>0</v>
      </c>
      <c r="H9" s="101">
        <f>Položky!BD83</f>
        <v>0</v>
      </c>
      <c r="I9" s="102">
        <f>Položky!BE83</f>
        <v>0</v>
      </c>
    </row>
    <row r="10" spans="1:9" ht="12.75">
      <c r="A10" s="99" t="str">
        <f>Položky!B84</f>
        <v>63</v>
      </c>
      <c r="B10" s="24" t="str">
        <f>Položky!C84</f>
        <v>Podlahy a podlahové konstrukce</v>
      </c>
      <c r="C10" s="4"/>
      <c r="D10" s="25"/>
      <c r="E10" s="100">
        <f>Položky!BA93</f>
        <v>0</v>
      </c>
      <c r="F10" s="101">
        <f>Položky!BB93</f>
        <v>0</v>
      </c>
      <c r="G10" s="101">
        <f>Položky!BC93</f>
        <v>0</v>
      </c>
      <c r="H10" s="101">
        <f>Položky!BD93</f>
        <v>0</v>
      </c>
      <c r="I10" s="102">
        <f>Položky!BE93</f>
        <v>0</v>
      </c>
    </row>
    <row r="11" spans="1:9" ht="12.75">
      <c r="A11" s="99" t="str">
        <f>Položky!B94</f>
        <v>64</v>
      </c>
      <c r="B11" s="24" t="str">
        <f>Položky!C94</f>
        <v>Výplně otvorů</v>
      </c>
      <c r="C11" s="4"/>
      <c r="D11" s="25"/>
      <c r="E11" s="100">
        <f>Položky!BA101</f>
        <v>0</v>
      </c>
      <c r="F11" s="101">
        <f>Položky!BB101</f>
        <v>0</v>
      </c>
      <c r="G11" s="101">
        <f>Položky!BC101</f>
        <v>0</v>
      </c>
      <c r="H11" s="101">
        <f>Položky!BD101</f>
        <v>0</v>
      </c>
      <c r="I11" s="102">
        <f>Položky!BE101</f>
        <v>0</v>
      </c>
    </row>
    <row r="12" spans="1:9" ht="12.75">
      <c r="A12" s="99" t="str">
        <f>Položky!B102</f>
        <v>94</v>
      </c>
      <c r="B12" s="24" t="str">
        <f>Položky!C102</f>
        <v>Lešení a stavební výtahy</v>
      </c>
      <c r="C12" s="4"/>
      <c r="D12" s="25"/>
      <c r="E12" s="100">
        <f>Položky!BA112</f>
        <v>0</v>
      </c>
      <c r="F12" s="101">
        <f>Položky!BB112</f>
        <v>0</v>
      </c>
      <c r="G12" s="101">
        <f>Položky!BC112</f>
        <v>0</v>
      </c>
      <c r="H12" s="101">
        <f>Položky!BD112</f>
        <v>0</v>
      </c>
      <c r="I12" s="102">
        <f>Položky!BE112</f>
        <v>0</v>
      </c>
    </row>
    <row r="13" spans="1:9" ht="12.75">
      <c r="A13" s="99" t="str">
        <f>Položky!B113</f>
        <v>95</v>
      </c>
      <c r="B13" s="24" t="str">
        <f>Položky!C113</f>
        <v>Dokončovací konstrukce na pozemních stavbách</v>
      </c>
      <c r="C13" s="4"/>
      <c r="D13" s="25"/>
      <c r="E13" s="100">
        <f>Položky!BA131</f>
        <v>0</v>
      </c>
      <c r="F13" s="101">
        <f>Položky!BB131</f>
        <v>0</v>
      </c>
      <c r="G13" s="101">
        <f>Položky!BC131</f>
        <v>0</v>
      </c>
      <c r="H13" s="101">
        <f>Položky!BD131</f>
        <v>0</v>
      </c>
      <c r="I13" s="102">
        <f>Položky!BE131</f>
        <v>0</v>
      </c>
    </row>
    <row r="14" spans="1:9" ht="12.75">
      <c r="A14" s="99" t="str">
        <f>Položky!B132</f>
        <v>96</v>
      </c>
      <c r="B14" s="24" t="str">
        <f>Položky!C132</f>
        <v>Bourání konstrukcí</v>
      </c>
      <c r="C14" s="4"/>
      <c r="D14" s="25"/>
      <c r="E14" s="100">
        <f>Položky!BA158</f>
        <v>0</v>
      </c>
      <c r="F14" s="101">
        <f>Položky!BB158</f>
        <v>0</v>
      </c>
      <c r="G14" s="101">
        <f>Položky!BC158</f>
        <v>0</v>
      </c>
      <c r="H14" s="101">
        <f>Položky!BD158</f>
        <v>0</v>
      </c>
      <c r="I14" s="102">
        <f>Položky!BE158</f>
        <v>0</v>
      </c>
    </row>
    <row r="15" spans="1:9" ht="12.75">
      <c r="A15" s="99" t="str">
        <f>Položky!B159</f>
        <v>97</v>
      </c>
      <c r="B15" s="24" t="str">
        <f>Položky!C159</f>
        <v>Prorážení otvorů</v>
      </c>
      <c r="C15" s="4"/>
      <c r="D15" s="25"/>
      <c r="E15" s="100">
        <f>Položky!BA182</f>
        <v>0</v>
      </c>
      <c r="F15" s="101">
        <f>Položky!BB182</f>
        <v>0</v>
      </c>
      <c r="G15" s="101">
        <f>Položky!BC182</f>
        <v>0</v>
      </c>
      <c r="H15" s="101">
        <f>Položky!BD182</f>
        <v>0</v>
      </c>
      <c r="I15" s="102">
        <f>Položky!BE182</f>
        <v>0</v>
      </c>
    </row>
    <row r="16" spans="1:9" ht="12.75">
      <c r="A16" s="99" t="str">
        <f>Položky!B183</f>
        <v>99</v>
      </c>
      <c r="B16" s="24" t="str">
        <f>Položky!C183</f>
        <v>Staveništní přesun hmot</v>
      </c>
      <c r="C16" s="4"/>
      <c r="D16" s="25"/>
      <c r="E16" s="100">
        <f>Položky!BA186</f>
        <v>0</v>
      </c>
      <c r="F16" s="101">
        <f>Položky!BB186</f>
        <v>0</v>
      </c>
      <c r="G16" s="101">
        <f>Položky!BC186</f>
        <v>0</v>
      </c>
      <c r="H16" s="101">
        <f>Položky!BD186</f>
        <v>0</v>
      </c>
      <c r="I16" s="102">
        <f>Položky!BE186</f>
        <v>0</v>
      </c>
    </row>
    <row r="17" spans="1:9" ht="12.75">
      <c r="A17" s="99" t="str">
        <f>Položky!B187</f>
        <v>714</v>
      </c>
      <c r="B17" s="24" t="str">
        <f>Položky!C187</f>
        <v>Izolace akustické a protiotřesové</v>
      </c>
      <c r="C17" s="4"/>
      <c r="D17" s="25"/>
      <c r="E17" s="100">
        <f>Položky!BA199</f>
        <v>0</v>
      </c>
      <c r="F17" s="101">
        <f>Položky!BB199</f>
        <v>0</v>
      </c>
      <c r="G17" s="101">
        <f>Položky!BC199</f>
        <v>0</v>
      </c>
      <c r="H17" s="101">
        <f>Položky!BD199</f>
        <v>0</v>
      </c>
      <c r="I17" s="102">
        <f>Položky!BE199</f>
        <v>0</v>
      </c>
    </row>
    <row r="18" spans="1:9" ht="12.75">
      <c r="A18" s="99" t="str">
        <f>Položky!B200</f>
        <v>721</v>
      </c>
      <c r="B18" s="24" t="str">
        <f>Položky!C200</f>
        <v>Vnitřní kanalizace</v>
      </c>
      <c r="C18" s="4"/>
      <c r="D18" s="25"/>
      <c r="E18" s="100">
        <f>Položky!BA206</f>
        <v>0</v>
      </c>
      <c r="F18" s="101">
        <f>Položky!BB206</f>
        <v>0</v>
      </c>
      <c r="G18" s="101">
        <f>Položky!BC206</f>
        <v>0</v>
      </c>
      <c r="H18" s="101">
        <f>Položky!BD206</f>
        <v>0</v>
      </c>
      <c r="I18" s="102">
        <f>Položky!BE206</f>
        <v>0</v>
      </c>
    </row>
    <row r="19" spans="1:9" ht="12.75">
      <c r="A19" s="99" t="str">
        <f>Položky!B207</f>
        <v>722</v>
      </c>
      <c r="B19" s="24" t="str">
        <f>Položky!C207</f>
        <v>Vnitřní vodovod</v>
      </c>
      <c r="C19" s="4"/>
      <c r="D19" s="25"/>
      <c r="E19" s="100">
        <f>Položky!BA222</f>
        <v>0</v>
      </c>
      <c r="F19" s="101">
        <f>Položky!BB222</f>
        <v>0</v>
      </c>
      <c r="G19" s="101">
        <f>Položky!BC222</f>
        <v>0</v>
      </c>
      <c r="H19" s="101">
        <f>Položky!BD222</f>
        <v>0</v>
      </c>
      <c r="I19" s="102">
        <f>Položky!BE222</f>
        <v>0</v>
      </c>
    </row>
    <row r="20" spans="1:9" ht="12.75">
      <c r="A20" s="99" t="str">
        <f>Položky!B223</f>
        <v>725</v>
      </c>
      <c r="B20" s="24" t="str">
        <f>Položky!C223</f>
        <v>Zařizovací předměty</v>
      </c>
      <c r="C20" s="4"/>
      <c r="D20" s="25"/>
      <c r="E20" s="100">
        <f>Položky!BA242</f>
        <v>0</v>
      </c>
      <c r="F20" s="101">
        <f>Položky!BB242</f>
        <v>0</v>
      </c>
      <c r="G20" s="101">
        <f>Položky!BC242</f>
        <v>0</v>
      </c>
      <c r="H20" s="101">
        <f>Položky!BD242</f>
        <v>0</v>
      </c>
      <c r="I20" s="102">
        <f>Položky!BE242</f>
        <v>0</v>
      </c>
    </row>
    <row r="21" spans="1:9" ht="12.75">
      <c r="A21" s="99" t="str">
        <f>Položky!B243</f>
        <v>735</v>
      </c>
      <c r="B21" s="24" t="str">
        <f>Položky!C243</f>
        <v>Otopná tělesa</v>
      </c>
      <c r="C21" s="4"/>
      <c r="D21" s="25"/>
      <c r="E21" s="100">
        <f>Položky!BA257</f>
        <v>0</v>
      </c>
      <c r="F21" s="101">
        <f>Položky!BB257</f>
        <v>0</v>
      </c>
      <c r="G21" s="101">
        <f>Položky!BC257</f>
        <v>0</v>
      </c>
      <c r="H21" s="101">
        <f>Položky!BD257</f>
        <v>0</v>
      </c>
      <c r="I21" s="102">
        <f>Položky!BE257</f>
        <v>0</v>
      </c>
    </row>
    <row r="22" spans="1:9" ht="12.75">
      <c r="A22" s="99" t="str">
        <f>Položky!B258</f>
        <v>762</v>
      </c>
      <c r="B22" s="24" t="str">
        <f>Položky!C258</f>
        <v>Konstrukce tesařské</v>
      </c>
      <c r="C22" s="4"/>
      <c r="D22" s="25"/>
      <c r="E22" s="100">
        <f>Položky!BA294</f>
        <v>0</v>
      </c>
      <c r="F22" s="101">
        <f>Položky!BB294</f>
        <v>0</v>
      </c>
      <c r="G22" s="101">
        <f>Položky!BC294</f>
        <v>0</v>
      </c>
      <c r="H22" s="101">
        <f>Položky!BD294</f>
        <v>0</v>
      </c>
      <c r="I22" s="102">
        <f>Položky!BE294</f>
        <v>0</v>
      </c>
    </row>
    <row r="23" spans="1:9" ht="12.75">
      <c r="A23" s="99" t="str">
        <f>Položky!B295</f>
        <v>764</v>
      </c>
      <c r="B23" s="24" t="str">
        <f>Položky!C295</f>
        <v>Konstrukce klempířské</v>
      </c>
      <c r="C23" s="4"/>
      <c r="D23" s="25"/>
      <c r="E23" s="100">
        <f>Položky!BA309</f>
        <v>0</v>
      </c>
      <c r="F23" s="101">
        <f>Položky!BB309</f>
        <v>0</v>
      </c>
      <c r="G23" s="101">
        <f>Položky!BC309</f>
        <v>0</v>
      </c>
      <c r="H23" s="101">
        <f>Položky!BD309</f>
        <v>0</v>
      </c>
      <c r="I23" s="102">
        <f>Položky!BE309</f>
        <v>0</v>
      </c>
    </row>
    <row r="24" spans="1:9" ht="12.75">
      <c r="A24" s="99" t="str">
        <f>Položky!B310</f>
        <v>766</v>
      </c>
      <c r="B24" s="24" t="str">
        <f>Položky!C310</f>
        <v>Konstrukce truhlářské</v>
      </c>
      <c r="C24" s="4"/>
      <c r="D24" s="25"/>
      <c r="E24" s="100">
        <f>Položky!BA345</f>
        <v>0</v>
      </c>
      <c r="F24" s="101">
        <f>Položky!BB345</f>
        <v>0</v>
      </c>
      <c r="G24" s="101">
        <f>Položky!BC345</f>
        <v>0</v>
      </c>
      <c r="H24" s="101">
        <f>Položky!BD345</f>
        <v>0</v>
      </c>
      <c r="I24" s="102">
        <f>Položky!BE345</f>
        <v>0</v>
      </c>
    </row>
    <row r="25" spans="1:9" ht="12.75">
      <c r="A25" s="99" t="str">
        <f>Položky!B346</f>
        <v>767</v>
      </c>
      <c r="B25" s="24" t="str">
        <f>Položky!C346</f>
        <v>Konstrukce zámečnické</v>
      </c>
      <c r="C25" s="4"/>
      <c r="D25" s="25"/>
      <c r="E25" s="100">
        <f>Položky!BA359</f>
        <v>0</v>
      </c>
      <c r="F25" s="101">
        <f>Položky!BB359</f>
        <v>0</v>
      </c>
      <c r="G25" s="101">
        <f>Položky!BC359</f>
        <v>0</v>
      </c>
      <c r="H25" s="101">
        <f>Položky!BD359</f>
        <v>0</v>
      </c>
      <c r="I25" s="102">
        <f>Položky!BE359</f>
        <v>0</v>
      </c>
    </row>
    <row r="26" spans="1:9" ht="12.75">
      <c r="A26" s="99" t="str">
        <f>Položky!B360</f>
        <v>776</v>
      </c>
      <c r="B26" s="24" t="str">
        <f>Položky!C360</f>
        <v>Podlahy povlakové</v>
      </c>
      <c r="C26" s="4"/>
      <c r="D26" s="25"/>
      <c r="E26" s="100">
        <f>Položky!BA383</f>
        <v>0</v>
      </c>
      <c r="F26" s="101">
        <f>Položky!BB383</f>
        <v>0</v>
      </c>
      <c r="G26" s="101">
        <f>Položky!BC383</f>
        <v>0</v>
      </c>
      <c r="H26" s="101">
        <f>Položky!BD383</f>
        <v>0</v>
      </c>
      <c r="I26" s="102">
        <f>Položky!BE383</f>
        <v>0</v>
      </c>
    </row>
    <row r="27" spans="1:9" ht="12.75">
      <c r="A27" s="99" t="str">
        <f>Položky!B384</f>
        <v>781</v>
      </c>
      <c r="B27" s="24" t="str">
        <f>Položky!C384</f>
        <v>Obklady keramické</v>
      </c>
      <c r="C27" s="4"/>
      <c r="D27" s="25"/>
      <c r="E27" s="100">
        <f>Položky!BA405</f>
        <v>0</v>
      </c>
      <c r="F27" s="101">
        <f>Položky!BB405</f>
        <v>0</v>
      </c>
      <c r="G27" s="101">
        <f>Položky!BC405</f>
        <v>0</v>
      </c>
      <c r="H27" s="101">
        <f>Položky!BD405</f>
        <v>0</v>
      </c>
      <c r="I27" s="102">
        <f>Položky!BE405</f>
        <v>0</v>
      </c>
    </row>
    <row r="28" spans="1:9" ht="12.75">
      <c r="A28" s="99" t="str">
        <f>Položky!B406</f>
        <v>783</v>
      </c>
      <c r="B28" s="24" t="str">
        <f>Položky!C406</f>
        <v>Nátěry</v>
      </c>
      <c r="C28" s="4"/>
      <c r="D28" s="25"/>
      <c r="E28" s="100">
        <f>Položky!BA408</f>
        <v>0</v>
      </c>
      <c r="F28" s="101">
        <f>Položky!BB408</f>
        <v>0</v>
      </c>
      <c r="G28" s="101">
        <f>Položky!BC408</f>
        <v>0</v>
      </c>
      <c r="H28" s="101">
        <f>Položky!BD408</f>
        <v>0</v>
      </c>
      <c r="I28" s="102">
        <f>Položky!BE408</f>
        <v>0</v>
      </c>
    </row>
    <row r="29" spans="1:9" ht="12.75">
      <c r="A29" s="99" t="str">
        <f>Položky!B409</f>
        <v>784</v>
      </c>
      <c r="B29" s="24" t="str">
        <f>Položky!C409</f>
        <v>Malby</v>
      </c>
      <c r="C29" s="4"/>
      <c r="D29" s="25"/>
      <c r="E29" s="100">
        <f>Položky!BA420</f>
        <v>0</v>
      </c>
      <c r="F29" s="101">
        <f>Položky!BB420</f>
        <v>0</v>
      </c>
      <c r="G29" s="101">
        <f>Položky!BC420</f>
        <v>0</v>
      </c>
      <c r="H29" s="101">
        <f>Položky!BD420</f>
        <v>0</v>
      </c>
      <c r="I29" s="102">
        <f>Položky!BE420</f>
        <v>0</v>
      </c>
    </row>
    <row r="30" spans="1:9" ht="12.75">
      <c r="A30" s="99" t="str">
        <f>Položky!B421</f>
        <v>M21</v>
      </c>
      <c r="B30" s="24" t="str">
        <f>Položky!C421</f>
        <v>Elektromontáže</v>
      </c>
      <c r="C30" s="4"/>
      <c r="D30" s="25"/>
      <c r="E30" s="100">
        <f>Položky!BA424</f>
        <v>0</v>
      </c>
      <c r="F30" s="101">
        <f>Položky!BB424</f>
        <v>0</v>
      </c>
      <c r="G30" s="101">
        <f>Položky!BC424</f>
        <v>0</v>
      </c>
      <c r="H30" s="101">
        <f>Položky!BD424</f>
        <v>0</v>
      </c>
      <c r="I30" s="102">
        <f>Položky!BE424</f>
        <v>0</v>
      </c>
    </row>
    <row r="31" spans="1:9" ht="12.75">
      <c r="A31" s="99" t="str">
        <f>Položky!B425</f>
        <v>M24</v>
      </c>
      <c r="B31" s="24" t="str">
        <f>Položky!C425</f>
        <v>Montáže vzduchotechnických zařízení</v>
      </c>
      <c r="C31" s="4"/>
      <c r="D31" s="25"/>
      <c r="E31" s="100">
        <f>Položky!BA427</f>
        <v>0</v>
      </c>
      <c r="F31" s="101">
        <f>Položky!BB427</f>
        <v>0</v>
      </c>
      <c r="G31" s="101">
        <f>Položky!BC427</f>
        <v>0</v>
      </c>
      <c r="H31" s="101">
        <f>Položky!BD427</f>
        <v>0</v>
      </c>
      <c r="I31" s="102">
        <f>Položky!BE427</f>
        <v>0</v>
      </c>
    </row>
    <row r="32" spans="1:9" ht="13.5" thickBot="1">
      <c r="A32" s="99" t="str">
        <f>Položky!B428</f>
        <v>D96</v>
      </c>
      <c r="B32" s="24" t="str">
        <f>Položky!C428</f>
        <v>Přesuny suti a vybouraných hmot</v>
      </c>
      <c r="C32" s="4"/>
      <c r="D32" s="25"/>
      <c r="E32" s="100">
        <f>Položky!BA437</f>
        <v>0</v>
      </c>
      <c r="F32" s="101">
        <f>Položky!BB437</f>
        <v>0</v>
      </c>
      <c r="G32" s="101">
        <f>Položky!BC437</f>
        <v>0</v>
      </c>
      <c r="H32" s="101">
        <f>Položky!BD437</f>
        <v>0</v>
      </c>
      <c r="I32" s="102">
        <f>Položky!BE437</f>
        <v>0</v>
      </c>
    </row>
    <row r="33" spans="1:9" s="32" customFormat="1" ht="13.5" thickBot="1">
      <c r="A33" s="26"/>
      <c r="B33" s="27" t="s">
        <v>58</v>
      </c>
      <c r="C33" s="27"/>
      <c r="D33" s="28"/>
      <c r="E33" s="29">
        <f>SUM(E7:E32)</f>
        <v>0</v>
      </c>
      <c r="F33" s="30">
        <f>SUM(F7:F32)</f>
        <v>0</v>
      </c>
      <c r="G33" s="30">
        <f>SUM(G7:G32)</f>
        <v>0</v>
      </c>
      <c r="H33" s="30">
        <f>SUM(H7:H32)</f>
        <v>0</v>
      </c>
      <c r="I33" s="31">
        <f>SUM(I7:I32)</f>
        <v>0</v>
      </c>
    </row>
    <row r="34" spans="1:9" ht="12.75">
      <c r="A34" s="4"/>
      <c r="B34" s="4"/>
      <c r="C34" s="4"/>
      <c r="D34" s="4"/>
      <c r="E34" s="4"/>
      <c r="F34" s="4"/>
      <c r="G34" s="4"/>
      <c r="H34" s="4"/>
      <c r="I34" s="4"/>
    </row>
    <row r="35" spans="1:57" ht="19.5" customHeight="1">
      <c r="A35" s="17" t="s">
        <v>59</v>
      </c>
      <c r="B35" s="17"/>
      <c r="C35" s="17"/>
      <c r="D35" s="17"/>
      <c r="E35" s="17"/>
      <c r="F35" s="17"/>
      <c r="G35" s="33"/>
      <c r="H35" s="17"/>
      <c r="I35" s="17"/>
      <c r="BA35" s="1"/>
      <c r="BB35" s="1"/>
      <c r="BC35" s="1"/>
      <c r="BD35" s="1"/>
      <c r="BE35" s="1"/>
    </row>
    <row r="36" spans="1:9" ht="13.5" thickBot="1">
      <c r="A36" s="4"/>
      <c r="B36" s="4"/>
      <c r="C36" s="4"/>
      <c r="D36" s="4"/>
      <c r="E36" s="4"/>
      <c r="F36" s="4"/>
      <c r="G36" s="4"/>
      <c r="H36" s="4"/>
      <c r="I36" s="4"/>
    </row>
    <row r="37" spans="1:9" ht="12.75">
      <c r="A37" s="5" t="s">
        <v>60</v>
      </c>
      <c r="B37" s="6"/>
      <c r="C37" s="6"/>
      <c r="D37" s="34"/>
      <c r="E37" s="35" t="s">
        <v>61</v>
      </c>
      <c r="F37" s="36" t="s">
        <v>62</v>
      </c>
      <c r="G37" s="37" t="s">
        <v>63</v>
      </c>
      <c r="H37" s="38"/>
      <c r="I37" s="39" t="s">
        <v>61</v>
      </c>
    </row>
    <row r="38" spans="1:53" ht="12.75">
      <c r="A38" s="3" t="s">
        <v>631</v>
      </c>
      <c r="B38" s="2"/>
      <c r="C38" s="2"/>
      <c r="D38" s="40"/>
      <c r="E38" s="152">
        <v>0</v>
      </c>
      <c r="F38" s="153">
        <v>0</v>
      </c>
      <c r="G38" s="41">
        <f aca="true" t="shared" si="0" ref="G38:G44">CHOOSE(BA38+1,HSV+PSV,HSV+PSV+Mont,HSV+PSV+Dodavka+Mont,HSV,PSV,Mont,Dodavka,Mont+Dodavka,0)</f>
        <v>0</v>
      </c>
      <c r="H38" s="42"/>
      <c r="I38" s="43">
        <f aca="true" t="shared" si="1" ref="I38:I44">E38+F38*G38/100</f>
        <v>0</v>
      </c>
      <c r="BA38">
        <v>2</v>
      </c>
    </row>
    <row r="39" spans="1:53" ht="12.75">
      <c r="A39" s="3" t="s">
        <v>632</v>
      </c>
      <c r="B39" s="2"/>
      <c r="C39" s="2"/>
      <c r="D39" s="40"/>
      <c r="E39" s="152">
        <v>0</v>
      </c>
      <c r="F39" s="153">
        <v>0</v>
      </c>
      <c r="G39" s="41">
        <f t="shared" si="0"/>
        <v>0</v>
      </c>
      <c r="H39" s="42"/>
      <c r="I39" s="43">
        <f t="shared" si="1"/>
        <v>0</v>
      </c>
      <c r="BA39">
        <v>2</v>
      </c>
    </row>
    <row r="40" spans="1:53" ht="12.75">
      <c r="A40" s="3" t="s">
        <v>633</v>
      </c>
      <c r="B40" s="2"/>
      <c r="C40" s="2"/>
      <c r="D40" s="40"/>
      <c r="E40" s="152">
        <v>0</v>
      </c>
      <c r="F40" s="153">
        <v>0</v>
      </c>
      <c r="G40" s="41">
        <f t="shared" si="0"/>
        <v>0</v>
      </c>
      <c r="H40" s="42"/>
      <c r="I40" s="43">
        <f t="shared" si="1"/>
        <v>0</v>
      </c>
      <c r="BA40">
        <v>2</v>
      </c>
    </row>
    <row r="41" spans="1:53" ht="12.75">
      <c r="A41" s="3" t="s">
        <v>634</v>
      </c>
      <c r="B41" s="2"/>
      <c r="C41" s="2"/>
      <c r="D41" s="40"/>
      <c r="E41" s="152">
        <v>0</v>
      </c>
      <c r="F41" s="153">
        <v>0</v>
      </c>
      <c r="G41" s="41">
        <f t="shared" si="0"/>
        <v>0</v>
      </c>
      <c r="H41" s="42"/>
      <c r="I41" s="43">
        <f t="shared" si="1"/>
        <v>0</v>
      </c>
      <c r="BA41">
        <v>2</v>
      </c>
    </row>
    <row r="42" spans="1:53" ht="12.75">
      <c r="A42" s="3" t="s">
        <v>635</v>
      </c>
      <c r="B42" s="2"/>
      <c r="C42" s="2"/>
      <c r="D42" s="40"/>
      <c r="E42" s="152">
        <v>0</v>
      </c>
      <c r="F42" s="153">
        <v>0</v>
      </c>
      <c r="G42" s="41">
        <f t="shared" si="0"/>
        <v>0</v>
      </c>
      <c r="H42" s="42"/>
      <c r="I42" s="43">
        <f t="shared" si="1"/>
        <v>0</v>
      </c>
      <c r="BA42">
        <v>2</v>
      </c>
    </row>
    <row r="43" spans="1:53" ht="12.75">
      <c r="A43" s="3" t="s">
        <v>636</v>
      </c>
      <c r="B43" s="2"/>
      <c r="C43" s="2"/>
      <c r="D43" s="40"/>
      <c r="E43" s="152">
        <v>0</v>
      </c>
      <c r="F43" s="153">
        <v>0</v>
      </c>
      <c r="G43" s="41">
        <f t="shared" si="0"/>
        <v>0</v>
      </c>
      <c r="H43" s="42"/>
      <c r="I43" s="43">
        <f t="shared" si="1"/>
        <v>0</v>
      </c>
      <c r="BA43">
        <v>2</v>
      </c>
    </row>
    <row r="44" spans="1:53" ht="12.75">
      <c r="A44" s="3" t="s">
        <v>637</v>
      </c>
      <c r="B44" s="2"/>
      <c r="C44" s="2"/>
      <c r="D44" s="40"/>
      <c r="E44" s="152">
        <v>0</v>
      </c>
      <c r="F44" s="153">
        <v>0</v>
      </c>
      <c r="G44" s="41">
        <f t="shared" si="0"/>
        <v>0</v>
      </c>
      <c r="H44" s="42"/>
      <c r="I44" s="43">
        <f t="shared" si="1"/>
        <v>0</v>
      </c>
      <c r="BA44">
        <v>2</v>
      </c>
    </row>
    <row r="45" spans="1:9" ht="13.5" thickBot="1">
      <c r="A45" s="44"/>
      <c r="B45" s="45" t="s">
        <v>64</v>
      </c>
      <c r="C45" s="46"/>
      <c r="D45" s="47"/>
      <c r="E45" s="48"/>
      <c r="F45" s="49"/>
      <c r="G45" s="49"/>
      <c r="H45" s="162">
        <f>SUM(I38:I44)</f>
        <v>0</v>
      </c>
      <c r="I45" s="163"/>
    </row>
    <row r="47" spans="2:9" ht="12.75">
      <c r="B47" s="32"/>
      <c r="F47" s="50"/>
      <c r="G47" s="51"/>
      <c r="H47" s="51"/>
      <c r="I47" s="52"/>
    </row>
    <row r="48" spans="6:9" ht="12.75">
      <c r="F48" s="50"/>
      <c r="G48" s="51"/>
      <c r="H48" s="51"/>
      <c r="I48" s="52"/>
    </row>
    <row r="49" spans="6:9" ht="12.75">
      <c r="F49" s="50"/>
      <c r="G49" s="51"/>
      <c r="H49" s="51"/>
      <c r="I49" s="52"/>
    </row>
    <row r="50" spans="6:9" ht="12.75">
      <c r="F50" s="50"/>
      <c r="G50" s="51"/>
      <c r="H50" s="51"/>
      <c r="I50" s="52"/>
    </row>
    <row r="51" spans="6:9" ht="12.75">
      <c r="F51" s="50"/>
      <c r="G51" s="51"/>
      <c r="H51" s="51"/>
      <c r="I51" s="52"/>
    </row>
    <row r="52" spans="6:9" ht="12.75">
      <c r="F52" s="50"/>
      <c r="G52" s="51"/>
      <c r="H52" s="51"/>
      <c r="I52" s="52"/>
    </row>
    <row r="53" spans="6:9" ht="12.75">
      <c r="F53" s="50"/>
      <c r="G53" s="51"/>
      <c r="H53" s="51"/>
      <c r="I53" s="52"/>
    </row>
    <row r="54" spans="6:9" ht="12.75">
      <c r="F54" s="50"/>
      <c r="G54" s="51"/>
      <c r="H54" s="51"/>
      <c r="I54" s="52"/>
    </row>
    <row r="55" spans="6:9" ht="12.75">
      <c r="F55" s="50"/>
      <c r="G55" s="51"/>
      <c r="H55" s="51"/>
      <c r="I55" s="52"/>
    </row>
    <row r="56" spans="6:9" ht="12.75">
      <c r="F56" s="50"/>
      <c r="G56" s="51"/>
      <c r="H56" s="51"/>
      <c r="I56" s="52"/>
    </row>
    <row r="57" spans="6:9" ht="12.75">
      <c r="F57" s="50"/>
      <c r="G57" s="51"/>
      <c r="H57" s="51"/>
      <c r="I57" s="52"/>
    </row>
    <row r="58" spans="6:9" ht="12.75">
      <c r="F58" s="50"/>
      <c r="G58" s="51"/>
      <c r="H58" s="51"/>
      <c r="I58" s="52"/>
    </row>
    <row r="59" spans="6:9" ht="12.75">
      <c r="F59" s="50"/>
      <c r="G59" s="51"/>
      <c r="H59" s="51"/>
      <c r="I59" s="52"/>
    </row>
    <row r="60" spans="6:9" ht="12.75">
      <c r="F60" s="50"/>
      <c r="G60" s="51"/>
      <c r="H60" s="51"/>
      <c r="I60" s="52"/>
    </row>
    <row r="61" spans="6:9" ht="12.75">
      <c r="F61" s="50"/>
      <c r="G61" s="51"/>
      <c r="H61" s="51"/>
      <c r="I61" s="52"/>
    </row>
    <row r="62" spans="6:9" ht="12.75">
      <c r="F62" s="50"/>
      <c r="G62" s="51"/>
      <c r="H62" s="51"/>
      <c r="I62" s="52"/>
    </row>
    <row r="63" spans="6:9" ht="12.75">
      <c r="F63" s="50"/>
      <c r="G63" s="51"/>
      <c r="H63" s="51"/>
      <c r="I63" s="52"/>
    </row>
    <row r="64" spans="6:9" ht="12.75">
      <c r="F64" s="50"/>
      <c r="G64" s="51"/>
      <c r="H64" s="51"/>
      <c r="I64" s="52"/>
    </row>
    <row r="65" spans="6:9" ht="12.75">
      <c r="F65" s="50"/>
      <c r="G65" s="51"/>
      <c r="H65" s="51"/>
      <c r="I65" s="52"/>
    </row>
    <row r="66" spans="6:9" ht="12.75">
      <c r="F66" s="50"/>
      <c r="G66" s="51"/>
      <c r="H66" s="51"/>
      <c r="I66" s="52"/>
    </row>
    <row r="67" spans="6:9" ht="12.75">
      <c r="F67" s="50"/>
      <c r="G67" s="51"/>
      <c r="H67" s="51"/>
      <c r="I67" s="52"/>
    </row>
    <row r="68" spans="6:9" ht="12.75">
      <c r="F68" s="50"/>
      <c r="G68" s="51"/>
      <c r="H68" s="51"/>
      <c r="I68" s="52"/>
    </row>
    <row r="69" spans="6:9" ht="12.75">
      <c r="F69" s="50"/>
      <c r="G69" s="51"/>
      <c r="H69" s="51"/>
      <c r="I69" s="52"/>
    </row>
    <row r="70" spans="6:9" ht="12.75">
      <c r="F70" s="50"/>
      <c r="G70" s="51"/>
      <c r="H70" s="51"/>
      <c r="I70" s="52"/>
    </row>
    <row r="71" spans="6:9" ht="12.75">
      <c r="F71" s="50"/>
      <c r="G71" s="51"/>
      <c r="H71" s="51"/>
      <c r="I71" s="52"/>
    </row>
    <row r="72" spans="6:9" ht="12.75">
      <c r="F72" s="50"/>
      <c r="G72" s="51"/>
      <c r="H72" s="51"/>
      <c r="I72" s="52"/>
    </row>
    <row r="73" spans="6:9" ht="12.75">
      <c r="F73" s="50"/>
      <c r="G73" s="51"/>
      <c r="H73" s="51"/>
      <c r="I73" s="52"/>
    </row>
    <row r="74" spans="6:9" ht="12.75">
      <c r="F74" s="50"/>
      <c r="G74" s="51"/>
      <c r="H74" s="51"/>
      <c r="I74" s="52"/>
    </row>
    <row r="75" spans="6:9" ht="12.75">
      <c r="F75" s="50"/>
      <c r="G75" s="51"/>
      <c r="H75" s="51"/>
      <c r="I75" s="52"/>
    </row>
    <row r="76" spans="6:9" ht="12.75">
      <c r="F76" s="50"/>
      <c r="G76" s="51"/>
      <c r="H76" s="51"/>
      <c r="I76" s="52"/>
    </row>
    <row r="77" spans="6:9" ht="12.75">
      <c r="F77" s="50"/>
      <c r="G77" s="51"/>
      <c r="H77" s="51"/>
      <c r="I77" s="52"/>
    </row>
    <row r="78" spans="6:9" ht="12.75">
      <c r="F78" s="50"/>
      <c r="G78" s="51"/>
      <c r="H78" s="51"/>
      <c r="I78" s="52"/>
    </row>
    <row r="79" spans="6:9" ht="12.75">
      <c r="F79" s="50"/>
      <c r="G79" s="51"/>
      <c r="H79" s="51"/>
      <c r="I79" s="52"/>
    </row>
    <row r="80" spans="6:9" ht="12.75">
      <c r="F80" s="50"/>
      <c r="G80" s="51"/>
      <c r="H80" s="51"/>
      <c r="I80" s="52"/>
    </row>
    <row r="81" spans="6:9" ht="12.75">
      <c r="F81" s="50"/>
      <c r="G81" s="51"/>
      <c r="H81" s="51"/>
      <c r="I81" s="52"/>
    </row>
    <row r="82" spans="6:9" ht="12.75">
      <c r="F82" s="50"/>
      <c r="G82" s="51"/>
      <c r="H82" s="51"/>
      <c r="I82" s="52"/>
    </row>
    <row r="83" spans="6:9" ht="12.75">
      <c r="F83" s="50"/>
      <c r="G83" s="51"/>
      <c r="H83" s="51"/>
      <c r="I83" s="52"/>
    </row>
    <row r="84" spans="6:9" ht="12.75">
      <c r="F84" s="50"/>
      <c r="G84" s="51"/>
      <c r="H84" s="51"/>
      <c r="I84" s="52"/>
    </row>
    <row r="85" spans="6:9" ht="12.75">
      <c r="F85" s="50"/>
      <c r="G85" s="51"/>
      <c r="H85" s="51"/>
      <c r="I85" s="52"/>
    </row>
    <row r="86" spans="6:9" ht="12.75">
      <c r="F86" s="50"/>
      <c r="G86" s="51"/>
      <c r="H86" s="51"/>
      <c r="I86" s="52"/>
    </row>
    <row r="87" spans="6:9" ht="12.75">
      <c r="F87" s="50"/>
      <c r="G87" s="51"/>
      <c r="H87" s="51"/>
      <c r="I87" s="52"/>
    </row>
    <row r="88" spans="6:9" ht="12.75">
      <c r="F88" s="50"/>
      <c r="G88" s="51"/>
      <c r="H88" s="51"/>
      <c r="I88" s="52"/>
    </row>
    <row r="89" spans="6:9" ht="12.75">
      <c r="F89" s="50"/>
      <c r="G89" s="51"/>
      <c r="H89" s="51"/>
      <c r="I89" s="52"/>
    </row>
    <row r="90" spans="6:9" ht="12.75">
      <c r="F90" s="50"/>
      <c r="G90" s="51"/>
      <c r="H90" s="51"/>
      <c r="I90" s="52"/>
    </row>
    <row r="91" spans="6:9" ht="12.75">
      <c r="F91" s="50"/>
      <c r="G91" s="51"/>
      <c r="H91" s="51"/>
      <c r="I91" s="52"/>
    </row>
    <row r="92" spans="6:9" ht="12.75">
      <c r="F92" s="50"/>
      <c r="G92" s="51"/>
      <c r="H92" s="51"/>
      <c r="I92" s="52"/>
    </row>
    <row r="93" spans="6:9" ht="12.75">
      <c r="F93" s="50"/>
      <c r="G93" s="51"/>
      <c r="H93" s="51"/>
      <c r="I93" s="52"/>
    </row>
    <row r="94" spans="6:9" ht="12.75">
      <c r="F94" s="50"/>
      <c r="G94" s="51"/>
      <c r="H94" s="51"/>
      <c r="I94" s="52"/>
    </row>
    <row r="95" spans="6:9" ht="12.75">
      <c r="F95" s="50"/>
      <c r="G95" s="51"/>
      <c r="H95" s="51"/>
      <c r="I95" s="52"/>
    </row>
    <row r="96" spans="6:9" ht="12.75">
      <c r="F96" s="50"/>
      <c r="G96" s="51"/>
      <c r="H96" s="51"/>
      <c r="I96" s="52"/>
    </row>
  </sheetData>
  <sheetProtection algorithmName="SHA-512" hashValue="VqqsRuhgM7xep42cqKIwMUX8F259bgXXFNlRlYV6P5h2KxwggwPtVu0Zyx+XcPs2C9MzdX+Gs/iPYTTuBKT4VA==" saltValue="YXarUIo6Hk1UiOy68bCSLQ==" spinCount="100000" sheet="1" objects="1" scenarios="1"/>
  <mergeCells count="4">
    <mergeCell ref="A1:B1"/>
    <mergeCell ref="A2:B2"/>
    <mergeCell ref="G2:I2"/>
    <mergeCell ref="H45:I45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Z498"/>
  <sheetViews>
    <sheetView showGridLines="0" showZeros="0" workbookViewId="0" topLeftCell="A1">
      <selection activeCell="A1" sqref="A1:G1"/>
    </sheetView>
  </sheetViews>
  <sheetFormatPr defaultColWidth="9.00390625" defaultRowHeight="12.75"/>
  <cols>
    <col min="1" max="1" width="4.375" style="53" customWidth="1"/>
    <col min="2" max="2" width="11.625" style="53" customWidth="1"/>
    <col min="3" max="3" width="40.375" style="53" customWidth="1"/>
    <col min="4" max="4" width="5.625" style="53" customWidth="1"/>
    <col min="5" max="5" width="8.625" style="95" customWidth="1"/>
    <col min="6" max="6" width="9.875" style="53" customWidth="1"/>
    <col min="7" max="7" width="13.875" style="53" customWidth="1"/>
    <col min="8" max="11" width="9.125" style="53" customWidth="1"/>
    <col min="12" max="12" width="75.375" style="53" customWidth="1"/>
    <col min="13" max="13" width="45.25390625" style="53" customWidth="1"/>
    <col min="14" max="16384" width="9.125" style="53" customWidth="1"/>
  </cols>
  <sheetData>
    <row r="1" spans="1:7" ht="15.75">
      <c r="A1" s="166" t="s">
        <v>65</v>
      </c>
      <c r="B1" s="166"/>
      <c r="C1" s="166"/>
      <c r="D1" s="166"/>
      <c r="E1" s="166"/>
      <c r="F1" s="166"/>
      <c r="G1" s="166"/>
    </row>
    <row r="2" spans="1:7" ht="14.25" customHeight="1" thickBot="1">
      <c r="A2" s="54"/>
      <c r="B2" s="55"/>
      <c r="C2" s="56"/>
      <c r="D2" s="56"/>
      <c r="E2" s="57"/>
      <c r="F2" s="56"/>
      <c r="G2" s="56"/>
    </row>
    <row r="3" spans="1:7" ht="13.5" thickTop="1">
      <c r="A3" s="155" t="s">
        <v>49</v>
      </c>
      <c r="B3" s="156"/>
      <c r="C3" s="7" t="str">
        <f>CONCATENATE(cislostavby," ",nazevstavby)</f>
        <v>RProj1914 Stav.úpravy učeben, rozšíření odborných učeben v ZŠ Vybíralova 8, Praha 9</v>
      </c>
      <c r="D3" s="58"/>
      <c r="E3" s="59" t="s">
        <v>66</v>
      </c>
      <c r="F3" s="60" t="str">
        <f>Rekapitulace!H1</f>
        <v>01</v>
      </c>
      <c r="G3" s="61"/>
    </row>
    <row r="4" spans="1:7" ht="13.5" thickBot="1">
      <c r="A4" s="167" t="s">
        <v>51</v>
      </c>
      <c r="B4" s="158"/>
      <c r="C4" s="13" t="str">
        <f>CONCATENATE(cisloobjektu," ",nazevobjektu)</f>
        <v>01 Stav.úpravy učeben, rozšíření odborných učeben v ZŠ Vybíralova 8, Praha 9</v>
      </c>
      <c r="D4" s="62"/>
      <c r="E4" s="168" t="str">
        <f>Rekapitulace!G2</f>
        <v>Stav.úpravy učeben v ZŠ Vybíralova 8, Praha 9</v>
      </c>
      <c r="F4" s="169"/>
      <c r="G4" s="170"/>
    </row>
    <row r="5" spans="1:7" ht="13.5" thickTop="1">
      <c r="A5" s="63"/>
      <c r="B5" s="54"/>
      <c r="C5" s="54"/>
      <c r="D5" s="54"/>
      <c r="E5" s="64"/>
      <c r="F5" s="54"/>
      <c r="G5" s="54"/>
    </row>
    <row r="6" spans="1:7" ht="12.75">
      <c r="A6" s="65" t="s">
        <v>67</v>
      </c>
      <c r="B6" s="66" t="s">
        <v>68</v>
      </c>
      <c r="C6" s="66" t="s">
        <v>69</v>
      </c>
      <c r="D6" s="66" t="s">
        <v>70</v>
      </c>
      <c r="E6" s="66" t="s">
        <v>71</v>
      </c>
      <c r="F6" s="66" t="s">
        <v>72</v>
      </c>
      <c r="G6" s="67" t="s">
        <v>73</v>
      </c>
    </row>
    <row r="7" spans="1:15" ht="12.75">
      <c r="A7" s="68" t="s">
        <v>74</v>
      </c>
      <c r="B7" s="69" t="s">
        <v>80</v>
      </c>
      <c r="C7" s="70" t="s">
        <v>81</v>
      </c>
      <c r="D7" s="71"/>
      <c r="E7" s="72"/>
      <c r="F7" s="72"/>
      <c r="G7" s="73"/>
      <c r="O7" s="74">
        <v>1</v>
      </c>
    </row>
    <row r="8" spans="1:104" ht="12.75">
      <c r="A8" s="75">
        <v>1</v>
      </c>
      <c r="B8" s="76" t="s">
        <v>82</v>
      </c>
      <c r="C8" s="77" t="s">
        <v>83</v>
      </c>
      <c r="D8" s="78" t="s">
        <v>84</v>
      </c>
      <c r="E8" s="79">
        <v>0.018</v>
      </c>
      <c r="F8" s="148"/>
      <c r="G8" s="80">
        <f>E8*F8</f>
        <v>0</v>
      </c>
      <c r="O8" s="74">
        <v>2</v>
      </c>
      <c r="AA8" s="53">
        <v>1</v>
      </c>
      <c r="AB8" s="53">
        <v>1</v>
      </c>
      <c r="AC8" s="53">
        <v>1</v>
      </c>
      <c r="AZ8" s="53">
        <v>1</v>
      </c>
      <c r="BA8" s="53">
        <f>IF(AZ8=1,G8,0)</f>
        <v>0</v>
      </c>
      <c r="BB8" s="53">
        <f>IF(AZ8=2,G8,0)</f>
        <v>0</v>
      </c>
      <c r="BC8" s="53">
        <f>IF(AZ8=3,G8,0)</f>
        <v>0</v>
      </c>
      <c r="BD8" s="53">
        <f>IF(AZ8=4,G8,0)</f>
        <v>0</v>
      </c>
      <c r="BE8" s="53">
        <f>IF(AZ8=5,G8,0)</f>
        <v>0</v>
      </c>
      <c r="CA8" s="74">
        <v>1</v>
      </c>
      <c r="CB8" s="74">
        <v>1</v>
      </c>
      <c r="CZ8" s="53">
        <v>1.8196</v>
      </c>
    </row>
    <row r="9" spans="1:15" ht="12.75">
      <c r="A9" s="81"/>
      <c r="B9" s="83"/>
      <c r="C9" s="164" t="s">
        <v>85</v>
      </c>
      <c r="D9" s="165"/>
      <c r="E9" s="84">
        <v>0</v>
      </c>
      <c r="F9" s="149"/>
      <c r="G9" s="85"/>
      <c r="M9" s="82" t="s">
        <v>85</v>
      </c>
      <c r="O9" s="74"/>
    </row>
    <row r="10" spans="1:15" ht="12.75">
      <c r="A10" s="81"/>
      <c r="B10" s="83"/>
      <c r="C10" s="164" t="s">
        <v>86</v>
      </c>
      <c r="D10" s="165"/>
      <c r="E10" s="84">
        <v>0.018</v>
      </c>
      <c r="F10" s="149"/>
      <c r="G10" s="85"/>
      <c r="M10" s="82" t="s">
        <v>86</v>
      </c>
      <c r="O10" s="74"/>
    </row>
    <row r="11" spans="1:104" ht="12.75">
      <c r="A11" s="75">
        <v>2</v>
      </c>
      <c r="B11" s="76" t="s">
        <v>87</v>
      </c>
      <c r="C11" s="77" t="s">
        <v>88</v>
      </c>
      <c r="D11" s="78" t="s">
        <v>89</v>
      </c>
      <c r="E11" s="79">
        <v>0.0271</v>
      </c>
      <c r="F11" s="148"/>
      <c r="G11" s="80">
        <f>E11*F11</f>
        <v>0</v>
      </c>
      <c r="O11" s="74">
        <v>2</v>
      </c>
      <c r="AA11" s="53">
        <v>1</v>
      </c>
      <c r="AB11" s="53">
        <v>1</v>
      </c>
      <c r="AC11" s="53">
        <v>1</v>
      </c>
      <c r="AZ11" s="53">
        <v>1</v>
      </c>
      <c r="BA11" s="53">
        <f>IF(AZ11=1,G11,0)</f>
        <v>0</v>
      </c>
      <c r="BB11" s="53">
        <f>IF(AZ11=2,G11,0)</f>
        <v>0</v>
      </c>
      <c r="BC11" s="53">
        <f>IF(AZ11=3,G11,0)</f>
        <v>0</v>
      </c>
      <c r="BD11" s="53">
        <f>IF(AZ11=4,G11,0)</f>
        <v>0</v>
      </c>
      <c r="BE11" s="53">
        <f>IF(AZ11=5,G11,0)</f>
        <v>0</v>
      </c>
      <c r="CA11" s="74">
        <v>1</v>
      </c>
      <c r="CB11" s="74">
        <v>1</v>
      </c>
      <c r="CZ11" s="53">
        <v>0.01954</v>
      </c>
    </row>
    <row r="12" spans="1:15" ht="12.75">
      <c r="A12" s="81"/>
      <c r="B12" s="83"/>
      <c r="C12" s="164" t="s">
        <v>85</v>
      </c>
      <c r="D12" s="165"/>
      <c r="E12" s="84">
        <v>0</v>
      </c>
      <c r="F12" s="149"/>
      <c r="G12" s="85"/>
      <c r="M12" s="82" t="s">
        <v>85</v>
      </c>
      <c r="O12" s="74"/>
    </row>
    <row r="13" spans="1:15" ht="12.75">
      <c r="A13" s="81"/>
      <c r="B13" s="83"/>
      <c r="C13" s="164" t="s">
        <v>90</v>
      </c>
      <c r="D13" s="165"/>
      <c r="E13" s="84">
        <v>0.0271</v>
      </c>
      <c r="F13" s="149"/>
      <c r="G13" s="85"/>
      <c r="M13" s="82" t="s">
        <v>90</v>
      </c>
      <c r="O13" s="74"/>
    </row>
    <row r="14" spans="1:104" ht="22.5">
      <c r="A14" s="75">
        <v>3</v>
      </c>
      <c r="B14" s="76" t="s">
        <v>91</v>
      </c>
      <c r="C14" s="77" t="s">
        <v>92</v>
      </c>
      <c r="D14" s="78" t="s">
        <v>93</v>
      </c>
      <c r="E14" s="79">
        <v>21.1702</v>
      </c>
      <c r="F14" s="148"/>
      <c r="G14" s="80">
        <f>E14*F14</f>
        <v>0</v>
      </c>
      <c r="O14" s="74">
        <v>2</v>
      </c>
      <c r="AA14" s="53">
        <v>1</v>
      </c>
      <c r="AB14" s="53">
        <v>1</v>
      </c>
      <c r="AC14" s="53">
        <v>1</v>
      </c>
      <c r="AZ14" s="53">
        <v>1</v>
      </c>
      <c r="BA14" s="53">
        <f>IF(AZ14=1,G14,0)</f>
        <v>0</v>
      </c>
      <c r="BB14" s="53">
        <f>IF(AZ14=2,G14,0)</f>
        <v>0</v>
      </c>
      <c r="BC14" s="53">
        <f>IF(AZ14=3,G14,0)</f>
        <v>0</v>
      </c>
      <c r="BD14" s="53">
        <f>IF(AZ14=4,G14,0)</f>
        <v>0</v>
      </c>
      <c r="BE14" s="53">
        <f>IF(AZ14=5,G14,0)</f>
        <v>0</v>
      </c>
      <c r="CA14" s="74">
        <v>1</v>
      </c>
      <c r="CB14" s="74">
        <v>1</v>
      </c>
      <c r="CZ14" s="53">
        <v>0.04544</v>
      </c>
    </row>
    <row r="15" spans="1:15" ht="12.75">
      <c r="A15" s="81"/>
      <c r="B15" s="83"/>
      <c r="C15" s="164" t="s">
        <v>94</v>
      </c>
      <c r="D15" s="165"/>
      <c r="E15" s="84">
        <v>0</v>
      </c>
      <c r="F15" s="149"/>
      <c r="G15" s="85"/>
      <c r="M15" s="82" t="s">
        <v>94</v>
      </c>
      <c r="O15" s="74"/>
    </row>
    <row r="16" spans="1:15" ht="12.75">
      <c r="A16" s="81"/>
      <c r="B16" s="83"/>
      <c r="C16" s="164" t="s">
        <v>95</v>
      </c>
      <c r="D16" s="165"/>
      <c r="E16" s="84">
        <v>21.1702</v>
      </c>
      <c r="F16" s="149"/>
      <c r="G16" s="85"/>
      <c r="M16" s="82" t="s">
        <v>95</v>
      </c>
      <c r="O16" s="74"/>
    </row>
    <row r="17" spans="1:104" ht="22.5">
      <c r="A17" s="75">
        <v>4</v>
      </c>
      <c r="B17" s="76" t="s">
        <v>96</v>
      </c>
      <c r="C17" s="77" t="s">
        <v>97</v>
      </c>
      <c r="D17" s="78" t="s">
        <v>93</v>
      </c>
      <c r="E17" s="79">
        <v>3.579</v>
      </c>
      <c r="F17" s="148"/>
      <c r="G17" s="80">
        <f>E17*F17</f>
        <v>0</v>
      </c>
      <c r="O17" s="74">
        <v>2</v>
      </c>
      <c r="AA17" s="53">
        <v>1</v>
      </c>
      <c r="AB17" s="53">
        <v>1</v>
      </c>
      <c r="AC17" s="53">
        <v>1</v>
      </c>
      <c r="AZ17" s="53">
        <v>1</v>
      </c>
      <c r="BA17" s="53">
        <f>IF(AZ17=1,G17,0)</f>
        <v>0</v>
      </c>
      <c r="BB17" s="53">
        <f>IF(AZ17=2,G17,0)</f>
        <v>0</v>
      </c>
      <c r="BC17" s="53">
        <f>IF(AZ17=3,G17,0)</f>
        <v>0</v>
      </c>
      <c r="BD17" s="53">
        <f>IF(AZ17=4,G17,0)</f>
        <v>0</v>
      </c>
      <c r="BE17" s="53">
        <f>IF(AZ17=5,G17,0)</f>
        <v>0</v>
      </c>
      <c r="CA17" s="74">
        <v>1</v>
      </c>
      <c r="CB17" s="74">
        <v>1</v>
      </c>
      <c r="CZ17" s="53">
        <v>0.01215</v>
      </c>
    </row>
    <row r="18" spans="1:15" ht="12.75">
      <c r="A18" s="81"/>
      <c r="B18" s="83"/>
      <c r="C18" s="164" t="s">
        <v>98</v>
      </c>
      <c r="D18" s="165"/>
      <c r="E18" s="84">
        <v>0</v>
      </c>
      <c r="F18" s="149"/>
      <c r="G18" s="85"/>
      <c r="M18" s="82" t="s">
        <v>98</v>
      </c>
      <c r="O18" s="74"/>
    </row>
    <row r="19" spans="1:15" ht="12.75">
      <c r="A19" s="81"/>
      <c r="B19" s="83"/>
      <c r="C19" s="164" t="s">
        <v>99</v>
      </c>
      <c r="D19" s="165"/>
      <c r="E19" s="84">
        <v>1.2</v>
      </c>
      <c r="F19" s="149"/>
      <c r="G19" s="85"/>
      <c r="M19" s="82" t="s">
        <v>99</v>
      </c>
      <c r="O19" s="74"/>
    </row>
    <row r="20" spans="1:15" ht="12.75">
      <c r="A20" s="81"/>
      <c r="B20" s="83"/>
      <c r="C20" s="164" t="s">
        <v>94</v>
      </c>
      <c r="D20" s="165"/>
      <c r="E20" s="84">
        <v>0</v>
      </c>
      <c r="F20" s="149"/>
      <c r="G20" s="85"/>
      <c r="M20" s="82" t="s">
        <v>94</v>
      </c>
      <c r="O20" s="74"/>
    </row>
    <row r="21" spans="1:15" ht="12.75">
      <c r="A21" s="81"/>
      <c r="B21" s="83"/>
      <c r="C21" s="164" t="s">
        <v>100</v>
      </c>
      <c r="D21" s="165"/>
      <c r="E21" s="84">
        <v>2.379</v>
      </c>
      <c r="F21" s="149"/>
      <c r="G21" s="85"/>
      <c r="M21" s="82" t="s">
        <v>100</v>
      </c>
      <c r="O21" s="74"/>
    </row>
    <row r="22" spans="1:104" ht="12.75">
      <c r="A22" s="75">
        <v>5</v>
      </c>
      <c r="B22" s="76" t="s">
        <v>101</v>
      </c>
      <c r="C22" s="77" t="s">
        <v>102</v>
      </c>
      <c r="D22" s="78" t="s">
        <v>93</v>
      </c>
      <c r="E22" s="79">
        <v>7.5</v>
      </c>
      <c r="F22" s="148"/>
      <c r="G22" s="80">
        <f>E22*F22</f>
        <v>0</v>
      </c>
      <c r="O22" s="74">
        <v>2</v>
      </c>
      <c r="AA22" s="53">
        <v>12</v>
      </c>
      <c r="AB22" s="53">
        <v>0</v>
      </c>
      <c r="AC22" s="53">
        <v>62</v>
      </c>
      <c r="AZ22" s="53">
        <v>1</v>
      </c>
      <c r="BA22" s="53">
        <f>IF(AZ22=1,G22,0)</f>
        <v>0</v>
      </c>
      <c r="BB22" s="53">
        <f>IF(AZ22=2,G22,0)</f>
        <v>0</v>
      </c>
      <c r="BC22" s="53">
        <f>IF(AZ22=3,G22,0)</f>
        <v>0</v>
      </c>
      <c r="BD22" s="53">
        <f>IF(AZ22=4,G22,0)</f>
        <v>0</v>
      </c>
      <c r="BE22" s="53">
        <f>IF(AZ22=5,G22,0)</f>
        <v>0</v>
      </c>
      <c r="CA22" s="74">
        <v>12</v>
      </c>
      <c r="CB22" s="74">
        <v>0</v>
      </c>
      <c r="CZ22" s="53">
        <v>0</v>
      </c>
    </row>
    <row r="23" spans="1:15" ht="12.75">
      <c r="A23" s="81"/>
      <c r="B23" s="83"/>
      <c r="C23" s="164" t="s">
        <v>103</v>
      </c>
      <c r="D23" s="165"/>
      <c r="E23" s="84">
        <v>7.5</v>
      </c>
      <c r="F23" s="149"/>
      <c r="G23" s="85"/>
      <c r="M23" s="82" t="s">
        <v>103</v>
      </c>
      <c r="O23" s="74"/>
    </row>
    <row r="24" spans="1:104" ht="22.5">
      <c r="A24" s="75">
        <v>6</v>
      </c>
      <c r="B24" s="76" t="s">
        <v>104</v>
      </c>
      <c r="C24" s="77" t="s">
        <v>105</v>
      </c>
      <c r="D24" s="78" t="s">
        <v>93</v>
      </c>
      <c r="E24" s="79">
        <v>21</v>
      </c>
      <c r="F24" s="148"/>
      <c r="G24" s="80">
        <f>E24*F24</f>
        <v>0</v>
      </c>
      <c r="O24" s="74">
        <v>2</v>
      </c>
      <c r="AA24" s="53">
        <v>12</v>
      </c>
      <c r="AB24" s="53">
        <v>0</v>
      </c>
      <c r="AC24" s="53">
        <v>50</v>
      </c>
      <c r="AZ24" s="53">
        <v>1</v>
      </c>
      <c r="BA24" s="53">
        <f>IF(AZ24=1,G24,0)</f>
        <v>0</v>
      </c>
      <c r="BB24" s="53">
        <f>IF(AZ24=2,G24,0)</f>
        <v>0</v>
      </c>
      <c r="BC24" s="53">
        <f>IF(AZ24=3,G24,0)</f>
        <v>0</v>
      </c>
      <c r="BD24" s="53">
        <f>IF(AZ24=4,G24,0)</f>
        <v>0</v>
      </c>
      <c r="BE24" s="53">
        <f>IF(AZ24=5,G24,0)</f>
        <v>0</v>
      </c>
      <c r="CA24" s="74">
        <v>12</v>
      </c>
      <c r="CB24" s="74">
        <v>0</v>
      </c>
      <c r="CZ24" s="53">
        <v>0</v>
      </c>
    </row>
    <row r="25" spans="1:15" ht="12.75">
      <c r="A25" s="81"/>
      <c r="B25" s="83"/>
      <c r="C25" s="164" t="s">
        <v>106</v>
      </c>
      <c r="D25" s="165"/>
      <c r="E25" s="84">
        <v>21</v>
      </c>
      <c r="F25" s="149"/>
      <c r="G25" s="85"/>
      <c r="M25" s="82" t="s">
        <v>106</v>
      </c>
      <c r="O25" s="74"/>
    </row>
    <row r="26" spans="1:104" ht="12.75">
      <c r="A26" s="75">
        <v>7</v>
      </c>
      <c r="B26" s="76" t="s">
        <v>107</v>
      </c>
      <c r="C26" s="77" t="s">
        <v>108</v>
      </c>
      <c r="D26" s="78" t="s">
        <v>89</v>
      </c>
      <c r="E26" s="79">
        <v>0.0298</v>
      </c>
      <c r="F26" s="148"/>
      <c r="G26" s="80">
        <f>E26*F26</f>
        <v>0</v>
      </c>
      <c r="O26" s="74">
        <v>2</v>
      </c>
      <c r="AA26" s="53">
        <v>3</v>
      </c>
      <c r="AB26" s="53">
        <v>1</v>
      </c>
      <c r="AC26" s="53">
        <v>13331838</v>
      </c>
      <c r="AZ26" s="53">
        <v>1</v>
      </c>
      <c r="BA26" s="53">
        <f>IF(AZ26=1,G26,0)</f>
        <v>0</v>
      </c>
      <c r="BB26" s="53">
        <f>IF(AZ26=2,G26,0)</f>
        <v>0</v>
      </c>
      <c r="BC26" s="53">
        <f>IF(AZ26=3,G26,0)</f>
        <v>0</v>
      </c>
      <c r="BD26" s="53">
        <f>IF(AZ26=4,G26,0)</f>
        <v>0</v>
      </c>
      <c r="BE26" s="53">
        <f>IF(AZ26=5,G26,0)</f>
        <v>0</v>
      </c>
      <c r="CA26" s="74">
        <v>3</v>
      </c>
      <c r="CB26" s="74">
        <v>1</v>
      </c>
      <c r="CZ26" s="53">
        <v>1</v>
      </c>
    </row>
    <row r="27" spans="1:15" ht="12.75">
      <c r="A27" s="81"/>
      <c r="B27" s="83"/>
      <c r="C27" s="164" t="s">
        <v>85</v>
      </c>
      <c r="D27" s="165"/>
      <c r="E27" s="84">
        <v>0</v>
      </c>
      <c r="F27" s="149"/>
      <c r="G27" s="85"/>
      <c r="M27" s="82" t="s">
        <v>85</v>
      </c>
      <c r="O27" s="74"/>
    </row>
    <row r="28" spans="1:15" ht="12.75">
      <c r="A28" s="81"/>
      <c r="B28" s="83"/>
      <c r="C28" s="164" t="s">
        <v>109</v>
      </c>
      <c r="D28" s="165"/>
      <c r="E28" s="84">
        <v>0.0298</v>
      </c>
      <c r="F28" s="149"/>
      <c r="G28" s="85"/>
      <c r="M28" s="82" t="s">
        <v>109</v>
      </c>
      <c r="O28" s="74"/>
    </row>
    <row r="29" spans="1:57" ht="12.75">
      <c r="A29" s="86"/>
      <c r="B29" s="87" t="s">
        <v>76</v>
      </c>
      <c r="C29" s="88" t="str">
        <f>CONCATENATE(B7," ",C7)</f>
        <v>3 Svislé a kompletní konstrukce</v>
      </c>
      <c r="D29" s="89"/>
      <c r="E29" s="90"/>
      <c r="F29" s="150"/>
      <c r="G29" s="92">
        <f>SUM(G7:G28)</f>
        <v>0</v>
      </c>
      <c r="O29" s="74">
        <v>4</v>
      </c>
      <c r="BA29" s="93">
        <f>SUM(BA7:BA28)</f>
        <v>0</v>
      </c>
      <c r="BB29" s="93">
        <f>SUM(BB7:BB28)</f>
        <v>0</v>
      </c>
      <c r="BC29" s="93">
        <f>SUM(BC7:BC28)</f>
        <v>0</v>
      </c>
      <c r="BD29" s="93">
        <f>SUM(BD7:BD28)</f>
        <v>0</v>
      </c>
      <c r="BE29" s="93">
        <f>SUM(BE7:BE28)</f>
        <v>0</v>
      </c>
    </row>
    <row r="30" spans="1:15" ht="12.75">
      <c r="A30" s="68" t="s">
        <v>74</v>
      </c>
      <c r="B30" s="69" t="s">
        <v>110</v>
      </c>
      <c r="C30" s="70" t="s">
        <v>111</v>
      </c>
      <c r="D30" s="71"/>
      <c r="E30" s="72"/>
      <c r="F30" s="151"/>
      <c r="G30" s="73"/>
      <c r="O30" s="74">
        <v>1</v>
      </c>
    </row>
    <row r="31" spans="1:104" ht="12.75">
      <c r="A31" s="75">
        <v>8</v>
      </c>
      <c r="B31" s="76" t="s">
        <v>112</v>
      </c>
      <c r="C31" s="77" t="s">
        <v>113</v>
      </c>
      <c r="D31" s="78" t="s">
        <v>93</v>
      </c>
      <c r="E31" s="79">
        <v>50.6816</v>
      </c>
      <c r="F31" s="148"/>
      <c r="G31" s="80">
        <f>E31*F31</f>
        <v>0</v>
      </c>
      <c r="O31" s="74">
        <v>2</v>
      </c>
      <c r="AA31" s="53">
        <v>1</v>
      </c>
      <c r="AB31" s="53">
        <v>1</v>
      </c>
      <c r="AC31" s="53">
        <v>1</v>
      </c>
      <c r="AZ31" s="53">
        <v>1</v>
      </c>
      <c r="BA31" s="53">
        <f>IF(AZ31=1,G31,0)</f>
        <v>0</v>
      </c>
      <c r="BB31" s="53">
        <f>IF(AZ31=2,G31,0)</f>
        <v>0</v>
      </c>
      <c r="BC31" s="53">
        <f>IF(AZ31=3,G31,0)</f>
        <v>0</v>
      </c>
      <c r="BD31" s="53">
        <f>IF(AZ31=4,G31,0)</f>
        <v>0</v>
      </c>
      <c r="BE31" s="53">
        <f>IF(AZ31=5,G31,0)</f>
        <v>0</v>
      </c>
      <c r="CA31" s="74">
        <v>1</v>
      </c>
      <c r="CB31" s="74">
        <v>1</v>
      </c>
      <c r="CZ31" s="53">
        <v>4E-05</v>
      </c>
    </row>
    <row r="32" spans="1:15" ht="12.75">
      <c r="A32" s="81"/>
      <c r="B32" s="83"/>
      <c r="C32" s="164" t="s">
        <v>114</v>
      </c>
      <c r="D32" s="165"/>
      <c r="E32" s="84">
        <v>50.6816</v>
      </c>
      <c r="F32" s="149"/>
      <c r="G32" s="85"/>
      <c r="M32" s="82" t="s">
        <v>114</v>
      </c>
      <c r="O32" s="74"/>
    </row>
    <row r="33" spans="1:104" ht="12.75">
      <c r="A33" s="75">
        <v>9</v>
      </c>
      <c r="B33" s="76" t="s">
        <v>115</v>
      </c>
      <c r="C33" s="77" t="s">
        <v>116</v>
      </c>
      <c r="D33" s="78" t="s">
        <v>93</v>
      </c>
      <c r="E33" s="79">
        <v>203.24</v>
      </c>
      <c r="F33" s="148"/>
      <c r="G33" s="80">
        <f>E33*F33</f>
        <v>0</v>
      </c>
      <c r="O33" s="74">
        <v>2</v>
      </c>
      <c r="AA33" s="53">
        <v>1</v>
      </c>
      <c r="AB33" s="53">
        <v>1</v>
      </c>
      <c r="AC33" s="53">
        <v>1</v>
      </c>
      <c r="AZ33" s="53">
        <v>1</v>
      </c>
      <c r="BA33" s="53">
        <f>IF(AZ33=1,G33,0)</f>
        <v>0</v>
      </c>
      <c r="BB33" s="53">
        <f>IF(AZ33=2,G33,0)</f>
        <v>0</v>
      </c>
      <c r="BC33" s="53">
        <f>IF(AZ33=3,G33,0)</f>
        <v>0</v>
      </c>
      <c r="BD33" s="53">
        <f>IF(AZ33=4,G33,0)</f>
        <v>0</v>
      </c>
      <c r="BE33" s="53">
        <f>IF(AZ33=5,G33,0)</f>
        <v>0</v>
      </c>
      <c r="CA33" s="74">
        <v>1</v>
      </c>
      <c r="CB33" s="74">
        <v>1</v>
      </c>
      <c r="CZ33" s="53">
        <v>0.00609</v>
      </c>
    </row>
    <row r="34" spans="1:15" ht="12.75">
      <c r="A34" s="81"/>
      <c r="B34" s="83"/>
      <c r="C34" s="164" t="s">
        <v>117</v>
      </c>
      <c r="D34" s="165"/>
      <c r="E34" s="84">
        <v>203.24</v>
      </c>
      <c r="F34" s="149"/>
      <c r="G34" s="85"/>
      <c r="M34" s="82" t="s">
        <v>117</v>
      </c>
      <c r="O34" s="74"/>
    </row>
    <row r="35" spans="1:104" ht="12.75">
      <c r="A35" s="75">
        <v>10</v>
      </c>
      <c r="B35" s="76" t="s">
        <v>118</v>
      </c>
      <c r="C35" s="77" t="s">
        <v>119</v>
      </c>
      <c r="D35" s="78" t="s">
        <v>93</v>
      </c>
      <c r="E35" s="79">
        <v>4.6905</v>
      </c>
      <c r="F35" s="148"/>
      <c r="G35" s="80">
        <f>E35*F35</f>
        <v>0</v>
      </c>
      <c r="O35" s="74">
        <v>2</v>
      </c>
      <c r="AA35" s="53">
        <v>1</v>
      </c>
      <c r="AB35" s="53">
        <v>1</v>
      </c>
      <c r="AC35" s="53">
        <v>1</v>
      </c>
      <c r="AZ35" s="53">
        <v>1</v>
      </c>
      <c r="BA35" s="53">
        <f>IF(AZ35=1,G35,0)</f>
        <v>0</v>
      </c>
      <c r="BB35" s="53">
        <f>IF(AZ35=2,G35,0)</f>
        <v>0</v>
      </c>
      <c r="BC35" s="53">
        <f>IF(AZ35=3,G35,0)</f>
        <v>0</v>
      </c>
      <c r="BD35" s="53">
        <f>IF(AZ35=4,G35,0)</f>
        <v>0</v>
      </c>
      <c r="BE35" s="53">
        <f>IF(AZ35=5,G35,0)</f>
        <v>0</v>
      </c>
      <c r="CA35" s="74">
        <v>1</v>
      </c>
      <c r="CB35" s="74">
        <v>1</v>
      </c>
      <c r="CZ35" s="53">
        <v>0.06617</v>
      </c>
    </row>
    <row r="36" spans="1:15" ht="12.75">
      <c r="A36" s="81"/>
      <c r="B36" s="83"/>
      <c r="C36" s="164" t="s">
        <v>120</v>
      </c>
      <c r="D36" s="165"/>
      <c r="E36" s="84">
        <v>4.6905</v>
      </c>
      <c r="F36" s="149"/>
      <c r="G36" s="85"/>
      <c r="M36" s="82" t="s">
        <v>120</v>
      </c>
      <c r="O36" s="74"/>
    </row>
    <row r="37" spans="1:104" ht="22.5">
      <c r="A37" s="75">
        <v>11</v>
      </c>
      <c r="B37" s="76" t="s">
        <v>121</v>
      </c>
      <c r="C37" s="77" t="s">
        <v>122</v>
      </c>
      <c r="D37" s="78" t="s">
        <v>123</v>
      </c>
      <c r="E37" s="79">
        <v>1</v>
      </c>
      <c r="F37" s="148"/>
      <c r="G37" s="80">
        <f>E37*F37</f>
        <v>0</v>
      </c>
      <c r="O37" s="74">
        <v>2</v>
      </c>
      <c r="AA37" s="53">
        <v>1</v>
      </c>
      <c r="AB37" s="53">
        <v>1</v>
      </c>
      <c r="AC37" s="53">
        <v>1</v>
      </c>
      <c r="AZ37" s="53">
        <v>1</v>
      </c>
      <c r="BA37" s="53">
        <f>IF(AZ37=1,G37,0)</f>
        <v>0</v>
      </c>
      <c r="BB37" s="53">
        <f>IF(AZ37=2,G37,0)</f>
        <v>0</v>
      </c>
      <c r="BC37" s="53">
        <f>IF(AZ37=3,G37,0)</f>
        <v>0</v>
      </c>
      <c r="BD37" s="53">
        <f>IF(AZ37=4,G37,0)</f>
        <v>0</v>
      </c>
      <c r="BE37" s="53">
        <f>IF(AZ37=5,G37,0)</f>
        <v>0</v>
      </c>
      <c r="CA37" s="74">
        <v>1</v>
      </c>
      <c r="CB37" s="74">
        <v>1</v>
      </c>
      <c r="CZ37" s="53">
        <v>0.03562</v>
      </c>
    </row>
    <row r="38" spans="1:15" ht="12.75">
      <c r="A38" s="81"/>
      <c r="B38" s="83"/>
      <c r="C38" s="164" t="s">
        <v>124</v>
      </c>
      <c r="D38" s="165"/>
      <c r="E38" s="84">
        <v>0</v>
      </c>
      <c r="F38" s="149"/>
      <c r="G38" s="85"/>
      <c r="M38" s="82" t="s">
        <v>124</v>
      </c>
      <c r="O38" s="74"/>
    </row>
    <row r="39" spans="1:15" ht="12.75">
      <c r="A39" s="81"/>
      <c r="B39" s="83"/>
      <c r="C39" s="164" t="s">
        <v>75</v>
      </c>
      <c r="D39" s="165"/>
      <c r="E39" s="84">
        <v>1</v>
      </c>
      <c r="F39" s="149"/>
      <c r="G39" s="85"/>
      <c r="M39" s="82">
        <v>1</v>
      </c>
      <c r="O39" s="74"/>
    </row>
    <row r="40" spans="1:104" ht="12.75">
      <c r="A40" s="75">
        <v>12</v>
      </c>
      <c r="B40" s="76" t="s">
        <v>125</v>
      </c>
      <c r="C40" s="77" t="s">
        <v>126</v>
      </c>
      <c r="D40" s="78" t="s">
        <v>93</v>
      </c>
      <c r="E40" s="79">
        <v>291.4744</v>
      </c>
      <c r="F40" s="148"/>
      <c r="G40" s="80">
        <f>E40*F40</f>
        <v>0</v>
      </c>
      <c r="O40" s="74">
        <v>2</v>
      </c>
      <c r="AA40" s="53">
        <v>1</v>
      </c>
      <c r="AB40" s="53">
        <v>1</v>
      </c>
      <c r="AC40" s="53">
        <v>1</v>
      </c>
      <c r="AZ40" s="53">
        <v>1</v>
      </c>
      <c r="BA40" s="53">
        <f>IF(AZ40=1,G40,0)</f>
        <v>0</v>
      </c>
      <c r="BB40" s="53">
        <f>IF(AZ40=2,G40,0)</f>
        <v>0</v>
      </c>
      <c r="BC40" s="53">
        <f>IF(AZ40=3,G40,0)</f>
        <v>0</v>
      </c>
      <c r="BD40" s="53">
        <f>IF(AZ40=4,G40,0)</f>
        <v>0</v>
      </c>
      <c r="BE40" s="53">
        <f>IF(AZ40=5,G40,0)</f>
        <v>0</v>
      </c>
      <c r="CA40" s="74">
        <v>1</v>
      </c>
      <c r="CB40" s="74">
        <v>1</v>
      </c>
      <c r="CZ40" s="53">
        <v>0.00543</v>
      </c>
    </row>
    <row r="41" spans="1:15" ht="12.75">
      <c r="A41" s="81"/>
      <c r="B41" s="83"/>
      <c r="C41" s="164" t="s">
        <v>127</v>
      </c>
      <c r="D41" s="165"/>
      <c r="E41" s="84">
        <v>291.4744</v>
      </c>
      <c r="F41" s="149"/>
      <c r="G41" s="85"/>
      <c r="M41" s="82" t="s">
        <v>127</v>
      </c>
      <c r="O41" s="74"/>
    </row>
    <row r="42" spans="1:104" ht="12.75">
      <c r="A42" s="75">
        <v>13</v>
      </c>
      <c r="B42" s="76" t="s">
        <v>128</v>
      </c>
      <c r="C42" s="77" t="s">
        <v>129</v>
      </c>
      <c r="D42" s="78" t="s">
        <v>93</v>
      </c>
      <c r="E42" s="79">
        <v>0.84</v>
      </c>
      <c r="F42" s="148"/>
      <c r="G42" s="80">
        <f>E42*F42</f>
        <v>0</v>
      </c>
      <c r="O42" s="74">
        <v>2</v>
      </c>
      <c r="AA42" s="53">
        <v>1</v>
      </c>
      <c r="AB42" s="53">
        <v>1</v>
      </c>
      <c r="AC42" s="53">
        <v>1</v>
      </c>
      <c r="AZ42" s="53">
        <v>1</v>
      </c>
      <c r="BA42" s="53">
        <f>IF(AZ42=1,G42,0)</f>
        <v>0</v>
      </c>
      <c r="BB42" s="53">
        <f>IF(AZ42=2,G42,0)</f>
        <v>0</v>
      </c>
      <c r="BC42" s="53">
        <f>IF(AZ42=3,G42,0)</f>
        <v>0</v>
      </c>
      <c r="BD42" s="53">
        <f>IF(AZ42=4,G42,0)</f>
        <v>0</v>
      </c>
      <c r="BE42" s="53">
        <f>IF(AZ42=5,G42,0)</f>
        <v>0</v>
      </c>
      <c r="CA42" s="74">
        <v>1</v>
      </c>
      <c r="CB42" s="74">
        <v>1</v>
      </c>
      <c r="CZ42" s="53">
        <v>0.04414</v>
      </c>
    </row>
    <row r="43" spans="1:15" ht="12.75">
      <c r="A43" s="81"/>
      <c r="B43" s="83"/>
      <c r="C43" s="164" t="s">
        <v>130</v>
      </c>
      <c r="D43" s="165"/>
      <c r="E43" s="84">
        <v>0</v>
      </c>
      <c r="F43" s="149"/>
      <c r="G43" s="85"/>
      <c r="M43" s="82" t="s">
        <v>130</v>
      </c>
      <c r="O43" s="74"/>
    </row>
    <row r="44" spans="1:15" ht="12.75">
      <c r="A44" s="81"/>
      <c r="B44" s="83"/>
      <c r="C44" s="164" t="s">
        <v>131</v>
      </c>
      <c r="D44" s="165"/>
      <c r="E44" s="84">
        <v>0.84</v>
      </c>
      <c r="F44" s="149"/>
      <c r="G44" s="85"/>
      <c r="M44" s="82" t="s">
        <v>131</v>
      </c>
      <c r="O44" s="74"/>
    </row>
    <row r="45" spans="1:104" ht="12.75">
      <c r="A45" s="75">
        <v>14</v>
      </c>
      <c r="B45" s="76" t="s">
        <v>132</v>
      </c>
      <c r="C45" s="77" t="s">
        <v>133</v>
      </c>
      <c r="D45" s="78" t="s">
        <v>93</v>
      </c>
      <c r="E45" s="79">
        <v>31.1837</v>
      </c>
      <c r="F45" s="148"/>
      <c r="G45" s="80">
        <f>E45*F45</f>
        <v>0</v>
      </c>
      <c r="O45" s="74">
        <v>2</v>
      </c>
      <c r="AA45" s="53">
        <v>1</v>
      </c>
      <c r="AB45" s="53">
        <v>1</v>
      </c>
      <c r="AC45" s="53">
        <v>1</v>
      </c>
      <c r="AZ45" s="53">
        <v>1</v>
      </c>
      <c r="BA45" s="53">
        <f>IF(AZ45=1,G45,0)</f>
        <v>0</v>
      </c>
      <c r="BB45" s="53">
        <f>IF(AZ45=2,G45,0)</f>
        <v>0</v>
      </c>
      <c r="BC45" s="53">
        <f>IF(AZ45=3,G45,0)</f>
        <v>0</v>
      </c>
      <c r="BD45" s="53">
        <f>IF(AZ45=4,G45,0)</f>
        <v>0</v>
      </c>
      <c r="BE45" s="53">
        <f>IF(AZ45=5,G45,0)</f>
        <v>0</v>
      </c>
      <c r="CA45" s="74">
        <v>1</v>
      </c>
      <c r="CB45" s="74">
        <v>1</v>
      </c>
      <c r="CZ45" s="53">
        <v>0.04766</v>
      </c>
    </row>
    <row r="46" spans="1:15" ht="12.75">
      <c r="A46" s="81"/>
      <c r="B46" s="83"/>
      <c r="C46" s="164" t="s">
        <v>94</v>
      </c>
      <c r="D46" s="165"/>
      <c r="E46" s="84">
        <v>0</v>
      </c>
      <c r="F46" s="149"/>
      <c r="G46" s="85"/>
      <c r="M46" s="82" t="s">
        <v>94</v>
      </c>
      <c r="O46" s="74"/>
    </row>
    <row r="47" spans="1:15" ht="12.75">
      <c r="A47" s="81"/>
      <c r="B47" s="83"/>
      <c r="C47" s="164" t="s">
        <v>134</v>
      </c>
      <c r="D47" s="165"/>
      <c r="E47" s="84">
        <v>0</v>
      </c>
      <c r="F47" s="149"/>
      <c r="G47" s="85"/>
      <c r="M47" s="82" t="s">
        <v>134</v>
      </c>
      <c r="O47" s="74"/>
    </row>
    <row r="48" spans="1:15" ht="12.75">
      <c r="A48" s="81"/>
      <c r="B48" s="83"/>
      <c r="C48" s="164" t="s">
        <v>135</v>
      </c>
      <c r="D48" s="165"/>
      <c r="E48" s="84">
        <v>7.9596</v>
      </c>
      <c r="F48" s="149"/>
      <c r="G48" s="85"/>
      <c r="M48" s="82" t="s">
        <v>135</v>
      </c>
      <c r="O48" s="74"/>
    </row>
    <row r="49" spans="1:15" ht="12.75">
      <c r="A49" s="81"/>
      <c r="B49" s="83"/>
      <c r="C49" s="164" t="s">
        <v>136</v>
      </c>
      <c r="D49" s="165"/>
      <c r="E49" s="84">
        <v>1.9338</v>
      </c>
      <c r="F49" s="149"/>
      <c r="G49" s="85"/>
      <c r="M49" s="82" t="s">
        <v>136</v>
      </c>
      <c r="O49" s="74"/>
    </row>
    <row r="50" spans="1:15" ht="12.75">
      <c r="A50" s="81"/>
      <c r="B50" s="83"/>
      <c r="C50" s="164" t="s">
        <v>137</v>
      </c>
      <c r="D50" s="165"/>
      <c r="E50" s="84">
        <v>1.8954</v>
      </c>
      <c r="F50" s="149"/>
      <c r="G50" s="85"/>
      <c r="M50" s="82" t="s">
        <v>137</v>
      </c>
      <c r="O50" s="74"/>
    </row>
    <row r="51" spans="1:15" ht="12.75">
      <c r="A51" s="81"/>
      <c r="B51" s="83"/>
      <c r="C51" s="164" t="s">
        <v>138</v>
      </c>
      <c r="D51" s="165"/>
      <c r="E51" s="84">
        <v>10.28</v>
      </c>
      <c r="F51" s="149"/>
      <c r="G51" s="85"/>
      <c r="M51" s="82" t="s">
        <v>138</v>
      </c>
      <c r="O51" s="74"/>
    </row>
    <row r="52" spans="1:15" ht="12.75">
      <c r="A52" s="81"/>
      <c r="B52" s="83"/>
      <c r="C52" s="164" t="s">
        <v>139</v>
      </c>
      <c r="D52" s="165"/>
      <c r="E52" s="84">
        <v>4.3553</v>
      </c>
      <c r="F52" s="149"/>
      <c r="G52" s="85"/>
      <c r="M52" s="82" t="s">
        <v>139</v>
      </c>
      <c r="O52" s="74"/>
    </row>
    <row r="53" spans="1:15" ht="12.75">
      <c r="A53" s="81"/>
      <c r="B53" s="83"/>
      <c r="C53" s="164" t="s">
        <v>140</v>
      </c>
      <c r="D53" s="165"/>
      <c r="E53" s="84">
        <v>0.644</v>
      </c>
      <c r="F53" s="149"/>
      <c r="G53" s="85"/>
      <c r="M53" s="82" t="s">
        <v>140</v>
      </c>
      <c r="O53" s="74"/>
    </row>
    <row r="54" spans="1:15" ht="12.75">
      <c r="A54" s="81"/>
      <c r="B54" s="83"/>
      <c r="C54" s="164" t="s">
        <v>141</v>
      </c>
      <c r="D54" s="165"/>
      <c r="E54" s="84">
        <v>0</v>
      </c>
      <c r="F54" s="149"/>
      <c r="G54" s="85"/>
      <c r="M54" s="82" t="s">
        <v>141</v>
      </c>
      <c r="O54" s="74"/>
    </row>
    <row r="55" spans="1:15" ht="12.75">
      <c r="A55" s="81"/>
      <c r="B55" s="83"/>
      <c r="C55" s="164" t="s">
        <v>142</v>
      </c>
      <c r="D55" s="165"/>
      <c r="E55" s="84">
        <v>4.1156</v>
      </c>
      <c r="F55" s="149"/>
      <c r="G55" s="85"/>
      <c r="M55" s="82" t="s">
        <v>142</v>
      </c>
      <c r="O55" s="74"/>
    </row>
    <row r="56" spans="1:104" ht="12.75">
      <c r="A56" s="75">
        <v>15</v>
      </c>
      <c r="B56" s="76" t="s">
        <v>143</v>
      </c>
      <c r="C56" s="77" t="s">
        <v>144</v>
      </c>
      <c r="D56" s="78" t="s">
        <v>93</v>
      </c>
      <c r="E56" s="79">
        <v>3.864</v>
      </c>
      <c r="F56" s="148"/>
      <c r="G56" s="80">
        <f>E56*F56</f>
        <v>0</v>
      </c>
      <c r="O56" s="74">
        <v>2</v>
      </c>
      <c r="AA56" s="53">
        <v>1</v>
      </c>
      <c r="AB56" s="53">
        <v>1</v>
      </c>
      <c r="AC56" s="53">
        <v>1</v>
      </c>
      <c r="AZ56" s="53">
        <v>1</v>
      </c>
      <c r="BA56" s="53">
        <f>IF(AZ56=1,G56,0)</f>
        <v>0</v>
      </c>
      <c r="BB56" s="53">
        <f>IF(AZ56=2,G56,0)</f>
        <v>0</v>
      </c>
      <c r="BC56" s="53">
        <f>IF(AZ56=3,G56,0)</f>
        <v>0</v>
      </c>
      <c r="BD56" s="53">
        <f>IF(AZ56=4,G56,0)</f>
        <v>0</v>
      </c>
      <c r="BE56" s="53">
        <f>IF(AZ56=5,G56,0)</f>
        <v>0</v>
      </c>
      <c r="CA56" s="74">
        <v>1</v>
      </c>
      <c r="CB56" s="74">
        <v>1</v>
      </c>
      <c r="CZ56" s="53">
        <v>0.05629</v>
      </c>
    </row>
    <row r="57" spans="1:15" ht="12.75">
      <c r="A57" s="81"/>
      <c r="B57" s="83"/>
      <c r="C57" s="164" t="s">
        <v>145</v>
      </c>
      <c r="D57" s="165"/>
      <c r="E57" s="84">
        <v>3.864</v>
      </c>
      <c r="F57" s="149"/>
      <c r="G57" s="85"/>
      <c r="M57" s="82" t="s">
        <v>145</v>
      </c>
      <c r="O57" s="74"/>
    </row>
    <row r="58" spans="1:104" ht="12.75">
      <c r="A58" s="75">
        <v>16</v>
      </c>
      <c r="B58" s="76" t="s">
        <v>146</v>
      </c>
      <c r="C58" s="77" t="s">
        <v>147</v>
      </c>
      <c r="D58" s="78" t="s">
        <v>93</v>
      </c>
      <c r="E58" s="79">
        <v>3.8574</v>
      </c>
      <c r="F58" s="148"/>
      <c r="G58" s="80">
        <f>E58*F58</f>
        <v>0</v>
      </c>
      <c r="O58" s="74">
        <v>2</v>
      </c>
      <c r="AA58" s="53">
        <v>1</v>
      </c>
      <c r="AB58" s="53">
        <v>1</v>
      </c>
      <c r="AC58" s="53">
        <v>1</v>
      </c>
      <c r="AZ58" s="53">
        <v>1</v>
      </c>
      <c r="BA58" s="53">
        <f>IF(AZ58=1,G58,0)</f>
        <v>0</v>
      </c>
      <c r="BB58" s="53">
        <f>IF(AZ58=2,G58,0)</f>
        <v>0</v>
      </c>
      <c r="BC58" s="53">
        <f>IF(AZ58=3,G58,0)</f>
        <v>0</v>
      </c>
      <c r="BD58" s="53">
        <f>IF(AZ58=4,G58,0)</f>
        <v>0</v>
      </c>
      <c r="BE58" s="53">
        <f>IF(AZ58=5,G58,0)</f>
        <v>0</v>
      </c>
      <c r="CA58" s="74">
        <v>1</v>
      </c>
      <c r="CB58" s="74">
        <v>1</v>
      </c>
      <c r="CZ58" s="53">
        <v>0.04558</v>
      </c>
    </row>
    <row r="59" spans="1:15" ht="12.75">
      <c r="A59" s="81"/>
      <c r="B59" s="83"/>
      <c r="C59" s="164" t="s">
        <v>94</v>
      </c>
      <c r="D59" s="165"/>
      <c r="E59" s="84">
        <v>0</v>
      </c>
      <c r="F59" s="149"/>
      <c r="G59" s="85"/>
      <c r="M59" s="82" t="s">
        <v>94</v>
      </c>
      <c r="O59" s="74"/>
    </row>
    <row r="60" spans="1:15" ht="12.75">
      <c r="A60" s="81"/>
      <c r="B60" s="83"/>
      <c r="C60" s="164" t="s">
        <v>148</v>
      </c>
      <c r="D60" s="165"/>
      <c r="E60" s="84">
        <v>1.44</v>
      </c>
      <c r="F60" s="149"/>
      <c r="G60" s="85"/>
      <c r="M60" s="82" t="s">
        <v>148</v>
      </c>
      <c r="O60" s="74"/>
    </row>
    <row r="61" spans="1:15" ht="12.75">
      <c r="A61" s="81"/>
      <c r="B61" s="83"/>
      <c r="C61" s="164" t="s">
        <v>149</v>
      </c>
      <c r="D61" s="165"/>
      <c r="E61" s="84">
        <v>2.4174</v>
      </c>
      <c r="F61" s="149"/>
      <c r="G61" s="85"/>
      <c r="M61" s="82" t="s">
        <v>149</v>
      </c>
      <c r="O61" s="74"/>
    </row>
    <row r="62" spans="1:104" ht="12.75">
      <c r="A62" s="75">
        <v>17</v>
      </c>
      <c r="B62" s="76" t="s">
        <v>150</v>
      </c>
      <c r="C62" s="77" t="s">
        <v>151</v>
      </c>
      <c r="D62" s="78" t="s">
        <v>93</v>
      </c>
      <c r="E62" s="79">
        <v>113.1329</v>
      </c>
      <c r="F62" s="148"/>
      <c r="G62" s="80">
        <f>E62*F62</f>
        <v>0</v>
      </c>
      <c r="O62" s="74">
        <v>2</v>
      </c>
      <c r="AA62" s="53">
        <v>1</v>
      </c>
      <c r="AB62" s="53">
        <v>1</v>
      </c>
      <c r="AC62" s="53">
        <v>1</v>
      </c>
      <c r="AZ62" s="53">
        <v>1</v>
      </c>
      <c r="BA62" s="53">
        <f>IF(AZ62=1,G62,0)</f>
        <v>0</v>
      </c>
      <c r="BB62" s="53">
        <f>IF(AZ62=2,G62,0)</f>
        <v>0</v>
      </c>
      <c r="BC62" s="53">
        <f>IF(AZ62=3,G62,0)</f>
        <v>0</v>
      </c>
      <c r="BD62" s="53">
        <f>IF(AZ62=4,G62,0)</f>
        <v>0</v>
      </c>
      <c r="BE62" s="53">
        <f>IF(AZ62=5,G62,0)</f>
        <v>0</v>
      </c>
      <c r="CA62" s="74">
        <v>1</v>
      </c>
      <c r="CB62" s="74">
        <v>1</v>
      </c>
      <c r="CZ62" s="53">
        <v>0.00658</v>
      </c>
    </row>
    <row r="63" spans="1:15" ht="12.75">
      <c r="A63" s="81"/>
      <c r="B63" s="83"/>
      <c r="C63" s="164" t="s">
        <v>152</v>
      </c>
      <c r="D63" s="165"/>
      <c r="E63" s="84">
        <v>23.9407</v>
      </c>
      <c r="F63" s="149"/>
      <c r="G63" s="85"/>
      <c r="M63" s="82" t="s">
        <v>152</v>
      </c>
      <c r="O63" s="74"/>
    </row>
    <row r="64" spans="1:15" ht="12.75">
      <c r="A64" s="81"/>
      <c r="B64" s="83"/>
      <c r="C64" s="164" t="s">
        <v>153</v>
      </c>
      <c r="D64" s="165"/>
      <c r="E64" s="84">
        <v>58.2498</v>
      </c>
      <c r="F64" s="149"/>
      <c r="G64" s="85"/>
      <c r="M64" s="82" t="s">
        <v>153</v>
      </c>
      <c r="O64" s="74"/>
    </row>
    <row r="65" spans="1:15" ht="12.75">
      <c r="A65" s="81"/>
      <c r="B65" s="83"/>
      <c r="C65" s="164" t="s">
        <v>154</v>
      </c>
      <c r="D65" s="165"/>
      <c r="E65" s="84">
        <v>30.9424</v>
      </c>
      <c r="F65" s="149"/>
      <c r="G65" s="85"/>
      <c r="M65" s="82" t="s">
        <v>154</v>
      </c>
      <c r="O65" s="74"/>
    </row>
    <row r="66" spans="1:57" ht="12.75">
      <c r="A66" s="86"/>
      <c r="B66" s="87" t="s">
        <v>76</v>
      </c>
      <c r="C66" s="88" t="str">
        <f>CONCATENATE(B30," ",C30)</f>
        <v>61 Upravy povrchů vnitřní</v>
      </c>
      <c r="D66" s="89"/>
      <c r="E66" s="90"/>
      <c r="F66" s="150"/>
      <c r="G66" s="92">
        <f>SUM(G30:G65)</f>
        <v>0</v>
      </c>
      <c r="O66" s="74">
        <v>4</v>
      </c>
      <c r="BA66" s="93">
        <f>SUM(BA30:BA65)</f>
        <v>0</v>
      </c>
      <c r="BB66" s="93">
        <f>SUM(BB30:BB65)</f>
        <v>0</v>
      </c>
      <c r="BC66" s="93">
        <f>SUM(BC30:BC65)</f>
        <v>0</v>
      </c>
      <c r="BD66" s="93">
        <f>SUM(BD30:BD65)</f>
        <v>0</v>
      </c>
      <c r="BE66" s="93">
        <f>SUM(BE30:BE65)</f>
        <v>0</v>
      </c>
    </row>
    <row r="67" spans="1:15" ht="12.75">
      <c r="A67" s="68" t="s">
        <v>74</v>
      </c>
      <c r="B67" s="69" t="s">
        <v>155</v>
      </c>
      <c r="C67" s="70" t="s">
        <v>156</v>
      </c>
      <c r="D67" s="71"/>
      <c r="E67" s="72"/>
      <c r="F67" s="151"/>
      <c r="G67" s="73"/>
      <c r="O67" s="74">
        <v>1</v>
      </c>
    </row>
    <row r="68" spans="1:104" ht="12.75">
      <c r="A68" s="75">
        <v>18</v>
      </c>
      <c r="B68" s="76" t="s">
        <v>157</v>
      </c>
      <c r="C68" s="77" t="s">
        <v>158</v>
      </c>
      <c r="D68" s="78" t="s">
        <v>93</v>
      </c>
      <c r="E68" s="79">
        <v>96.264</v>
      </c>
      <c r="F68" s="148"/>
      <c r="G68" s="80">
        <f>E68*F68</f>
        <v>0</v>
      </c>
      <c r="O68" s="74">
        <v>2</v>
      </c>
      <c r="AA68" s="53">
        <v>1</v>
      </c>
      <c r="AB68" s="53">
        <v>1</v>
      </c>
      <c r="AC68" s="53">
        <v>1</v>
      </c>
      <c r="AZ68" s="53">
        <v>1</v>
      </c>
      <c r="BA68" s="53">
        <f>IF(AZ68=1,G68,0)</f>
        <v>0</v>
      </c>
      <c r="BB68" s="53">
        <f>IF(AZ68=2,G68,0)</f>
        <v>0</v>
      </c>
      <c r="BC68" s="53">
        <f>IF(AZ68=3,G68,0)</f>
        <v>0</v>
      </c>
      <c r="BD68" s="53">
        <f>IF(AZ68=4,G68,0)</f>
        <v>0</v>
      </c>
      <c r="BE68" s="53">
        <f>IF(AZ68=5,G68,0)</f>
        <v>0</v>
      </c>
      <c r="CA68" s="74">
        <v>1</v>
      </c>
      <c r="CB68" s="74">
        <v>1</v>
      </c>
      <c r="CZ68" s="53">
        <v>4E-05</v>
      </c>
    </row>
    <row r="69" spans="1:15" ht="12.75">
      <c r="A69" s="81"/>
      <c r="B69" s="83"/>
      <c r="C69" s="164" t="s">
        <v>159</v>
      </c>
      <c r="D69" s="165"/>
      <c r="E69" s="84">
        <v>24.96</v>
      </c>
      <c r="F69" s="149"/>
      <c r="G69" s="85"/>
      <c r="M69" s="82" t="s">
        <v>159</v>
      </c>
      <c r="O69" s="74"/>
    </row>
    <row r="70" spans="1:15" ht="12.75">
      <c r="A70" s="81"/>
      <c r="B70" s="83"/>
      <c r="C70" s="164" t="s">
        <v>160</v>
      </c>
      <c r="D70" s="165"/>
      <c r="E70" s="84">
        <v>24.456</v>
      </c>
      <c r="F70" s="149"/>
      <c r="G70" s="85"/>
      <c r="M70" s="82" t="s">
        <v>160</v>
      </c>
      <c r="O70" s="74"/>
    </row>
    <row r="71" spans="1:15" ht="12.75">
      <c r="A71" s="81"/>
      <c r="B71" s="83"/>
      <c r="C71" s="164" t="s">
        <v>161</v>
      </c>
      <c r="D71" s="165"/>
      <c r="E71" s="84">
        <v>23.04</v>
      </c>
      <c r="F71" s="149"/>
      <c r="G71" s="85"/>
      <c r="M71" s="82" t="s">
        <v>161</v>
      </c>
      <c r="O71" s="74"/>
    </row>
    <row r="72" spans="1:15" ht="12.75">
      <c r="A72" s="81"/>
      <c r="B72" s="83"/>
      <c r="C72" s="164" t="s">
        <v>162</v>
      </c>
      <c r="D72" s="165"/>
      <c r="E72" s="84">
        <v>23.808</v>
      </c>
      <c r="F72" s="149"/>
      <c r="G72" s="85"/>
      <c r="M72" s="82" t="s">
        <v>162</v>
      </c>
      <c r="O72" s="74"/>
    </row>
    <row r="73" spans="1:104" ht="22.5">
      <c r="A73" s="75">
        <v>19</v>
      </c>
      <c r="B73" s="76" t="s">
        <v>163</v>
      </c>
      <c r="C73" s="77" t="s">
        <v>164</v>
      </c>
      <c r="D73" s="78" t="s">
        <v>93</v>
      </c>
      <c r="E73" s="79">
        <v>45.3544</v>
      </c>
      <c r="F73" s="148"/>
      <c r="G73" s="80">
        <f>E73*F73</f>
        <v>0</v>
      </c>
      <c r="O73" s="74">
        <v>2</v>
      </c>
      <c r="AA73" s="53">
        <v>1</v>
      </c>
      <c r="AB73" s="53">
        <v>1</v>
      </c>
      <c r="AC73" s="53">
        <v>1</v>
      </c>
      <c r="AZ73" s="53">
        <v>1</v>
      </c>
      <c r="BA73" s="53">
        <f>IF(AZ73=1,G73,0)</f>
        <v>0</v>
      </c>
      <c r="BB73" s="53">
        <f>IF(AZ73=2,G73,0)</f>
        <v>0</v>
      </c>
      <c r="BC73" s="53">
        <f>IF(AZ73=3,G73,0)</f>
        <v>0</v>
      </c>
      <c r="BD73" s="53">
        <f>IF(AZ73=4,G73,0)</f>
        <v>0</v>
      </c>
      <c r="BE73" s="53">
        <f>IF(AZ73=5,G73,0)</f>
        <v>0</v>
      </c>
      <c r="CA73" s="74">
        <v>1</v>
      </c>
      <c r="CB73" s="74">
        <v>1</v>
      </c>
      <c r="CZ73" s="53">
        <v>0.01272</v>
      </c>
    </row>
    <row r="74" spans="1:15" ht="12.75">
      <c r="A74" s="81"/>
      <c r="B74" s="83"/>
      <c r="C74" s="164" t="s">
        <v>165</v>
      </c>
      <c r="D74" s="165"/>
      <c r="E74" s="84">
        <v>45.3544</v>
      </c>
      <c r="F74" s="149"/>
      <c r="G74" s="85"/>
      <c r="M74" s="82" t="s">
        <v>165</v>
      </c>
      <c r="O74" s="74"/>
    </row>
    <row r="75" spans="1:104" ht="22.5">
      <c r="A75" s="75">
        <v>20</v>
      </c>
      <c r="B75" s="76" t="s">
        <v>166</v>
      </c>
      <c r="C75" s="77" t="s">
        <v>167</v>
      </c>
      <c r="D75" s="78" t="s">
        <v>93</v>
      </c>
      <c r="E75" s="79">
        <v>5.988</v>
      </c>
      <c r="F75" s="148"/>
      <c r="G75" s="80">
        <f>E75*F75</f>
        <v>0</v>
      </c>
      <c r="O75" s="74">
        <v>2</v>
      </c>
      <c r="AA75" s="53">
        <v>1</v>
      </c>
      <c r="AB75" s="53">
        <v>1</v>
      </c>
      <c r="AC75" s="53">
        <v>1</v>
      </c>
      <c r="AZ75" s="53">
        <v>1</v>
      </c>
      <c r="BA75" s="53">
        <f>IF(AZ75=1,G75,0)</f>
        <v>0</v>
      </c>
      <c r="BB75" s="53">
        <f>IF(AZ75=2,G75,0)</f>
        <v>0</v>
      </c>
      <c r="BC75" s="53">
        <f>IF(AZ75=3,G75,0)</f>
        <v>0</v>
      </c>
      <c r="BD75" s="53">
        <f>IF(AZ75=4,G75,0)</f>
        <v>0</v>
      </c>
      <c r="BE75" s="53">
        <f>IF(AZ75=5,G75,0)</f>
        <v>0</v>
      </c>
      <c r="CA75" s="74">
        <v>1</v>
      </c>
      <c r="CB75" s="74">
        <v>1</v>
      </c>
      <c r="CZ75" s="53">
        <v>0.01313</v>
      </c>
    </row>
    <row r="76" spans="1:15" ht="12.75">
      <c r="A76" s="81"/>
      <c r="B76" s="83"/>
      <c r="C76" s="164" t="s">
        <v>168</v>
      </c>
      <c r="D76" s="165"/>
      <c r="E76" s="84">
        <v>2.352</v>
      </c>
      <c r="F76" s="149"/>
      <c r="G76" s="85"/>
      <c r="M76" s="82" t="s">
        <v>168</v>
      </c>
      <c r="O76" s="74"/>
    </row>
    <row r="77" spans="1:15" ht="12.75">
      <c r="A77" s="81"/>
      <c r="B77" s="83"/>
      <c r="C77" s="164" t="s">
        <v>169</v>
      </c>
      <c r="D77" s="165"/>
      <c r="E77" s="84">
        <v>1.764</v>
      </c>
      <c r="F77" s="149"/>
      <c r="G77" s="85"/>
      <c r="M77" s="82" t="s">
        <v>169</v>
      </c>
      <c r="O77" s="74"/>
    </row>
    <row r="78" spans="1:15" ht="12.75">
      <c r="A78" s="81"/>
      <c r="B78" s="83"/>
      <c r="C78" s="164" t="s">
        <v>170</v>
      </c>
      <c r="D78" s="165"/>
      <c r="E78" s="84">
        <v>1.872</v>
      </c>
      <c r="F78" s="149"/>
      <c r="G78" s="85"/>
      <c r="M78" s="82" t="s">
        <v>170</v>
      </c>
      <c r="O78" s="74"/>
    </row>
    <row r="79" spans="1:104" ht="12.75">
      <c r="A79" s="75">
        <v>21</v>
      </c>
      <c r="B79" s="76" t="s">
        <v>171</v>
      </c>
      <c r="C79" s="77" t="s">
        <v>172</v>
      </c>
      <c r="D79" s="78" t="s">
        <v>93</v>
      </c>
      <c r="E79" s="79">
        <v>119.572</v>
      </c>
      <c r="F79" s="148"/>
      <c r="G79" s="80">
        <f>E79*F79</f>
        <v>0</v>
      </c>
      <c r="O79" s="74">
        <v>2</v>
      </c>
      <c r="AA79" s="53">
        <v>1</v>
      </c>
      <c r="AB79" s="53">
        <v>1</v>
      </c>
      <c r="AC79" s="53">
        <v>1</v>
      </c>
      <c r="AZ79" s="53">
        <v>1</v>
      </c>
      <c r="BA79" s="53">
        <f>IF(AZ79=1,G79,0)</f>
        <v>0</v>
      </c>
      <c r="BB79" s="53">
        <f>IF(AZ79=2,G79,0)</f>
        <v>0</v>
      </c>
      <c r="BC79" s="53">
        <f>IF(AZ79=3,G79,0)</f>
        <v>0</v>
      </c>
      <c r="BD79" s="53">
        <f>IF(AZ79=4,G79,0)</f>
        <v>0</v>
      </c>
      <c r="BE79" s="53">
        <f>IF(AZ79=5,G79,0)</f>
        <v>0</v>
      </c>
      <c r="CA79" s="74">
        <v>1</v>
      </c>
      <c r="CB79" s="74">
        <v>1</v>
      </c>
      <c r="CZ79" s="53">
        <v>0.00076</v>
      </c>
    </row>
    <row r="80" spans="1:15" ht="12.75">
      <c r="A80" s="81"/>
      <c r="B80" s="83"/>
      <c r="C80" s="164" t="s">
        <v>173</v>
      </c>
      <c r="D80" s="165"/>
      <c r="E80" s="84">
        <v>191.884</v>
      </c>
      <c r="F80" s="149"/>
      <c r="G80" s="85"/>
      <c r="M80" s="82" t="s">
        <v>173</v>
      </c>
      <c r="O80" s="74"/>
    </row>
    <row r="81" spans="1:15" ht="12.75">
      <c r="A81" s="81"/>
      <c r="B81" s="83"/>
      <c r="C81" s="164" t="s">
        <v>174</v>
      </c>
      <c r="D81" s="165"/>
      <c r="E81" s="84">
        <v>-96.264</v>
      </c>
      <c r="F81" s="149"/>
      <c r="G81" s="85"/>
      <c r="M81" s="103">
        <v>-962640</v>
      </c>
      <c r="O81" s="74"/>
    </row>
    <row r="82" spans="1:15" ht="12.75">
      <c r="A82" s="81"/>
      <c r="B82" s="83"/>
      <c r="C82" s="164" t="s">
        <v>175</v>
      </c>
      <c r="D82" s="165"/>
      <c r="E82" s="84">
        <v>23.952</v>
      </c>
      <c r="F82" s="149"/>
      <c r="G82" s="85"/>
      <c r="M82" s="82" t="s">
        <v>175</v>
      </c>
      <c r="O82" s="74"/>
    </row>
    <row r="83" spans="1:57" ht="12.75">
      <c r="A83" s="86"/>
      <c r="B83" s="87" t="s">
        <v>76</v>
      </c>
      <c r="C83" s="88" t="str">
        <f>CONCATENATE(B67," ",C67)</f>
        <v>62 Úpravy povrchů vnější</v>
      </c>
      <c r="D83" s="89"/>
      <c r="E83" s="90"/>
      <c r="F83" s="150"/>
      <c r="G83" s="92">
        <f>SUM(G67:G82)</f>
        <v>0</v>
      </c>
      <c r="O83" s="74">
        <v>4</v>
      </c>
      <c r="BA83" s="93">
        <f>SUM(BA67:BA82)</f>
        <v>0</v>
      </c>
      <c r="BB83" s="93">
        <f>SUM(BB67:BB82)</f>
        <v>0</v>
      </c>
      <c r="BC83" s="93">
        <f>SUM(BC67:BC82)</f>
        <v>0</v>
      </c>
      <c r="BD83" s="93">
        <f>SUM(BD67:BD82)</f>
        <v>0</v>
      </c>
      <c r="BE83" s="93">
        <f>SUM(BE67:BE82)</f>
        <v>0</v>
      </c>
    </row>
    <row r="84" spans="1:15" ht="12.75">
      <c r="A84" s="68" t="s">
        <v>74</v>
      </c>
      <c r="B84" s="69" t="s">
        <v>176</v>
      </c>
      <c r="C84" s="70" t="s">
        <v>177</v>
      </c>
      <c r="D84" s="71"/>
      <c r="E84" s="72"/>
      <c r="F84" s="151"/>
      <c r="G84" s="73"/>
      <c r="O84" s="74">
        <v>1</v>
      </c>
    </row>
    <row r="85" spans="1:104" ht="12.75">
      <c r="A85" s="75">
        <v>22</v>
      </c>
      <c r="B85" s="76" t="s">
        <v>178</v>
      </c>
      <c r="C85" s="77" t="s">
        <v>179</v>
      </c>
      <c r="D85" s="78" t="s">
        <v>93</v>
      </c>
      <c r="E85" s="79">
        <v>204.04</v>
      </c>
      <c r="F85" s="148"/>
      <c r="G85" s="80">
        <f>E85*F85</f>
        <v>0</v>
      </c>
      <c r="O85" s="74">
        <v>2</v>
      </c>
      <c r="AA85" s="53">
        <v>1</v>
      </c>
      <c r="AB85" s="53">
        <v>1</v>
      </c>
      <c r="AC85" s="53">
        <v>1</v>
      </c>
      <c r="AZ85" s="53">
        <v>1</v>
      </c>
      <c r="BA85" s="53">
        <f>IF(AZ85=1,G85,0)</f>
        <v>0</v>
      </c>
      <c r="BB85" s="53">
        <f>IF(AZ85=2,G85,0)</f>
        <v>0</v>
      </c>
      <c r="BC85" s="53">
        <f>IF(AZ85=3,G85,0)</f>
        <v>0</v>
      </c>
      <c r="BD85" s="53">
        <f>IF(AZ85=4,G85,0)</f>
        <v>0</v>
      </c>
      <c r="BE85" s="53">
        <f>IF(AZ85=5,G85,0)</f>
        <v>0</v>
      </c>
      <c r="CA85" s="74">
        <v>1</v>
      </c>
      <c r="CB85" s="74">
        <v>1</v>
      </c>
      <c r="CZ85" s="53">
        <v>0.01785</v>
      </c>
    </row>
    <row r="86" spans="1:15" ht="12.75">
      <c r="A86" s="81"/>
      <c r="B86" s="83"/>
      <c r="C86" s="164" t="s">
        <v>180</v>
      </c>
      <c r="D86" s="165"/>
      <c r="E86" s="84">
        <v>0</v>
      </c>
      <c r="F86" s="149"/>
      <c r="G86" s="85"/>
      <c r="M86" s="82" t="s">
        <v>180</v>
      </c>
      <c r="O86" s="74"/>
    </row>
    <row r="87" spans="1:15" ht="12.75">
      <c r="A87" s="81"/>
      <c r="B87" s="83"/>
      <c r="C87" s="164" t="s">
        <v>181</v>
      </c>
      <c r="D87" s="165"/>
      <c r="E87" s="84">
        <v>158.86</v>
      </c>
      <c r="F87" s="149"/>
      <c r="G87" s="85"/>
      <c r="M87" s="82" t="s">
        <v>181</v>
      </c>
      <c r="O87" s="74"/>
    </row>
    <row r="88" spans="1:15" ht="12.75">
      <c r="A88" s="81"/>
      <c r="B88" s="83"/>
      <c r="C88" s="164" t="s">
        <v>182</v>
      </c>
      <c r="D88" s="165"/>
      <c r="E88" s="84">
        <v>45.18</v>
      </c>
      <c r="F88" s="149"/>
      <c r="G88" s="85"/>
      <c r="M88" s="82" t="s">
        <v>182</v>
      </c>
      <c r="O88" s="74"/>
    </row>
    <row r="89" spans="1:104" ht="12.75">
      <c r="A89" s="75">
        <v>23</v>
      </c>
      <c r="B89" s="76" t="s">
        <v>183</v>
      </c>
      <c r="C89" s="77" t="s">
        <v>184</v>
      </c>
      <c r="D89" s="78" t="s">
        <v>93</v>
      </c>
      <c r="E89" s="79">
        <v>204.04</v>
      </c>
      <c r="F89" s="148"/>
      <c r="G89" s="80">
        <f>E89*F89</f>
        <v>0</v>
      </c>
      <c r="O89" s="74">
        <v>2</v>
      </c>
      <c r="AA89" s="53">
        <v>1</v>
      </c>
      <c r="AB89" s="53">
        <v>1</v>
      </c>
      <c r="AC89" s="53">
        <v>1</v>
      </c>
      <c r="AZ89" s="53">
        <v>1</v>
      </c>
      <c r="BA89" s="53">
        <f>IF(AZ89=1,G89,0)</f>
        <v>0</v>
      </c>
      <c r="BB89" s="53">
        <f>IF(AZ89=2,G89,0)</f>
        <v>0</v>
      </c>
      <c r="BC89" s="53">
        <f>IF(AZ89=3,G89,0)</f>
        <v>0</v>
      </c>
      <c r="BD89" s="53">
        <f>IF(AZ89=4,G89,0)</f>
        <v>0</v>
      </c>
      <c r="BE89" s="53">
        <f>IF(AZ89=5,G89,0)</f>
        <v>0</v>
      </c>
      <c r="CA89" s="74">
        <v>1</v>
      </c>
      <c r="CB89" s="74">
        <v>1</v>
      </c>
      <c r="CZ89" s="53">
        <v>0.00026</v>
      </c>
    </row>
    <row r="90" spans="1:104" ht="12.75">
      <c r="A90" s="75">
        <v>24</v>
      </c>
      <c r="B90" s="76" t="s">
        <v>185</v>
      </c>
      <c r="C90" s="77" t="s">
        <v>186</v>
      </c>
      <c r="D90" s="78" t="s">
        <v>93</v>
      </c>
      <c r="E90" s="79">
        <v>3.33</v>
      </c>
      <c r="F90" s="148"/>
      <c r="G90" s="80">
        <f>E90*F90</f>
        <v>0</v>
      </c>
      <c r="O90" s="74">
        <v>2</v>
      </c>
      <c r="AA90" s="53">
        <v>1</v>
      </c>
      <c r="AB90" s="53">
        <v>1</v>
      </c>
      <c r="AC90" s="53">
        <v>1</v>
      </c>
      <c r="AZ90" s="53">
        <v>1</v>
      </c>
      <c r="BA90" s="53">
        <f>IF(AZ90=1,G90,0)</f>
        <v>0</v>
      </c>
      <c r="BB90" s="53">
        <f>IF(AZ90=2,G90,0)</f>
        <v>0</v>
      </c>
      <c r="BC90" s="53">
        <f>IF(AZ90=3,G90,0)</f>
        <v>0</v>
      </c>
      <c r="BD90" s="53">
        <f>IF(AZ90=4,G90,0)</f>
        <v>0</v>
      </c>
      <c r="BE90" s="53">
        <f>IF(AZ90=5,G90,0)</f>
        <v>0</v>
      </c>
      <c r="CA90" s="74">
        <v>1</v>
      </c>
      <c r="CB90" s="74">
        <v>1</v>
      </c>
      <c r="CZ90" s="53">
        <v>0.10237</v>
      </c>
    </row>
    <row r="91" spans="1:15" ht="12.75">
      <c r="A91" s="81"/>
      <c r="B91" s="83"/>
      <c r="C91" s="164" t="s">
        <v>187</v>
      </c>
      <c r="D91" s="165"/>
      <c r="E91" s="84">
        <v>0</v>
      </c>
      <c r="F91" s="149"/>
      <c r="G91" s="85"/>
      <c r="M91" s="82" t="s">
        <v>187</v>
      </c>
      <c r="O91" s="74"/>
    </row>
    <row r="92" spans="1:15" ht="12.75">
      <c r="A92" s="81"/>
      <c r="B92" s="83"/>
      <c r="C92" s="164" t="s">
        <v>188</v>
      </c>
      <c r="D92" s="165"/>
      <c r="E92" s="84">
        <v>3.33</v>
      </c>
      <c r="F92" s="149"/>
      <c r="G92" s="85"/>
      <c r="M92" s="82" t="s">
        <v>188</v>
      </c>
      <c r="O92" s="74"/>
    </row>
    <row r="93" spans="1:57" ht="12.75">
      <c r="A93" s="86"/>
      <c r="B93" s="87" t="s">
        <v>76</v>
      </c>
      <c r="C93" s="88" t="str">
        <f>CONCATENATE(B84," ",C84)</f>
        <v>63 Podlahy a podlahové konstrukce</v>
      </c>
      <c r="D93" s="89"/>
      <c r="E93" s="90"/>
      <c r="F93" s="150"/>
      <c r="G93" s="92">
        <f>SUM(G84:G92)</f>
        <v>0</v>
      </c>
      <c r="O93" s="74">
        <v>4</v>
      </c>
      <c r="BA93" s="93">
        <f>SUM(BA84:BA92)</f>
        <v>0</v>
      </c>
      <c r="BB93" s="93">
        <f>SUM(BB84:BB92)</f>
        <v>0</v>
      </c>
      <c r="BC93" s="93">
        <f>SUM(BC84:BC92)</f>
        <v>0</v>
      </c>
      <c r="BD93" s="93">
        <f>SUM(BD84:BD92)</f>
        <v>0</v>
      </c>
      <c r="BE93" s="93">
        <f>SUM(BE84:BE92)</f>
        <v>0</v>
      </c>
    </row>
    <row r="94" spans="1:15" ht="12.75">
      <c r="A94" s="68" t="s">
        <v>74</v>
      </c>
      <c r="B94" s="69" t="s">
        <v>189</v>
      </c>
      <c r="C94" s="70" t="s">
        <v>190</v>
      </c>
      <c r="D94" s="71"/>
      <c r="E94" s="72"/>
      <c r="F94" s="151"/>
      <c r="G94" s="73"/>
      <c r="O94" s="74">
        <v>1</v>
      </c>
    </row>
    <row r="95" spans="1:104" ht="22.5">
      <c r="A95" s="75">
        <v>25</v>
      </c>
      <c r="B95" s="76" t="s">
        <v>191</v>
      </c>
      <c r="C95" s="77" t="s">
        <v>192</v>
      </c>
      <c r="D95" s="78" t="s">
        <v>123</v>
      </c>
      <c r="E95" s="79">
        <v>2</v>
      </c>
      <c r="F95" s="148"/>
      <c r="G95" s="80">
        <f>E95*F95</f>
        <v>0</v>
      </c>
      <c r="O95" s="74">
        <v>2</v>
      </c>
      <c r="AA95" s="53">
        <v>1</v>
      </c>
      <c r="AB95" s="53">
        <v>1</v>
      </c>
      <c r="AC95" s="53">
        <v>1</v>
      </c>
      <c r="AZ95" s="53">
        <v>1</v>
      </c>
      <c r="BA95" s="53">
        <f>IF(AZ95=1,G95,0)</f>
        <v>0</v>
      </c>
      <c r="BB95" s="53">
        <f>IF(AZ95=2,G95,0)</f>
        <v>0</v>
      </c>
      <c r="BC95" s="53">
        <f>IF(AZ95=3,G95,0)</f>
        <v>0</v>
      </c>
      <c r="BD95" s="53">
        <f>IF(AZ95=4,G95,0)</f>
        <v>0</v>
      </c>
      <c r="BE95" s="53">
        <f>IF(AZ95=5,G95,0)</f>
        <v>0</v>
      </c>
      <c r="CA95" s="74">
        <v>1</v>
      </c>
      <c r="CB95" s="74">
        <v>1</v>
      </c>
      <c r="CZ95" s="53">
        <v>0.06411</v>
      </c>
    </row>
    <row r="96" spans="1:15" ht="12.75">
      <c r="A96" s="81"/>
      <c r="B96" s="83"/>
      <c r="C96" s="164" t="s">
        <v>193</v>
      </c>
      <c r="D96" s="165"/>
      <c r="E96" s="84">
        <v>0</v>
      </c>
      <c r="F96" s="149"/>
      <c r="G96" s="85"/>
      <c r="M96" s="82" t="s">
        <v>193</v>
      </c>
      <c r="O96" s="74"/>
    </row>
    <row r="97" spans="1:15" ht="12.75">
      <c r="A97" s="81"/>
      <c r="B97" s="83"/>
      <c r="C97" s="164" t="s">
        <v>194</v>
      </c>
      <c r="D97" s="165"/>
      <c r="E97" s="84">
        <v>2</v>
      </c>
      <c r="F97" s="149"/>
      <c r="G97" s="85"/>
      <c r="M97" s="82">
        <v>2</v>
      </c>
      <c r="O97" s="74"/>
    </row>
    <row r="98" spans="1:104" ht="22.5">
      <c r="A98" s="75">
        <v>26</v>
      </c>
      <c r="B98" s="76" t="s">
        <v>195</v>
      </c>
      <c r="C98" s="77" t="s">
        <v>196</v>
      </c>
      <c r="D98" s="78" t="s">
        <v>123</v>
      </c>
      <c r="E98" s="79">
        <v>2</v>
      </c>
      <c r="F98" s="148"/>
      <c r="G98" s="80">
        <f>E98*F98</f>
        <v>0</v>
      </c>
      <c r="O98" s="74">
        <v>2</v>
      </c>
      <c r="AA98" s="53">
        <v>1</v>
      </c>
      <c r="AB98" s="53">
        <v>1</v>
      </c>
      <c r="AC98" s="53">
        <v>1</v>
      </c>
      <c r="AZ98" s="53">
        <v>1</v>
      </c>
      <c r="BA98" s="53">
        <f>IF(AZ98=1,G98,0)</f>
        <v>0</v>
      </c>
      <c r="BB98" s="53">
        <f>IF(AZ98=2,G98,0)</f>
        <v>0</v>
      </c>
      <c r="BC98" s="53">
        <f>IF(AZ98=3,G98,0)</f>
        <v>0</v>
      </c>
      <c r="BD98" s="53">
        <f>IF(AZ98=4,G98,0)</f>
        <v>0</v>
      </c>
      <c r="BE98" s="53">
        <f>IF(AZ98=5,G98,0)</f>
        <v>0</v>
      </c>
      <c r="CA98" s="74">
        <v>1</v>
      </c>
      <c r="CB98" s="74">
        <v>1</v>
      </c>
      <c r="CZ98" s="53">
        <v>0.06919</v>
      </c>
    </row>
    <row r="99" spans="1:15" ht="12.75">
      <c r="A99" s="81"/>
      <c r="B99" s="83"/>
      <c r="C99" s="164" t="s">
        <v>197</v>
      </c>
      <c r="D99" s="165"/>
      <c r="E99" s="84">
        <v>0</v>
      </c>
      <c r="F99" s="149"/>
      <c r="G99" s="85"/>
      <c r="M99" s="82" t="s">
        <v>197</v>
      </c>
      <c r="O99" s="74"/>
    </row>
    <row r="100" spans="1:15" ht="12.75">
      <c r="A100" s="81"/>
      <c r="B100" s="83"/>
      <c r="C100" s="164" t="s">
        <v>194</v>
      </c>
      <c r="D100" s="165"/>
      <c r="E100" s="84">
        <v>2</v>
      </c>
      <c r="F100" s="149"/>
      <c r="G100" s="85"/>
      <c r="M100" s="82">
        <v>2</v>
      </c>
      <c r="O100" s="74"/>
    </row>
    <row r="101" spans="1:57" ht="12.75">
      <c r="A101" s="86"/>
      <c r="B101" s="87" t="s">
        <v>76</v>
      </c>
      <c r="C101" s="88" t="str">
        <f>CONCATENATE(B94," ",C94)</f>
        <v>64 Výplně otvorů</v>
      </c>
      <c r="D101" s="89"/>
      <c r="E101" s="90"/>
      <c r="F101" s="150"/>
      <c r="G101" s="92">
        <f>SUM(G94:G100)</f>
        <v>0</v>
      </c>
      <c r="O101" s="74">
        <v>4</v>
      </c>
      <c r="BA101" s="93">
        <f>SUM(BA94:BA100)</f>
        <v>0</v>
      </c>
      <c r="BB101" s="93">
        <f>SUM(BB94:BB100)</f>
        <v>0</v>
      </c>
      <c r="BC101" s="93">
        <f>SUM(BC94:BC100)</f>
        <v>0</v>
      </c>
      <c r="BD101" s="93">
        <f>SUM(BD94:BD100)</f>
        <v>0</v>
      </c>
      <c r="BE101" s="93">
        <f>SUM(BE94:BE100)</f>
        <v>0</v>
      </c>
    </row>
    <row r="102" spans="1:15" ht="12.75">
      <c r="A102" s="68" t="s">
        <v>74</v>
      </c>
      <c r="B102" s="69" t="s">
        <v>198</v>
      </c>
      <c r="C102" s="70" t="s">
        <v>199</v>
      </c>
      <c r="D102" s="71"/>
      <c r="E102" s="72"/>
      <c r="F102" s="151"/>
      <c r="G102" s="73"/>
      <c r="O102" s="74">
        <v>1</v>
      </c>
    </row>
    <row r="103" spans="1:104" ht="12.75">
      <c r="A103" s="75">
        <v>27</v>
      </c>
      <c r="B103" s="76" t="s">
        <v>200</v>
      </c>
      <c r="C103" s="77" t="s">
        <v>201</v>
      </c>
      <c r="D103" s="78" t="s">
        <v>93</v>
      </c>
      <c r="E103" s="79">
        <v>204.04</v>
      </c>
      <c r="F103" s="148"/>
      <c r="G103" s="80">
        <f>E103*F103</f>
        <v>0</v>
      </c>
      <c r="O103" s="74">
        <v>2</v>
      </c>
      <c r="AA103" s="53">
        <v>1</v>
      </c>
      <c r="AB103" s="53">
        <v>1</v>
      </c>
      <c r="AC103" s="53">
        <v>1</v>
      </c>
      <c r="AZ103" s="53">
        <v>1</v>
      </c>
      <c r="BA103" s="53">
        <f>IF(AZ103=1,G103,0)</f>
        <v>0</v>
      </c>
      <c r="BB103" s="53">
        <f>IF(AZ103=2,G103,0)</f>
        <v>0</v>
      </c>
      <c r="BC103" s="53">
        <f>IF(AZ103=3,G103,0)</f>
        <v>0</v>
      </c>
      <c r="BD103" s="53">
        <f>IF(AZ103=4,G103,0)</f>
        <v>0</v>
      </c>
      <c r="BE103" s="53">
        <f>IF(AZ103=5,G103,0)</f>
        <v>0</v>
      </c>
      <c r="CA103" s="74">
        <v>1</v>
      </c>
      <c r="CB103" s="74">
        <v>1</v>
      </c>
      <c r="CZ103" s="53">
        <v>0.00121</v>
      </c>
    </row>
    <row r="104" spans="1:15" ht="12.75">
      <c r="A104" s="81"/>
      <c r="B104" s="83"/>
      <c r="C104" s="164" t="s">
        <v>180</v>
      </c>
      <c r="D104" s="165"/>
      <c r="E104" s="84">
        <v>0</v>
      </c>
      <c r="F104" s="149"/>
      <c r="G104" s="85"/>
      <c r="M104" s="82" t="s">
        <v>180</v>
      </c>
      <c r="O104" s="74"/>
    </row>
    <row r="105" spans="1:15" ht="12.75">
      <c r="A105" s="81"/>
      <c r="B105" s="83"/>
      <c r="C105" s="164" t="s">
        <v>181</v>
      </c>
      <c r="D105" s="165"/>
      <c r="E105" s="84">
        <v>158.86</v>
      </c>
      <c r="F105" s="149"/>
      <c r="G105" s="85"/>
      <c r="M105" s="82" t="s">
        <v>181</v>
      </c>
      <c r="O105" s="74"/>
    </row>
    <row r="106" spans="1:15" ht="12.75">
      <c r="A106" s="81"/>
      <c r="B106" s="83"/>
      <c r="C106" s="164" t="s">
        <v>182</v>
      </c>
      <c r="D106" s="165"/>
      <c r="E106" s="84">
        <v>45.18</v>
      </c>
      <c r="F106" s="149"/>
      <c r="G106" s="85"/>
      <c r="M106" s="82" t="s">
        <v>182</v>
      </c>
      <c r="O106" s="74"/>
    </row>
    <row r="107" spans="1:104" ht="12.75">
      <c r="A107" s="75">
        <v>28</v>
      </c>
      <c r="B107" s="76" t="s">
        <v>202</v>
      </c>
      <c r="C107" s="77" t="s">
        <v>203</v>
      </c>
      <c r="D107" s="78" t="s">
        <v>93</v>
      </c>
      <c r="E107" s="79">
        <v>191.884</v>
      </c>
      <c r="F107" s="148"/>
      <c r="G107" s="80">
        <f>E107*F107</f>
        <v>0</v>
      </c>
      <c r="O107" s="74">
        <v>2</v>
      </c>
      <c r="AA107" s="53">
        <v>1</v>
      </c>
      <c r="AB107" s="53">
        <v>1</v>
      </c>
      <c r="AC107" s="53">
        <v>1</v>
      </c>
      <c r="AZ107" s="53">
        <v>1</v>
      </c>
      <c r="BA107" s="53">
        <f>IF(AZ107=1,G107,0)</f>
        <v>0</v>
      </c>
      <c r="BB107" s="53">
        <f>IF(AZ107=2,G107,0)</f>
        <v>0</v>
      </c>
      <c r="BC107" s="53">
        <f>IF(AZ107=3,G107,0)</f>
        <v>0</v>
      </c>
      <c r="BD107" s="53">
        <f>IF(AZ107=4,G107,0)</f>
        <v>0</v>
      </c>
      <c r="BE107" s="53">
        <f>IF(AZ107=5,G107,0)</f>
        <v>0</v>
      </c>
      <c r="CA107" s="74">
        <v>1</v>
      </c>
      <c r="CB107" s="74">
        <v>1</v>
      </c>
      <c r="CZ107" s="53">
        <v>0.0331</v>
      </c>
    </row>
    <row r="108" spans="1:15" ht="12.75">
      <c r="A108" s="81"/>
      <c r="B108" s="83"/>
      <c r="C108" s="164" t="s">
        <v>173</v>
      </c>
      <c r="D108" s="165"/>
      <c r="E108" s="84">
        <v>191.884</v>
      </c>
      <c r="F108" s="149"/>
      <c r="G108" s="85"/>
      <c r="M108" s="82" t="s">
        <v>173</v>
      </c>
      <c r="O108" s="74"/>
    </row>
    <row r="109" spans="1:104" ht="22.5">
      <c r="A109" s="75">
        <v>29</v>
      </c>
      <c r="B109" s="76" t="s">
        <v>204</v>
      </c>
      <c r="C109" s="77" t="s">
        <v>205</v>
      </c>
      <c r="D109" s="78" t="s">
        <v>93</v>
      </c>
      <c r="E109" s="79">
        <v>383.768</v>
      </c>
      <c r="F109" s="148"/>
      <c r="G109" s="80">
        <f>E109*F109</f>
        <v>0</v>
      </c>
      <c r="O109" s="74">
        <v>2</v>
      </c>
      <c r="AA109" s="53">
        <v>1</v>
      </c>
      <c r="AB109" s="53">
        <v>1</v>
      </c>
      <c r="AC109" s="53">
        <v>1</v>
      </c>
      <c r="AZ109" s="53">
        <v>1</v>
      </c>
      <c r="BA109" s="53">
        <f>IF(AZ109=1,G109,0)</f>
        <v>0</v>
      </c>
      <c r="BB109" s="53">
        <f>IF(AZ109=2,G109,0)</f>
        <v>0</v>
      </c>
      <c r="BC109" s="53">
        <f>IF(AZ109=3,G109,0)</f>
        <v>0</v>
      </c>
      <c r="BD109" s="53">
        <f>IF(AZ109=4,G109,0)</f>
        <v>0</v>
      </c>
      <c r="BE109" s="53">
        <f>IF(AZ109=5,G109,0)</f>
        <v>0</v>
      </c>
      <c r="CA109" s="74">
        <v>1</v>
      </c>
      <c r="CB109" s="74">
        <v>1</v>
      </c>
      <c r="CZ109" s="53">
        <v>0</v>
      </c>
    </row>
    <row r="110" spans="1:15" ht="12.75">
      <c r="A110" s="81"/>
      <c r="B110" s="83"/>
      <c r="C110" s="164" t="s">
        <v>206</v>
      </c>
      <c r="D110" s="165"/>
      <c r="E110" s="84">
        <v>383.768</v>
      </c>
      <c r="F110" s="149"/>
      <c r="G110" s="85"/>
      <c r="M110" s="82" t="s">
        <v>206</v>
      </c>
      <c r="O110" s="74"/>
    </row>
    <row r="111" spans="1:104" ht="12.75">
      <c r="A111" s="75">
        <v>30</v>
      </c>
      <c r="B111" s="76" t="s">
        <v>207</v>
      </c>
      <c r="C111" s="77" t="s">
        <v>208</v>
      </c>
      <c r="D111" s="78" t="s">
        <v>93</v>
      </c>
      <c r="E111" s="79">
        <v>191.884</v>
      </c>
      <c r="F111" s="148"/>
      <c r="G111" s="80">
        <f>E111*F111</f>
        <v>0</v>
      </c>
      <c r="O111" s="74">
        <v>2</v>
      </c>
      <c r="AA111" s="53">
        <v>1</v>
      </c>
      <c r="AB111" s="53">
        <v>1</v>
      </c>
      <c r="AC111" s="53">
        <v>1</v>
      </c>
      <c r="AZ111" s="53">
        <v>1</v>
      </c>
      <c r="BA111" s="53">
        <f>IF(AZ111=1,G111,0)</f>
        <v>0</v>
      </c>
      <c r="BB111" s="53">
        <f>IF(AZ111=2,G111,0)</f>
        <v>0</v>
      </c>
      <c r="BC111" s="53">
        <f>IF(AZ111=3,G111,0)</f>
        <v>0</v>
      </c>
      <c r="BD111" s="53">
        <f>IF(AZ111=4,G111,0)</f>
        <v>0</v>
      </c>
      <c r="BE111" s="53">
        <f>IF(AZ111=5,G111,0)</f>
        <v>0</v>
      </c>
      <c r="CA111" s="74">
        <v>1</v>
      </c>
      <c r="CB111" s="74">
        <v>1</v>
      </c>
      <c r="CZ111" s="53">
        <v>0</v>
      </c>
    </row>
    <row r="112" spans="1:57" ht="12.75">
      <c r="A112" s="86"/>
      <c r="B112" s="87" t="s">
        <v>76</v>
      </c>
      <c r="C112" s="88" t="str">
        <f>CONCATENATE(B102," ",C102)</f>
        <v>94 Lešení a stavební výtahy</v>
      </c>
      <c r="D112" s="89"/>
      <c r="E112" s="90"/>
      <c r="F112" s="150"/>
      <c r="G112" s="92">
        <f>SUM(G102:G111)</f>
        <v>0</v>
      </c>
      <c r="O112" s="74">
        <v>4</v>
      </c>
      <c r="BA112" s="93">
        <f>SUM(BA102:BA111)</f>
        <v>0</v>
      </c>
      <c r="BB112" s="93">
        <f>SUM(BB102:BB111)</f>
        <v>0</v>
      </c>
      <c r="BC112" s="93">
        <f>SUM(BC102:BC111)</f>
        <v>0</v>
      </c>
      <c r="BD112" s="93">
        <f>SUM(BD102:BD111)</f>
        <v>0</v>
      </c>
      <c r="BE112" s="93">
        <f>SUM(BE102:BE111)</f>
        <v>0</v>
      </c>
    </row>
    <row r="113" spans="1:15" ht="12.75">
      <c r="A113" s="68" t="s">
        <v>74</v>
      </c>
      <c r="B113" s="69" t="s">
        <v>209</v>
      </c>
      <c r="C113" s="70" t="s">
        <v>210</v>
      </c>
      <c r="D113" s="71"/>
      <c r="E113" s="72"/>
      <c r="F113" s="151"/>
      <c r="G113" s="73"/>
      <c r="O113" s="74">
        <v>1</v>
      </c>
    </row>
    <row r="114" spans="1:104" ht="12.75">
      <c r="A114" s="75">
        <v>31</v>
      </c>
      <c r="B114" s="76" t="s">
        <v>211</v>
      </c>
      <c r="C114" s="77" t="s">
        <v>212</v>
      </c>
      <c r="D114" s="78" t="s">
        <v>93</v>
      </c>
      <c r="E114" s="79">
        <v>250.24</v>
      </c>
      <c r="F114" s="148"/>
      <c r="G114" s="80">
        <f>E114*F114</f>
        <v>0</v>
      </c>
      <c r="O114" s="74">
        <v>2</v>
      </c>
      <c r="AA114" s="53">
        <v>1</v>
      </c>
      <c r="AB114" s="53">
        <v>1</v>
      </c>
      <c r="AC114" s="53">
        <v>1</v>
      </c>
      <c r="AZ114" s="53">
        <v>1</v>
      </c>
      <c r="BA114" s="53">
        <f>IF(AZ114=1,G114,0)</f>
        <v>0</v>
      </c>
      <c r="BB114" s="53">
        <f>IF(AZ114=2,G114,0)</f>
        <v>0</v>
      </c>
      <c r="BC114" s="53">
        <f>IF(AZ114=3,G114,0)</f>
        <v>0</v>
      </c>
      <c r="BD114" s="53">
        <f>IF(AZ114=4,G114,0)</f>
        <v>0</v>
      </c>
      <c r="BE114" s="53">
        <f>IF(AZ114=5,G114,0)</f>
        <v>0</v>
      </c>
      <c r="CA114" s="74">
        <v>1</v>
      </c>
      <c r="CB114" s="74">
        <v>1</v>
      </c>
      <c r="CZ114" s="53">
        <v>4E-05</v>
      </c>
    </row>
    <row r="115" spans="1:15" ht="12.75">
      <c r="A115" s="81"/>
      <c r="B115" s="83"/>
      <c r="C115" s="164" t="s">
        <v>98</v>
      </c>
      <c r="D115" s="165"/>
      <c r="E115" s="84">
        <v>0</v>
      </c>
      <c r="F115" s="149"/>
      <c r="G115" s="85"/>
      <c r="M115" s="82" t="s">
        <v>98</v>
      </c>
      <c r="O115" s="74"/>
    </row>
    <row r="116" spans="1:15" ht="12.75">
      <c r="A116" s="81"/>
      <c r="B116" s="83"/>
      <c r="C116" s="164" t="s">
        <v>213</v>
      </c>
      <c r="D116" s="165"/>
      <c r="E116" s="84">
        <v>46.2</v>
      </c>
      <c r="F116" s="149"/>
      <c r="G116" s="85"/>
      <c r="M116" s="82" t="s">
        <v>213</v>
      </c>
      <c r="O116" s="74"/>
    </row>
    <row r="117" spans="1:15" ht="12.75">
      <c r="A117" s="81"/>
      <c r="B117" s="83"/>
      <c r="C117" s="164" t="s">
        <v>94</v>
      </c>
      <c r="D117" s="165"/>
      <c r="E117" s="84">
        <v>0</v>
      </c>
      <c r="F117" s="149"/>
      <c r="G117" s="85"/>
      <c r="M117" s="82" t="s">
        <v>94</v>
      </c>
      <c r="O117" s="74"/>
    </row>
    <row r="118" spans="1:15" ht="12.75">
      <c r="A118" s="81"/>
      <c r="B118" s="83"/>
      <c r="C118" s="164" t="s">
        <v>181</v>
      </c>
      <c r="D118" s="165"/>
      <c r="E118" s="84">
        <v>158.86</v>
      </c>
      <c r="F118" s="149"/>
      <c r="G118" s="85"/>
      <c r="M118" s="82" t="s">
        <v>181</v>
      </c>
      <c r="O118" s="74"/>
    </row>
    <row r="119" spans="1:15" ht="12.75">
      <c r="A119" s="81"/>
      <c r="B119" s="83"/>
      <c r="C119" s="164" t="s">
        <v>182</v>
      </c>
      <c r="D119" s="165"/>
      <c r="E119" s="84">
        <v>45.18</v>
      </c>
      <c r="F119" s="149"/>
      <c r="G119" s="85"/>
      <c r="M119" s="82" t="s">
        <v>182</v>
      </c>
      <c r="O119" s="74"/>
    </row>
    <row r="120" spans="1:104" ht="12.75">
      <c r="A120" s="75">
        <v>32</v>
      </c>
      <c r="B120" s="76" t="s">
        <v>214</v>
      </c>
      <c r="C120" s="77" t="s">
        <v>215</v>
      </c>
      <c r="D120" s="78" t="s">
        <v>93</v>
      </c>
      <c r="E120" s="79">
        <v>204.04</v>
      </c>
      <c r="F120" s="148"/>
      <c r="G120" s="80">
        <f>E120*F120</f>
        <v>0</v>
      </c>
      <c r="O120" s="74">
        <v>2</v>
      </c>
      <c r="AA120" s="53">
        <v>1</v>
      </c>
      <c r="AB120" s="53">
        <v>1</v>
      </c>
      <c r="AC120" s="53">
        <v>1</v>
      </c>
      <c r="AZ120" s="53">
        <v>1</v>
      </c>
      <c r="BA120" s="53">
        <f>IF(AZ120=1,G120,0)</f>
        <v>0</v>
      </c>
      <c r="BB120" s="53">
        <f>IF(AZ120=2,G120,0)</f>
        <v>0</v>
      </c>
      <c r="BC120" s="53">
        <f>IF(AZ120=3,G120,0)</f>
        <v>0</v>
      </c>
      <c r="BD120" s="53">
        <f>IF(AZ120=4,G120,0)</f>
        <v>0</v>
      </c>
      <c r="BE120" s="53">
        <f>IF(AZ120=5,G120,0)</f>
        <v>0</v>
      </c>
      <c r="CA120" s="74">
        <v>1</v>
      </c>
      <c r="CB120" s="74">
        <v>1</v>
      </c>
      <c r="CZ120" s="53">
        <v>0</v>
      </c>
    </row>
    <row r="121" spans="1:15" ht="12.75">
      <c r="A121" s="81"/>
      <c r="B121" s="83"/>
      <c r="C121" s="164" t="s">
        <v>180</v>
      </c>
      <c r="D121" s="165"/>
      <c r="E121" s="84">
        <v>0</v>
      </c>
      <c r="F121" s="149"/>
      <c r="G121" s="85"/>
      <c r="M121" s="82" t="s">
        <v>180</v>
      </c>
      <c r="O121" s="74"/>
    </row>
    <row r="122" spans="1:15" ht="12.75">
      <c r="A122" s="81"/>
      <c r="B122" s="83"/>
      <c r="C122" s="164" t="s">
        <v>181</v>
      </c>
      <c r="D122" s="165"/>
      <c r="E122" s="84">
        <v>158.86</v>
      </c>
      <c r="F122" s="149"/>
      <c r="G122" s="85"/>
      <c r="M122" s="82" t="s">
        <v>181</v>
      </c>
      <c r="O122" s="74"/>
    </row>
    <row r="123" spans="1:15" ht="12.75">
      <c r="A123" s="81"/>
      <c r="B123" s="83"/>
      <c r="C123" s="164" t="s">
        <v>182</v>
      </c>
      <c r="D123" s="165"/>
      <c r="E123" s="84">
        <v>45.18</v>
      </c>
      <c r="F123" s="149"/>
      <c r="G123" s="85"/>
      <c r="M123" s="82" t="s">
        <v>182</v>
      </c>
      <c r="O123" s="74"/>
    </row>
    <row r="124" spans="1:104" ht="12.75">
      <c r="A124" s="75">
        <v>33</v>
      </c>
      <c r="B124" s="76" t="s">
        <v>216</v>
      </c>
      <c r="C124" s="77" t="s">
        <v>217</v>
      </c>
      <c r="D124" s="78" t="s">
        <v>93</v>
      </c>
      <c r="E124" s="79">
        <v>46.2</v>
      </c>
      <c r="F124" s="148"/>
      <c r="G124" s="80">
        <f>E124*F124</f>
        <v>0</v>
      </c>
      <c r="O124" s="74">
        <v>2</v>
      </c>
      <c r="AA124" s="53">
        <v>12</v>
      </c>
      <c r="AB124" s="53">
        <v>0</v>
      </c>
      <c r="AC124" s="53">
        <v>117</v>
      </c>
      <c r="AZ124" s="53">
        <v>1</v>
      </c>
      <c r="BA124" s="53">
        <f>IF(AZ124=1,G124,0)</f>
        <v>0</v>
      </c>
      <c r="BB124" s="53">
        <f>IF(AZ124=2,G124,0)</f>
        <v>0</v>
      </c>
      <c r="BC124" s="53">
        <f>IF(AZ124=3,G124,0)</f>
        <v>0</v>
      </c>
      <c r="BD124" s="53">
        <f>IF(AZ124=4,G124,0)</f>
        <v>0</v>
      </c>
      <c r="BE124" s="53">
        <f>IF(AZ124=5,G124,0)</f>
        <v>0</v>
      </c>
      <c r="CA124" s="74">
        <v>12</v>
      </c>
      <c r="CB124" s="74">
        <v>0</v>
      </c>
      <c r="CZ124" s="53">
        <v>0</v>
      </c>
    </row>
    <row r="125" spans="1:15" ht="12.75">
      <c r="A125" s="81"/>
      <c r="B125" s="83"/>
      <c r="C125" s="164" t="s">
        <v>98</v>
      </c>
      <c r="D125" s="165"/>
      <c r="E125" s="84">
        <v>0</v>
      </c>
      <c r="F125" s="149"/>
      <c r="G125" s="85"/>
      <c r="M125" s="82" t="s">
        <v>98</v>
      </c>
      <c r="O125" s="74"/>
    </row>
    <row r="126" spans="1:15" ht="12.75">
      <c r="A126" s="81"/>
      <c r="B126" s="83"/>
      <c r="C126" s="164" t="s">
        <v>213</v>
      </c>
      <c r="D126" s="165"/>
      <c r="E126" s="84">
        <v>46.2</v>
      </c>
      <c r="F126" s="149"/>
      <c r="G126" s="85"/>
      <c r="M126" s="82" t="s">
        <v>213</v>
      </c>
      <c r="O126" s="74"/>
    </row>
    <row r="127" spans="1:104" ht="12.75">
      <c r="A127" s="75">
        <v>34</v>
      </c>
      <c r="B127" s="76" t="s">
        <v>218</v>
      </c>
      <c r="C127" s="77" t="s">
        <v>759</v>
      </c>
      <c r="D127" s="78" t="s">
        <v>93</v>
      </c>
      <c r="E127" s="79">
        <v>46.2</v>
      </c>
      <c r="F127" s="148"/>
      <c r="G127" s="80">
        <f>E127*F127</f>
        <v>0</v>
      </c>
      <c r="O127" s="74">
        <v>2</v>
      </c>
      <c r="AA127" s="53">
        <v>12</v>
      </c>
      <c r="AB127" s="53">
        <v>0</v>
      </c>
      <c r="AC127" s="53">
        <v>118</v>
      </c>
      <c r="AZ127" s="53">
        <v>1</v>
      </c>
      <c r="BA127" s="53">
        <f>IF(AZ127=1,G127,0)</f>
        <v>0</v>
      </c>
      <c r="BB127" s="53">
        <f>IF(AZ127=2,G127,0)</f>
        <v>0</v>
      </c>
      <c r="BC127" s="53">
        <f>IF(AZ127=3,G127,0)</f>
        <v>0</v>
      </c>
      <c r="BD127" s="53">
        <f>IF(AZ127=4,G127,0)</f>
        <v>0</v>
      </c>
      <c r="BE127" s="53">
        <f>IF(AZ127=5,G127,0)</f>
        <v>0</v>
      </c>
      <c r="CA127" s="74">
        <v>12</v>
      </c>
      <c r="CB127" s="74">
        <v>0</v>
      </c>
      <c r="CZ127" s="53">
        <v>0</v>
      </c>
    </row>
    <row r="128" spans="1:104" ht="12.75">
      <c r="A128" s="75">
        <v>35</v>
      </c>
      <c r="B128" s="76" t="s">
        <v>219</v>
      </c>
      <c r="C128" s="77" t="s">
        <v>220</v>
      </c>
      <c r="D128" s="78" t="s">
        <v>221</v>
      </c>
      <c r="E128" s="79">
        <v>1</v>
      </c>
      <c r="F128" s="148"/>
      <c r="G128" s="80">
        <f>E128*F128</f>
        <v>0</v>
      </c>
      <c r="O128" s="74">
        <v>2</v>
      </c>
      <c r="AA128" s="53">
        <v>12</v>
      </c>
      <c r="AB128" s="53">
        <v>0</v>
      </c>
      <c r="AC128" s="53">
        <v>181</v>
      </c>
      <c r="AZ128" s="53">
        <v>1</v>
      </c>
      <c r="BA128" s="53">
        <f>IF(AZ128=1,G128,0)</f>
        <v>0</v>
      </c>
      <c r="BB128" s="53">
        <f>IF(AZ128=2,G128,0)</f>
        <v>0</v>
      </c>
      <c r="BC128" s="53">
        <f>IF(AZ128=3,G128,0)</f>
        <v>0</v>
      </c>
      <c r="BD128" s="53">
        <f>IF(AZ128=4,G128,0)</f>
        <v>0</v>
      </c>
      <c r="BE128" s="53">
        <f>IF(AZ128=5,G128,0)</f>
        <v>0</v>
      </c>
      <c r="CA128" s="74">
        <v>12</v>
      </c>
      <c r="CB128" s="74">
        <v>0</v>
      </c>
      <c r="CZ128" s="53">
        <v>0</v>
      </c>
    </row>
    <row r="129" spans="1:104" ht="12.75">
      <c r="A129" s="75">
        <v>36</v>
      </c>
      <c r="B129" s="76" t="s">
        <v>222</v>
      </c>
      <c r="C129" s="77" t="s">
        <v>223</v>
      </c>
      <c r="D129" s="78" t="s">
        <v>221</v>
      </c>
      <c r="E129" s="79">
        <v>1</v>
      </c>
      <c r="F129" s="148"/>
      <c r="G129" s="80">
        <f>E129*F129</f>
        <v>0</v>
      </c>
      <c r="O129" s="74">
        <v>2</v>
      </c>
      <c r="AA129" s="53">
        <v>12</v>
      </c>
      <c r="AB129" s="53">
        <v>0</v>
      </c>
      <c r="AC129" s="53">
        <v>191</v>
      </c>
      <c r="AZ129" s="53">
        <v>1</v>
      </c>
      <c r="BA129" s="53">
        <f>IF(AZ129=1,G129,0)</f>
        <v>0</v>
      </c>
      <c r="BB129" s="53">
        <f>IF(AZ129=2,G129,0)</f>
        <v>0</v>
      </c>
      <c r="BC129" s="53">
        <f>IF(AZ129=3,G129,0)</f>
        <v>0</v>
      </c>
      <c r="BD129" s="53">
        <f>IF(AZ129=4,G129,0)</f>
        <v>0</v>
      </c>
      <c r="BE129" s="53">
        <f>IF(AZ129=5,G129,0)</f>
        <v>0</v>
      </c>
      <c r="CA129" s="74">
        <v>12</v>
      </c>
      <c r="CB129" s="74">
        <v>0</v>
      </c>
      <c r="CZ129" s="53">
        <v>0</v>
      </c>
    </row>
    <row r="130" spans="1:104" ht="12.75">
      <c r="A130" s="75">
        <v>37</v>
      </c>
      <c r="B130" s="76" t="s">
        <v>224</v>
      </c>
      <c r="C130" s="77" t="s">
        <v>225</v>
      </c>
      <c r="D130" s="78" t="s">
        <v>221</v>
      </c>
      <c r="E130" s="79">
        <v>1</v>
      </c>
      <c r="F130" s="148"/>
      <c r="G130" s="80">
        <f>E130*F130</f>
        <v>0</v>
      </c>
      <c r="O130" s="74">
        <v>2</v>
      </c>
      <c r="AA130" s="53">
        <v>12</v>
      </c>
      <c r="AB130" s="53">
        <v>0</v>
      </c>
      <c r="AC130" s="53">
        <v>192</v>
      </c>
      <c r="AZ130" s="53">
        <v>1</v>
      </c>
      <c r="BA130" s="53">
        <f>IF(AZ130=1,G130,0)</f>
        <v>0</v>
      </c>
      <c r="BB130" s="53">
        <f>IF(AZ130=2,G130,0)</f>
        <v>0</v>
      </c>
      <c r="BC130" s="53">
        <f>IF(AZ130=3,G130,0)</f>
        <v>0</v>
      </c>
      <c r="BD130" s="53">
        <f>IF(AZ130=4,G130,0)</f>
        <v>0</v>
      </c>
      <c r="BE130" s="53">
        <f>IF(AZ130=5,G130,0)</f>
        <v>0</v>
      </c>
      <c r="CA130" s="74">
        <v>12</v>
      </c>
      <c r="CB130" s="74">
        <v>0</v>
      </c>
      <c r="CZ130" s="53">
        <v>0</v>
      </c>
    </row>
    <row r="131" spans="1:57" ht="12.75">
      <c r="A131" s="86"/>
      <c r="B131" s="87" t="s">
        <v>76</v>
      </c>
      <c r="C131" s="88" t="str">
        <f>CONCATENATE(B113," ",C113)</f>
        <v>95 Dokončovací konstrukce na pozemních stavbách</v>
      </c>
      <c r="D131" s="89"/>
      <c r="E131" s="90"/>
      <c r="F131" s="150"/>
      <c r="G131" s="92">
        <f>SUM(G113:G130)</f>
        <v>0</v>
      </c>
      <c r="O131" s="74">
        <v>4</v>
      </c>
      <c r="BA131" s="93">
        <f>SUM(BA113:BA130)</f>
        <v>0</v>
      </c>
      <c r="BB131" s="93">
        <f>SUM(BB113:BB130)</f>
        <v>0</v>
      </c>
      <c r="BC131" s="93">
        <f>SUM(BC113:BC130)</f>
        <v>0</v>
      </c>
      <c r="BD131" s="93">
        <f>SUM(BD113:BD130)</f>
        <v>0</v>
      </c>
      <c r="BE131" s="93">
        <f>SUM(BE113:BE130)</f>
        <v>0</v>
      </c>
    </row>
    <row r="132" spans="1:15" ht="12.75">
      <c r="A132" s="68" t="s">
        <v>74</v>
      </c>
      <c r="B132" s="69" t="s">
        <v>226</v>
      </c>
      <c r="C132" s="70" t="s">
        <v>227</v>
      </c>
      <c r="D132" s="71"/>
      <c r="E132" s="72"/>
      <c r="F132" s="151"/>
      <c r="G132" s="73"/>
      <c r="O132" s="74">
        <v>1</v>
      </c>
    </row>
    <row r="133" spans="1:104" ht="12.75">
      <c r="A133" s="75">
        <v>38</v>
      </c>
      <c r="B133" s="76" t="s">
        <v>228</v>
      </c>
      <c r="C133" s="77" t="s">
        <v>229</v>
      </c>
      <c r="D133" s="78" t="s">
        <v>93</v>
      </c>
      <c r="E133" s="79">
        <v>2.5</v>
      </c>
      <c r="F133" s="148"/>
      <c r="G133" s="80">
        <f>E133*F133</f>
        <v>0</v>
      </c>
      <c r="O133" s="74">
        <v>2</v>
      </c>
      <c r="AA133" s="53">
        <v>1</v>
      </c>
      <c r="AB133" s="53">
        <v>1</v>
      </c>
      <c r="AC133" s="53">
        <v>1</v>
      </c>
      <c r="AZ133" s="53">
        <v>1</v>
      </c>
      <c r="BA133" s="53">
        <f>IF(AZ133=1,G133,0)</f>
        <v>0</v>
      </c>
      <c r="BB133" s="53">
        <f>IF(AZ133=2,G133,0)</f>
        <v>0</v>
      </c>
      <c r="BC133" s="53">
        <f>IF(AZ133=3,G133,0)</f>
        <v>0</v>
      </c>
      <c r="BD133" s="53">
        <f>IF(AZ133=4,G133,0)</f>
        <v>0</v>
      </c>
      <c r="BE133" s="53">
        <f>IF(AZ133=5,G133,0)</f>
        <v>0</v>
      </c>
      <c r="CA133" s="74">
        <v>1</v>
      </c>
      <c r="CB133" s="74">
        <v>1</v>
      </c>
      <c r="CZ133" s="53">
        <v>0.00067</v>
      </c>
    </row>
    <row r="134" spans="1:15" ht="12.75">
      <c r="A134" s="81"/>
      <c r="B134" s="83"/>
      <c r="C134" s="164" t="s">
        <v>98</v>
      </c>
      <c r="D134" s="165"/>
      <c r="E134" s="84">
        <v>0</v>
      </c>
      <c r="F134" s="149"/>
      <c r="G134" s="85"/>
      <c r="M134" s="82" t="s">
        <v>98</v>
      </c>
      <c r="O134" s="74"/>
    </row>
    <row r="135" spans="1:15" ht="12.75">
      <c r="A135" s="81"/>
      <c r="B135" s="83"/>
      <c r="C135" s="164" t="s">
        <v>230</v>
      </c>
      <c r="D135" s="165"/>
      <c r="E135" s="84">
        <v>2.5</v>
      </c>
      <c r="F135" s="149"/>
      <c r="G135" s="85"/>
      <c r="M135" s="82" t="s">
        <v>230</v>
      </c>
      <c r="O135" s="74"/>
    </row>
    <row r="136" spans="1:104" ht="12.75">
      <c r="A136" s="75">
        <v>39</v>
      </c>
      <c r="B136" s="76" t="s">
        <v>231</v>
      </c>
      <c r="C136" s="77" t="s">
        <v>232</v>
      </c>
      <c r="D136" s="78" t="s">
        <v>93</v>
      </c>
      <c r="E136" s="79">
        <v>20.0944</v>
      </c>
      <c r="F136" s="148"/>
      <c r="G136" s="80">
        <f>E136*F136</f>
        <v>0</v>
      </c>
      <c r="O136" s="74">
        <v>2</v>
      </c>
      <c r="AA136" s="53">
        <v>1</v>
      </c>
      <c r="AB136" s="53">
        <v>1</v>
      </c>
      <c r="AC136" s="53">
        <v>1</v>
      </c>
      <c r="AZ136" s="53">
        <v>1</v>
      </c>
      <c r="BA136" s="53">
        <f>IF(AZ136=1,G136,0)</f>
        <v>0</v>
      </c>
      <c r="BB136" s="53">
        <f>IF(AZ136=2,G136,0)</f>
        <v>0</v>
      </c>
      <c r="BC136" s="53">
        <f>IF(AZ136=3,G136,0)</f>
        <v>0</v>
      </c>
      <c r="BD136" s="53">
        <f>IF(AZ136=4,G136,0)</f>
        <v>0</v>
      </c>
      <c r="BE136" s="53">
        <f>IF(AZ136=5,G136,0)</f>
        <v>0</v>
      </c>
      <c r="CA136" s="74">
        <v>1</v>
      </c>
      <c r="CB136" s="74">
        <v>1</v>
      </c>
      <c r="CZ136" s="53">
        <v>0.00067</v>
      </c>
    </row>
    <row r="137" spans="1:15" ht="12.75">
      <c r="A137" s="81"/>
      <c r="B137" s="83"/>
      <c r="C137" s="164" t="s">
        <v>233</v>
      </c>
      <c r="D137" s="165"/>
      <c r="E137" s="84">
        <v>20.0944</v>
      </c>
      <c r="F137" s="149"/>
      <c r="G137" s="85"/>
      <c r="M137" s="82" t="s">
        <v>233</v>
      </c>
      <c r="O137" s="74"/>
    </row>
    <row r="138" spans="1:104" ht="12.75">
      <c r="A138" s="75">
        <v>40</v>
      </c>
      <c r="B138" s="76" t="s">
        <v>234</v>
      </c>
      <c r="C138" s="77" t="s">
        <v>235</v>
      </c>
      <c r="D138" s="78" t="s">
        <v>93</v>
      </c>
      <c r="E138" s="79">
        <v>23.7493</v>
      </c>
      <c r="F138" s="148"/>
      <c r="G138" s="80">
        <f>E138*F138</f>
        <v>0</v>
      </c>
      <c r="O138" s="74">
        <v>2</v>
      </c>
      <c r="AA138" s="53">
        <v>1</v>
      </c>
      <c r="AB138" s="53">
        <v>1</v>
      </c>
      <c r="AC138" s="53">
        <v>1</v>
      </c>
      <c r="AZ138" s="53">
        <v>1</v>
      </c>
      <c r="BA138" s="53">
        <f>IF(AZ138=1,G138,0)</f>
        <v>0</v>
      </c>
      <c r="BB138" s="53">
        <f>IF(AZ138=2,G138,0)</f>
        <v>0</v>
      </c>
      <c r="BC138" s="53">
        <f>IF(AZ138=3,G138,0)</f>
        <v>0</v>
      </c>
      <c r="BD138" s="53">
        <f>IF(AZ138=4,G138,0)</f>
        <v>0</v>
      </c>
      <c r="BE138" s="53">
        <f>IF(AZ138=5,G138,0)</f>
        <v>0</v>
      </c>
      <c r="CA138" s="74">
        <v>1</v>
      </c>
      <c r="CB138" s="74">
        <v>1</v>
      </c>
      <c r="CZ138" s="53">
        <v>0.00067</v>
      </c>
    </row>
    <row r="139" spans="1:15" ht="12.75">
      <c r="A139" s="81"/>
      <c r="B139" s="83"/>
      <c r="C139" s="164" t="s">
        <v>236</v>
      </c>
      <c r="D139" s="165"/>
      <c r="E139" s="84">
        <v>23.7493</v>
      </c>
      <c r="F139" s="149"/>
      <c r="G139" s="85"/>
      <c r="M139" s="82" t="s">
        <v>236</v>
      </c>
      <c r="O139" s="74"/>
    </row>
    <row r="140" spans="1:104" ht="12.75">
      <c r="A140" s="75">
        <v>41</v>
      </c>
      <c r="B140" s="76" t="s">
        <v>237</v>
      </c>
      <c r="C140" s="77" t="s">
        <v>238</v>
      </c>
      <c r="D140" s="78" t="s">
        <v>84</v>
      </c>
      <c r="E140" s="79">
        <v>0.2715</v>
      </c>
      <c r="F140" s="148"/>
      <c r="G140" s="80">
        <f>E140*F140</f>
        <v>0</v>
      </c>
      <c r="O140" s="74">
        <v>2</v>
      </c>
      <c r="AA140" s="53">
        <v>1</v>
      </c>
      <c r="AB140" s="53">
        <v>1</v>
      </c>
      <c r="AC140" s="53">
        <v>1</v>
      </c>
      <c r="AZ140" s="53">
        <v>1</v>
      </c>
      <c r="BA140" s="53">
        <f>IF(AZ140=1,G140,0)</f>
        <v>0</v>
      </c>
      <c r="BB140" s="53">
        <f>IF(AZ140=2,G140,0)</f>
        <v>0</v>
      </c>
      <c r="BC140" s="53">
        <f>IF(AZ140=3,G140,0)</f>
        <v>0</v>
      </c>
      <c r="BD140" s="53">
        <f>IF(AZ140=4,G140,0)</f>
        <v>0</v>
      </c>
      <c r="BE140" s="53">
        <f>IF(AZ140=5,G140,0)</f>
        <v>0</v>
      </c>
      <c r="CA140" s="74">
        <v>1</v>
      </c>
      <c r="CB140" s="74">
        <v>1</v>
      </c>
      <c r="CZ140" s="53">
        <v>0.00147</v>
      </c>
    </row>
    <row r="141" spans="1:15" ht="12.75">
      <c r="A141" s="81"/>
      <c r="B141" s="83"/>
      <c r="C141" s="164" t="s">
        <v>239</v>
      </c>
      <c r="D141" s="165"/>
      <c r="E141" s="84">
        <v>0</v>
      </c>
      <c r="F141" s="149"/>
      <c r="G141" s="85"/>
      <c r="M141" s="82" t="s">
        <v>239</v>
      </c>
      <c r="O141" s="74"/>
    </row>
    <row r="142" spans="1:15" ht="12.75">
      <c r="A142" s="81"/>
      <c r="B142" s="83"/>
      <c r="C142" s="164" t="s">
        <v>240</v>
      </c>
      <c r="D142" s="165"/>
      <c r="E142" s="84">
        <v>0.2715</v>
      </c>
      <c r="F142" s="149"/>
      <c r="G142" s="85"/>
      <c r="M142" s="82" t="s">
        <v>240</v>
      </c>
      <c r="O142" s="74"/>
    </row>
    <row r="143" spans="1:104" ht="12.75">
      <c r="A143" s="75">
        <v>42</v>
      </c>
      <c r="B143" s="76" t="s">
        <v>241</v>
      </c>
      <c r="C143" s="77" t="s">
        <v>242</v>
      </c>
      <c r="D143" s="78" t="s">
        <v>93</v>
      </c>
      <c r="E143" s="79">
        <v>12.81</v>
      </c>
      <c r="F143" s="148"/>
      <c r="G143" s="80">
        <f>E143*F143</f>
        <v>0</v>
      </c>
      <c r="O143" s="74">
        <v>2</v>
      </c>
      <c r="AA143" s="53">
        <v>1</v>
      </c>
      <c r="AB143" s="53">
        <v>1</v>
      </c>
      <c r="AC143" s="53">
        <v>1</v>
      </c>
      <c r="AZ143" s="53">
        <v>1</v>
      </c>
      <c r="BA143" s="53">
        <f>IF(AZ143=1,G143,0)</f>
        <v>0</v>
      </c>
      <c r="BB143" s="53">
        <f>IF(AZ143=2,G143,0)</f>
        <v>0</v>
      </c>
      <c r="BC143" s="53">
        <f>IF(AZ143=3,G143,0)</f>
        <v>0</v>
      </c>
      <c r="BD143" s="53">
        <f>IF(AZ143=4,G143,0)</f>
        <v>0</v>
      </c>
      <c r="BE143" s="53">
        <f>IF(AZ143=5,G143,0)</f>
        <v>0</v>
      </c>
      <c r="CA143" s="74">
        <v>1</v>
      </c>
      <c r="CB143" s="74">
        <v>1</v>
      </c>
      <c r="CZ143" s="53">
        <v>0.00222</v>
      </c>
    </row>
    <row r="144" spans="1:15" ht="12.75">
      <c r="A144" s="81"/>
      <c r="B144" s="83"/>
      <c r="C144" s="164" t="s">
        <v>243</v>
      </c>
      <c r="D144" s="165"/>
      <c r="E144" s="84">
        <v>12.81</v>
      </c>
      <c r="F144" s="149"/>
      <c r="G144" s="85"/>
      <c r="M144" s="82" t="s">
        <v>243</v>
      </c>
      <c r="O144" s="74"/>
    </row>
    <row r="145" spans="1:104" ht="12.75">
      <c r="A145" s="75">
        <v>43</v>
      </c>
      <c r="B145" s="76" t="s">
        <v>244</v>
      </c>
      <c r="C145" s="77" t="s">
        <v>245</v>
      </c>
      <c r="D145" s="78" t="s">
        <v>123</v>
      </c>
      <c r="E145" s="79">
        <v>5</v>
      </c>
      <c r="F145" s="148"/>
      <c r="G145" s="80">
        <f>E145*F145</f>
        <v>0</v>
      </c>
      <c r="O145" s="74">
        <v>2</v>
      </c>
      <c r="AA145" s="53">
        <v>1</v>
      </c>
      <c r="AB145" s="53">
        <v>1</v>
      </c>
      <c r="AC145" s="53">
        <v>1</v>
      </c>
      <c r="AZ145" s="53">
        <v>1</v>
      </c>
      <c r="BA145" s="53">
        <f>IF(AZ145=1,G145,0)</f>
        <v>0</v>
      </c>
      <c r="BB145" s="53">
        <f>IF(AZ145=2,G145,0)</f>
        <v>0</v>
      </c>
      <c r="BC145" s="53">
        <f>IF(AZ145=3,G145,0)</f>
        <v>0</v>
      </c>
      <c r="BD145" s="53">
        <f>IF(AZ145=4,G145,0)</f>
        <v>0</v>
      </c>
      <c r="BE145" s="53">
        <f>IF(AZ145=5,G145,0)</f>
        <v>0</v>
      </c>
      <c r="CA145" s="74">
        <v>1</v>
      </c>
      <c r="CB145" s="74">
        <v>1</v>
      </c>
      <c r="CZ145" s="53">
        <v>0</v>
      </c>
    </row>
    <row r="146" spans="1:15" ht="12.75">
      <c r="A146" s="81"/>
      <c r="B146" s="83"/>
      <c r="C146" s="164" t="s">
        <v>246</v>
      </c>
      <c r="D146" s="165"/>
      <c r="E146" s="84">
        <v>5</v>
      </c>
      <c r="F146" s="149"/>
      <c r="G146" s="85"/>
      <c r="M146" s="82">
        <v>5</v>
      </c>
      <c r="O146" s="74"/>
    </row>
    <row r="147" spans="1:104" ht="12.75">
      <c r="A147" s="75">
        <v>44</v>
      </c>
      <c r="B147" s="76" t="s">
        <v>247</v>
      </c>
      <c r="C147" s="77" t="s">
        <v>248</v>
      </c>
      <c r="D147" s="78" t="s">
        <v>93</v>
      </c>
      <c r="E147" s="79">
        <v>1.446</v>
      </c>
      <c r="F147" s="148"/>
      <c r="G147" s="80">
        <f>E147*F147</f>
        <v>0</v>
      </c>
      <c r="O147" s="74">
        <v>2</v>
      </c>
      <c r="AA147" s="53">
        <v>1</v>
      </c>
      <c r="AB147" s="53">
        <v>1</v>
      </c>
      <c r="AC147" s="53">
        <v>1</v>
      </c>
      <c r="AZ147" s="53">
        <v>1</v>
      </c>
      <c r="BA147" s="53">
        <f>IF(AZ147=1,G147,0)</f>
        <v>0</v>
      </c>
      <c r="BB147" s="53">
        <f>IF(AZ147=2,G147,0)</f>
        <v>0</v>
      </c>
      <c r="BC147" s="53">
        <f>IF(AZ147=3,G147,0)</f>
        <v>0</v>
      </c>
      <c r="BD147" s="53">
        <f>IF(AZ147=4,G147,0)</f>
        <v>0</v>
      </c>
      <c r="BE147" s="53">
        <f>IF(AZ147=5,G147,0)</f>
        <v>0</v>
      </c>
      <c r="CA147" s="74">
        <v>1</v>
      </c>
      <c r="CB147" s="74">
        <v>1</v>
      </c>
      <c r="CZ147" s="53">
        <v>0</v>
      </c>
    </row>
    <row r="148" spans="1:15" ht="12.75">
      <c r="A148" s="81"/>
      <c r="B148" s="83"/>
      <c r="C148" s="164" t="s">
        <v>249</v>
      </c>
      <c r="D148" s="165"/>
      <c r="E148" s="84">
        <v>0</v>
      </c>
      <c r="F148" s="149"/>
      <c r="G148" s="85"/>
      <c r="M148" s="82" t="s">
        <v>249</v>
      </c>
      <c r="O148" s="74"/>
    </row>
    <row r="149" spans="1:15" ht="12.75">
      <c r="A149" s="81"/>
      <c r="B149" s="83"/>
      <c r="C149" s="164" t="s">
        <v>250</v>
      </c>
      <c r="D149" s="165"/>
      <c r="E149" s="84">
        <v>1.446</v>
      </c>
      <c r="F149" s="149"/>
      <c r="G149" s="85"/>
      <c r="M149" s="82" t="s">
        <v>250</v>
      </c>
      <c r="O149" s="74"/>
    </row>
    <row r="150" spans="1:104" ht="12.75">
      <c r="A150" s="75">
        <v>45</v>
      </c>
      <c r="B150" s="76" t="s">
        <v>251</v>
      </c>
      <c r="C150" s="77" t="s">
        <v>252</v>
      </c>
      <c r="D150" s="78" t="s">
        <v>123</v>
      </c>
      <c r="E150" s="79">
        <v>9</v>
      </c>
      <c r="F150" s="148"/>
      <c r="G150" s="80">
        <f>E150*F150</f>
        <v>0</v>
      </c>
      <c r="O150" s="74">
        <v>2</v>
      </c>
      <c r="AA150" s="53">
        <v>1</v>
      </c>
      <c r="AB150" s="53">
        <v>1</v>
      </c>
      <c r="AC150" s="53">
        <v>1</v>
      </c>
      <c r="AZ150" s="53">
        <v>1</v>
      </c>
      <c r="BA150" s="53">
        <f>IF(AZ150=1,G150,0)</f>
        <v>0</v>
      </c>
      <c r="BB150" s="53">
        <f>IF(AZ150=2,G150,0)</f>
        <v>0</v>
      </c>
      <c r="BC150" s="53">
        <f>IF(AZ150=3,G150,0)</f>
        <v>0</v>
      </c>
      <c r="BD150" s="53">
        <f>IF(AZ150=4,G150,0)</f>
        <v>0</v>
      </c>
      <c r="BE150" s="53">
        <f>IF(AZ150=5,G150,0)</f>
        <v>0</v>
      </c>
      <c r="CA150" s="74">
        <v>1</v>
      </c>
      <c r="CB150" s="74">
        <v>1</v>
      </c>
      <c r="CZ150" s="53">
        <v>0</v>
      </c>
    </row>
    <row r="151" spans="1:15" ht="12.75">
      <c r="A151" s="81"/>
      <c r="B151" s="83"/>
      <c r="C151" s="164" t="s">
        <v>253</v>
      </c>
      <c r="D151" s="165"/>
      <c r="E151" s="84">
        <v>9</v>
      </c>
      <c r="F151" s="149"/>
      <c r="G151" s="85"/>
      <c r="M151" s="82">
        <v>9</v>
      </c>
      <c r="O151" s="74"/>
    </row>
    <row r="152" spans="1:104" ht="12.75">
      <c r="A152" s="75">
        <v>46</v>
      </c>
      <c r="B152" s="76" t="s">
        <v>254</v>
      </c>
      <c r="C152" s="77" t="s">
        <v>255</v>
      </c>
      <c r="D152" s="78" t="s">
        <v>93</v>
      </c>
      <c r="E152" s="79">
        <v>4.728</v>
      </c>
      <c r="F152" s="148"/>
      <c r="G152" s="80">
        <f>E152*F152</f>
        <v>0</v>
      </c>
      <c r="O152" s="74">
        <v>2</v>
      </c>
      <c r="AA152" s="53">
        <v>1</v>
      </c>
      <c r="AB152" s="53">
        <v>1</v>
      </c>
      <c r="AC152" s="53">
        <v>1</v>
      </c>
      <c r="AZ152" s="53">
        <v>1</v>
      </c>
      <c r="BA152" s="53">
        <f>IF(AZ152=1,G152,0)</f>
        <v>0</v>
      </c>
      <c r="BB152" s="53">
        <f>IF(AZ152=2,G152,0)</f>
        <v>0</v>
      </c>
      <c r="BC152" s="53">
        <f>IF(AZ152=3,G152,0)</f>
        <v>0</v>
      </c>
      <c r="BD152" s="53">
        <f>IF(AZ152=4,G152,0)</f>
        <v>0</v>
      </c>
      <c r="BE152" s="53">
        <f>IF(AZ152=5,G152,0)</f>
        <v>0</v>
      </c>
      <c r="CA152" s="74">
        <v>1</v>
      </c>
      <c r="CB152" s="74">
        <v>1</v>
      </c>
      <c r="CZ152" s="53">
        <v>0.00117</v>
      </c>
    </row>
    <row r="153" spans="1:15" ht="12.75">
      <c r="A153" s="81"/>
      <c r="B153" s="83"/>
      <c r="C153" s="164" t="s">
        <v>256</v>
      </c>
      <c r="D153" s="165"/>
      <c r="E153" s="84">
        <v>4.728</v>
      </c>
      <c r="F153" s="149"/>
      <c r="G153" s="85"/>
      <c r="M153" s="82" t="s">
        <v>256</v>
      </c>
      <c r="O153" s="74"/>
    </row>
    <row r="154" spans="1:104" ht="12.75">
      <c r="A154" s="75">
        <v>47</v>
      </c>
      <c r="B154" s="76" t="s">
        <v>257</v>
      </c>
      <c r="C154" s="77" t="s">
        <v>258</v>
      </c>
      <c r="D154" s="78" t="s">
        <v>93</v>
      </c>
      <c r="E154" s="79">
        <v>4.925</v>
      </c>
      <c r="F154" s="148"/>
      <c r="G154" s="80">
        <f>E154*F154</f>
        <v>0</v>
      </c>
      <c r="O154" s="74">
        <v>2</v>
      </c>
      <c r="AA154" s="53">
        <v>1</v>
      </c>
      <c r="AB154" s="53">
        <v>1</v>
      </c>
      <c r="AC154" s="53">
        <v>1</v>
      </c>
      <c r="AZ154" s="53">
        <v>1</v>
      </c>
      <c r="BA154" s="53">
        <f>IF(AZ154=1,G154,0)</f>
        <v>0</v>
      </c>
      <c r="BB154" s="53">
        <f>IF(AZ154=2,G154,0)</f>
        <v>0</v>
      </c>
      <c r="BC154" s="53">
        <f>IF(AZ154=3,G154,0)</f>
        <v>0</v>
      </c>
      <c r="BD154" s="53">
        <f>IF(AZ154=4,G154,0)</f>
        <v>0</v>
      </c>
      <c r="BE154" s="53">
        <f>IF(AZ154=5,G154,0)</f>
        <v>0</v>
      </c>
      <c r="CA154" s="74">
        <v>1</v>
      </c>
      <c r="CB154" s="74">
        <v>1</v>
      </c>
      <c r="CZ154" s="53">
        <v>0.001</v>
      </c>
    </row>
    <row r="155" spans="1:15" ht="12.75">
      <c r="A155" s="81"/>
      <c r="B155" s="83"/>
      <c r="C155" s="164" t="s">
        <v>259</v>
      </c>
      <c r="D155" s="165"/>
      <c r="E155" s="84">
        <v>4.925</v>
      </c>
      <c r="F155" s="149"/>
      <c r="G155" s="85"/>
      <c r="M155" s="82" t="s">
        <v>259</v>
      </c>
      <c r="O155" s="74"/>
    </row>
    <row r="156" spans="1:104" ht="12.75">
      <c r="A156" s="75">
        <v>48</v>
      </c>
      <c r="B156" s="76" t="s">
        <v>260</v>
      </c>
      <c r="C156" s="77" t="s">
        <v>261</v>
      </c>
      <c r="D156" s="78" t="s">
        <v>93</v>
      </c>
      <c r="E156" s="79">
        <v>8.4134</v>
      </c>
      <c r="F156" s="148"/>
      <c r="G156" s="80">
        <f>E156*F156</f>
        <v>0</v>
      </c>
      <c r="O156" s="74">
        <v>2</v>
      </c>
      <c r="AA156" s="53">
        <v>1</v>
      </c>
      <c r="AB156" s="53">
        <v>1</v>
      </c>
      <c r="AC156" s="53">
        <v>1</v>
      </c>
      <c r="AZ156" s="53">
        <v>1</v>
      </c>
      <c r="BA156" s="53">
        <f>IF(AZ156=1,G156,0)</f>
        <v>0</v>
      </c>
      <c r="BB156" s="53">
        <f>IF(AZ156=2,G156,0)</f>
        <v>0</v>
      </c>
      <c r="BC156" s="53">
        <f>IF(AZ156=3,G156,0)</f>
        <v>0</v>
      </c>
      <c r="BD156" s="53">
        <f>IF(AZ156=4,G156,0)</f>
        <v>0</v>
      </c>
      <c r="BE156" s="53">
        <f>IF(AZ156=5,G156,0)</f>
        <v>0</v>
      </c>
      <c r="CA156" s="74">
        <v>1</v>
      </c>
      <c r="CB156" s="74">
        <v>1</v>
      </c>
      <c r="CZ156" s="53">
        <v>0.00092</v>
      </c>
    </row>
    <row r="157" spans="1:15" ht="12.75">
      <c r="A157" s="81"/>
      <c r="B157" s="83"/>
      <c r="C157" s="164" t="s">
        <v>262</v>
      </c>
      <c r="D157" s="165"/>
      <c r="E157" s="84">
        <v>8.4134</v>
      </c>
      <c r="F157" s="149"/>
      <c r="G157" s="85"/>
      <c r="M157" s="82" t="s">
        <v>262</v>
      </c>
      <c r="O157" s="74"/>
    </row>
    <row r="158" spans="1:57" ht="12.75">
      <c r="A158" s="86"/>
      <c r="B158" s="87" t="s">
        <v>76</v>
      </c>
      <c r="C158" s="88" t="str">
        <f>CONCATENATE(B132," ",C132)</f>
        <v>96 Bourání konstrukcí</v>
      </c>
      <c r="D158" s="89"/>
      <c r="E158" s="90"/>
      <c r="F158" s="150"/>
      <c r="G158" s="92">
        <f>SUM(G132:G157)</f>
        <v>0</v>
      </c>
      <c r="O158" s="74">
        <v>4</v>
      </c>
      <c r="BA158" s="93">
        <f>SUM(BA132:BA157)</f>
        <v>0</v>
      </c>
      <c r="BB158" s="93">
        <f>SUM(BB132:BB157)</f>
        <v>0</v>
      </c>
      <c r="BC158" s="93">
        <f>SUM(BC132:BC157)</f>
        <v>0</v>
      </c>
      <c r="BD158" s="93">
        <f>SUM(BD132:BD157)</f>
        <v>0</v>
      </c>
      <c r="BE158" s="93">
        <f>SUM(BE132:BE157)</f>
        <v>0</v>
      </c>
    </row>
    <row r="159" spans="1:15" ht="12.75">
      <c r="A159" s="68" t="s">
        <v>74</v>
      </c>
      <c r="B159" s="69" t="s">
        <v>263</v>
      </c>
      <c r="C159" s="70" t="s">
        <v>264</v>
      </c>
      <c r="D159" s="71"/>
      <c r="E159" s="72"/>
      <c r="F159" s="151"/>
      <c r="G159" s="73"/>
      <c r="O159" s="74">
        <v>1</v>
      </c>
    </row>
    <row r="160" spans="1:104" ht="12.75">
      <c r="A160" s="75">
        <v>49</v>
      </c>
      <c r="B160" s="76" t="s">
        <v>265</v>
      </c>
      <c r="C160" s="77" t="s">
        <v>266</v>
      </c>
      <c r="D160" s="78" t="s">
        <v>267</v>
      </c>
      <c r="E160" s="79">
        <v>48.84</v>
      </c>
      <c r="F160" s="148"/>
      <c r="G160" s="80">
        <f>E160*F160</f>
        <v>0</v>
      </c>
      <c r="O160" s="74">
        <v>2</v>
      </c>
      <c r="AA160" s="53">
        <v>1</v>
      </c>
      <c r="AB160" s="53">
        <v>1</v>
      </c>
      <c r="AC160" s="53">
        <v>1</v>
      </c>
      <c r="AZ160" s="53">
        <v>1</v>
      </c>
      <c r="BA160" s="53">
        <f>IF(AZ160=1,G160,0)</f>
        <v>0</v>
      </c>
      <c r="BB160" s="53">
        <f>IF(AZ160=2,G160,0)</f>
        <v>0</v>
      </c>
      <c r="BC160" s="53">
        <f>IF(AZ160=3,G160,0)</f>
        <v>0</v>
      </c>
      <c r="BD160" s="53">
        <f>IF(AZ160=4,G160,0)</f>
        <v>0</v>
      </c>
      <c r="BE160" s="53">
        <f>IF(AZ160=5,G160,0)</f>
        <v>0</v>
      </c>
      <c r="CA160" s="74">
        <v>1</v>
      </c>
      <c r="CB160" s="74">
        <v>1</v>
      </c>
      <c r="CZ160" s="53">
        <v>0</v>
      </c>
    </row>
    <row r="161" spans="1:15" ht="12.75">
      <c r="A161" s="81"/>
      <c r="B161" s="83"/>
      <c r="C161" s="164" t="s">
        <v>268</v>
      </c>
      <c r="D161" s="165"/>
      <c r="E161" s="84">
        <v>0</v>
      </c>
      <c r="F161" s="149"/>
      <c r="G161" s="85"/>
      <c r="M161" s="82" t="s">
        <v>268</v>
      </c>
      <c r="O161" s="74"/>
    </row>
    <row r="162" spans="1:15" ht="12.75">
      <c r="A162" s="81"/>
      <c r="B162" s="83"/>
      <c r="C162" s="164" t="s">
        <v>269</v>
      </c>
      <c r="D162" s="165"/>
      <c r="E162" s="84">
        <v>13.4</v>
      </c>
      <c r="F162" s="149"/>
      <c r="G162" s="85"/>
      <c r="M162" s="82" t="s">
        <v>269</v>
      </c>
      <c r="O162" s="74"/>
    </row>
    <row r="163" spans="1:15" ht="12.75">
      <c r="A163" s="81"/>
      <c r="B163" s="83"/>
      <c r="C163" s="164" t="s">
        <v>270</v>
      </c>
      <c r="D163" s="165"/>
      <c r="E163" s="84">
        <v>0</v>
      </c>
      <c r="F163" s="149"/>
      <c r="G163" s="85"/>
      <c r="M163" s="82" t="s">
        <v>270</v>
      </c>
      <c r="O163" s="74"/>
    </row>
    <row r="164" spans="1:15" ht="12.75">
      <c r="A164" s="81"/>
      <c r="B164" s="83"/>
      <c r="C164" s="164" t="s">
        <v>271</v>
      </c>
      <c r="D164" s="165"/>
      <c r="E164" s="84">
        <v>35.44</v>
      </c>
      <c r="F164" s="149"/>
      <c r="G164" s="85"/>
      <c r="M164" s="82" t="s">
        <v>271</v>
      </c>
      <c r="O164" s="74"/>
    </row>
    <row r="165" spans="1:104" ht="12.75">
      <c r="A165" s="75">
        <v>50</v>
      </c>
      <c r="B165" s="76" t="s">
        <v>272</v>
      </c>
      <c r="C165" s="77" t="s">
        <v>273</v>
      </c>
      <c r="D165" s="78" t="s">
        <v>84</v>
      </c>
      <c r="E165" s="79">
        <v>0.072</v>
      </c>
      <c r="F165" s="148"/>
      <c r="G165" s="80">
        <f>E165*F165</f>
        <v>0</v>
      </c>
      <c r="O165" s="74">
        <v>2</v>
      </c>
      <c r="AA165" s="53">
        <v>1</v>
      </c>
      <c r="AB165" s="53">
        <v>1</v>
      </c>
      <c r="AC165" s="53">
        <v>1</v>
      </c>
      <c r="AZ165" s="53">
        <v>1</v>
      </c>
      <c r="BA165" s="53">
        <f>IF(AZ165=1,G165,0)</f>
        <v>0</v>
      </c>
      <c r="BB165" s="53">
        <f>IF(AZ165=2,G165,0)</f>
        <v>0</v>
      </c>
      <c r="BC165" s="53">
        <f>IF(AZ165=3,G165,0)</f>
        <v>0</v>
      </c>
      <c r="BD165" s="53">
        <f>IF(AZ165=4,G165,0)</f>
        <v>0</v>
      </c>
      <c r="BE165" s="53">
        <f>IF(AZ165=5,G165,0)</f>
        <v>0</v>
      </c>
      <c r="CA165" s="74">
        <v>1</v>
      </c>
      <c r="CB165" s="74">
        <v>1</v>
      </c>
      <c r="CZ165" s="53">
        <v>0.00249</v>
      </c>
    </row>
    <row r="166" spans="1:15" ht="12.75">
      <c r="A166" s="81"/>
      <c r="B166" s="83"/>
      <c r="C166" s="164" t="s">
        <v>274</v>
      </c>
      <c r="D166" s="165"/>
      <c r="E166" s="84">
        <v>0</v>
      </c>
      <c r="F166" s="149"/>
      <c r="G166" s="85"/>
      <c r="M166" s="82" t="s">
        <v>274</v>
      </c>
      <c r="O166" s="74"/>
    </row>
    <row r="167" spans="1:15" ht="12.75">
      <c r="A167" s="81"/>
      <c r="B167" s="83"/>
      <c r="C167" s="164" t="s">
        <v>275</v>
      </c>
      <c r="D167" s="165"/>
      <c r="E167" s="84">
        <v>0.072</v>
      </c>
      <c r="F167" s="149"/>
      <c r="G167" s="85"/>
      <c r="M167" s="82" t="s">
        <v>275</v>
      </c>
      <c r="O167" s="74"/>
    </row>
    <row r="168" spans="1:104" ht="12.75">
      <c r="A168" s="75">
        <v>51</v>
      </c>
      <c r="B168" s="76" t="s">
        <v>276</v>
      </c>
      <c r="C168" s="77" t="s">
        <v>277</v>
      </c>
      <c r="D168" s="78" t="s">
        <v>267</v>
      </c>
      <c r="E168" s="79">
        <v>1.8</v>
      </c>
      <c r="F168" s="148"/>
      <c r="G168" s="80">
        <f>E168*F168</f>
        <v>0</v>
      </c>
      <c r="O168" s="74">
        <v>2</v>
      </c>
      <c r="AA168" s="53">
        <v>1</v>
      </c>
      <c r="AB168" s="53">
        <v>1</v>
      </c>
      <c r="AC168" s="53">
        <v>1</v>
      </c>
      <c r="AZ168" s="53">
        <v>1</v>
      </c>
      <c r="BA168" s="53">
        <f>IF(AZ168=1,G168,0)</f>
        <v>0</v>
      </c>
      <c r="BB168" s="53">
        <f>IF(AZ168=2,G168,0)</f>
        <v>0</v>
      </c>
      <c r="BC168" s="53">
        <f>IF(AZ168=3,G168,0)</f>
        <v>0</v>
      </c>
      <c r="BD168" s="53">
        <f>IF(AZ168=4,G168,0)</f>
        <v>0</v>
      </c>
      <c r="BE168" s="53">
        <f>IF(AZ168=5,G168,0)</f>
        <v>0</v>
      </c>
      <c r="CA168" s="74">
        <v>1</v>
      </c>
      <c r="CB168" s="74">
        <v>1</v>
      </c>
      <c r="CZ168" s="53">
        <v>0</v>
      </c>
    </row>
    <row r="169" spans="1:15" ht="12.75">
      <c r="A169" s="81"/>
      <c r="B169" s="83"/>
      <c r="C169" s="164" t="s">
        <v>85</v>
      </c>
      <c r="D169" s="165"/>
      <c r="E169" s="84">
        <v>0</v>
      </c>
      <c r="F169" s="149"/>
      <c r="G169" s="85"/>
      <c r="M169" s="82" t="s">
        <v>85</v>
      </c>
      <c r="O169" s="74"/>
    </row>
    <row r="170" spans="1:15" ht="12.75">
      <c r="A170" s="81"/>
      <c r="B170" s="83"/>
      <c r="C170" s="164" t="s">
        <v>278</v>
      </c>
      <c r="D170" s="165"/>
      <c r="E170" s="84">
        <v>1.8</v>
      </c>
      <c r="F170" s="149"/>
      <c r="G170" s="85"/>
      <c r="M170" s="82" t="s">
        <v>278</v>
      </c>
      <c r="O170" s="74"/>
    </row>
    <row r="171" spans="1:104" ht="12.75">
      <c r="A171" s="75">
        <v>52</v>
      </c>
      <c r="B171" s="76" t="s">
        <v>279</v>
      </c>
      <c r="C171" s="77" t="s">
        <v>280</v>
      </c>
      <c r="D171" s="78" t="s">
        <v>93</v>
      </c>
      <c r="E171" s="79">
        <v>203.24</v>
      </c>
      <c r="F171" s="148"/>
      <c r="G171" s="80">
        <f>E171*F171</f>
        <v>0</v>
      </c>
      <c r="O171" s="74">
        <v>2</v>
      </c>
      <c r="AA171" s="53">
        <v>1</v>
      </c>
      <c r="AB171" s="53">
        <v>1</v>
      </c>
      <c r="AC171" s="53">
        <v>1</v>
      </c>
      <c r="AZ171" s="53">
        <v>1</v>
      </c>
      <c r="BA171" s="53">
        <f>IF(AZ171=1,G171,0)</f>
        <v>0</v>
      </c>
      <c r="BB171" s="53">
        <f>IF(AZ171=2,G171,0)</f>
        <v>0</v>
      </c>
      <c r="BC171" s="53">
        <f>IF(AZ171=3,G171,0)</f>
        <v>0</v>
      </c>
      <c r="BD171" s="53">
        <f>IF(AZ171=4,G171,0)</f>
        <v>0</v>
      </c>
      <c r="BE171" s="53">
        <f>IF(AZ171=5,G171,0)</f>
        <v>0</v>
      </c>
      <c r="CA171" s="74">
        <v>1</v>
      </c>
      <c r="CB171" s="74">
        <v>1</v>
      </c>
      <c r="CZ171" s="53">
        <v>0</v>
      </c>
    </row>
    <row r="172" spans="1:15" ht="12.75">
      <c r="A172" s="81"/>
      <c r="B172" s="83"/>
      <c r="C172" s="164" t="s">
        <v>117</v>
      </c>
      <c r="D172" s="165"/>
      <c r="E172" s="84">
        <v>203.24</v>
      </c>
      <c r="F172" s="149"/>
      <c r="G172" s="85"/>
      <c r="M172" s="82" t="s">
        <v>117</v>
      </c>
      <c r="O172" s="74"/>
    </row>
    <row r="173" spans="1:104" ht="12.75">
      <c r="A173" s="75">
        <v>53</v>
      </c>
      <c r="B173" s="76" t="s">
        <v>281</v>
      </c>
      <c r="C173" s="77" t="s">
        <v>282</v>
      </c>
      <c r="D173" s="78" t="s">
        <v>93</v>
      </c>
      <c r="E173" s="79">
        <v>291.4744</v>
      </c>
      <c r="F173" s="148"/>
      <c r="G173" s="80">
        <f>E173*F173</f>
        <v>0</v>
      </c>
      <c r="O173" s="74">
        <v>2</v>
      </c>
      <c r="AA173" s="53">
        <v>1</v>
      </c>
      <c r="AB173" s="53">
        <v>1</v>
      </c>
      <c r="AC173" s="53">
        <v>1</v>
      </c>
      <c r="AZ173" s="53">
        <v>1</v>
      </c>
      <c r="BA173" s="53">
        <f>IF(AZ173=1,G173,0)</f>
        <v>0</v>
      </c>
      <c r="BB173" s="53">
        <f>IF(AZ173=2,G173,0)</f>
        <v>0</v>
      </c>
      <c r="BC173" s="53">
        <f>IF(AZ173=3,G173,0)</f>
        <v>0</v>
      </c>
      <c r="BD173" s="53">
        <f>IF(AZ173=4,G173,0)</f>
        <v>0</v>
      </c>
      <c r="BE173" s="53">
        <f>IF(AZ173=5,G173,0)</f>
        <v>0</v>
      </c>
      <c r="CA173" s="74">
        <v>1</v>
      </c>
      <c r="CB173" s="74">
        <v>1</v>
      </c>
      <c r="CZ173" s="53">
        <v>0</v>
      </c>
    </row>
    <row r="174" spans="1:15" ht="12.75">
      <c r="A174" s="81"/>
      <c r="B174" s="83"/>
      <c r="C174" s="164" t="s">
        <v>127</v>
      </c>
      <c r="D174" s="165"/>
      <c r="E174" s="84">
        <v>291.4744</v>
      </c>
      <c r="F174" s="149"/>
      <c r="G174" s="85"/>
      <c r="M174" s="82" t="s">
        <v>127</v>
      </c>
      <c r="O174" s="74"/>
    </row>
    <row r="175" spans="1:104" ht="12.75">
      <c r="A175" s="75">
        <v>54</v>
      </c>
      <c r="B175" s="76" t="s">
        <v>283</v>
      </c>
      <c r="C175" s="77" t="s">
        <v>284</v>
      </c>
      <c r="D175" s="78" t="s">
        <v>93</v>
      </c>
      <c r="E175" s="79">
        <v>5.68</v>
      </c>
      <c r="F175" s="148"/>
      <c r="G175" s="80">
        <f>E175*F175</f>
        <v>0</v>
      </c>
      <c r="O175" s="74">
        <v>2</v>
      </c>
      <c r="AA175" s="53">
        <v>1</v>
      </c>
      <c r="AB175" s="53">
        <v>1</v>
      </c>
      <c r="AC175" s="53">
        <v>1</v>
      </c>
      <c r="AZ175" s="53">
        <v>1</v>
      </c>
      <c r="BA175" s="53">
        <f>IF(AZ175=1,G175,0)</f>
        <v>0</v>
      </c>
      <c r="BB175" s="53">
        <f>IF(AZ175=2,G175,0)</f>
        <v>0</v>
      </c>
      <c r="BC175" s="53">
        <f>IF(AZ175=3,G175,0)</f>
        <v>0</v>
      </c>
      <c r="BD175" s="53">
        <f>IF(AZ175=4,G175,0)</f>
        <v>0</v>
      </c>
      <c r="BE175" s="53">
        <f>IF(AZ175=5,G175,0)</f>
        <v>0</v>
      </c>
      <c r="CA175" s="74">
        <v>1</v>
      </c>
      <c r="CB175" s="74">
        <v>1</v>
      </c>
      <c r="CZ175" s="53">
        <v>0</v>
      </c>
    </row>
    <row r="176" spans="1:15" ht="12.75">
      <c r="A176" s="81"/>
      <c r="B176" s="83"/>
      <c r="C176" s="164" t="s">
        <v>285</v>
      </c>
      <c r="D176" s="165"/>
      <c r="E176" s="84">
        <v>5.68</v>
      </c>
      <c r="F176" s="149"/>
      <c r="G176" s="85"/>
      <c r="M176" s="82" t="s">
        <v>285</v>
      </c>
      <c r="O176" s="74"/>
    </row>
    <row r="177" spans="1:104" ht="12.75">
      <c r="A177" s="75">
        <v>55</v>
      </c>
      <c r="B177" s="76" t="s">
        <v>286</v>
      </c>
      <c r="C177" s="77" t="s">
        <v>287</v>
      </c>
      <c r="D177" s="78" t="s">
        <v>93</v>
      </c>
      <c r="E177" s="79">
        <v>8.18</v>
      </c>
      <c r="F177" s="148"/>
      <c r="G177" s="80">
        <f>E177*F177</f>
        <v>0</v>
      </c>
      <c r="O177" s="74">
        <v>2</v>
      </c>
      <c r="AA177" s="53">
        <v>1</v>
      </c>
      <c r="AB177" s="53">
        <v>1</v>
      </c>
      <c r="AC177" s="53">
        <v>1</v>
      </c>
      <c r="AZ177" s="53">
        <v>1</v>
      </c>
      <c r="BA177" s="53">
        <f>IF(AZ177=1,G177,0)</f>
        <v>0</v>
      </c>
      <c r="BB177" s="53">
        <f>IF(AZ177=2,G177,0)</f>
        <v>0</v>
      </c>
      <c r="BC177" s="53">
        <f>IF(AZ177=3,G177,0)</f>
        <v>0</v>
      </c>
      <c r="BD177" s="53">
        <f>IF(AZ177=4,G177,0)</f>
        <v>0</v>
      </c>
      <c r="BE177" s="53">
        <f>IF(AZ177=5,G177,0)</f>
        <v>0</v>
      </c>
      <c r="CA177" s="74">
        <v>1</v>
      </c>
      <c r="CB177" s="74">
        <v>1</v>
      </c>
      <c r="CZ177" s="53">
        <v>0</v>
      </c>
    </row>
    <row r="178" spans="1:15" ht="12.75">
      <c r="A178" s="81"/>
      <c r="B178" s="83"/>
      <c r="C178" s="164" t="s">
        <v>98</v>
      </c>
      <c r="D178" s="165"/>
      <c r="E178" s="84">
        <v>0</v>
      </c>
      <c r="F178" s="149"/>
      <c r="G178" s="85"/>
      <c r="M178" s="82" t="s">
        <v>98</v>
      </c>
      <c r="O178" s="74"/>
    </row>
    <row r="179" spans="1:15" ht="12.75">
      <c r="A179" s="81"/>
      <c r="B179" s="83"/>
      <c r="C179" s="164" t="s">
        <v>230</v>
      </c>
      <c r="D179" s="165"/>
      <c r="E179" s="84">
        <v>2.5</v>
      </c>
      <c r="F179" s="149"/>
      <c r="G179" s="85"/>
      <c r="M179" s="82" t="s">
        <v>230</v>
      </c>
      <c r="O179" s="74"/>
    </row>
    <row r="180" spans="1:15" ht="12.75">
      <c r="A180" s="81"/>
      <c r="B180" s="83"/>
      <c r="C180" s="164" t="s">
        <v>94</v>
      </c>
      <c r="D180" s="165"/>
      <c r="E180" s="84">
        <v>0</v>
      </c>
      <c r="F180" s="149"/>
      <c r="G180" s="85"/>
      <c r="M180" s="82" t="s">
        <v>94</v>
      </c>
      <c r="O180" s="74"/>
    </row>
    <row r="181" spans="1:15" ht="12.75">
      <c r="A181" s="81"/>
      <c r="B181" s="83"/>
      <c r="C181" s="164" t="s">
        <v>285</v>
      </c>
      <c r="D181" s="165"/>
      <c r="E181" s="84">
        <v>5.68</v>
      </c>
      <c r="F181" s="149"/>
      <c r="G181" s="85"/>
      <c r="M181" s="82" t="s">
        <v>285</v>
      </c>
      <c r="O181" s="74"/>
    </row>
    <row r="182" spans="1:57" ht="12.75">
      <c r="A182" s="86"/>
      <c r="B182" s="87" t="s">
        <v>76</v>
      </c>
      <c r="C182" s="88" t="str">
        <f>CONCATENATE(B159," ",C159)</f>
        <v>97 Prorážení otvorů</v>
      </c>
      <c r="D182" s="89"/>
      <c r="E182" s="90"/>
      <c r="F182" s="150"/>
      <c r="G182" s="92">
        <f>SUM(G159:G181)</f>
        <v>0</v>
      </c>
      <c r="O182" s="74">
        <v>4</v>
      </c>
      <c r="BA182" s="93">
        <f>SUM(BA159:BA181)</f>
        <v>0</v>
      </c>
      <c r="BB182" s="93">
        <f>SUM(BB159:BB181)</f>
        <v>0</v>
      </c>
      <c r="BC182" s="93">
        <f>SUM(BC159:BC181)</f>
        <v>0</v>
      </c>
      <c r="BD182" s="93">
        <f>SUM(BD159:BD181)</f>
        <v>0</v>
      </c>
      <c r="BE182" s="93">
        <f>SUM(BE159:BE181)</f>
        <v>0</v>
      </c>
    </row>
    <row r="183" spans="1:15" ht="12.75">
      <c r="A183" s="68" t="s">
        <v>74</v>
      </c>
      <c r="B183" s="69" t="s">
        <v>288</v>
      </c>
      <c r="C183" s="70" t="s">
        <v>289</v>
      </c>
      <c r="D183" s="71"/>
      <c r="E183" s="72"/>
      <c r="F183" s="151"/>
      <c r="G183" s="73"/>
      <c r="O183" s="74">
        <v>1</v>
      </c>
    </row>
    <row r="184" spans="1:104" ht="12.75">
      <c r="A184" s="75">
        <v>56</v>
      </c>
      <c r="B184" s="76" t="s">
        <v>290</v>
      </c>
      <c r="C184" s="77" t="s">
        <v>291</v>
      </c>
      <c r="D184" s="78" t="s">
        <v>89</v>
      </c>
      <c r="E184" s="79">
        <v>18.637462929</v>
      </c>
      <c r="F184" s="148"/>
      <c r="G184" s="80">
        <f>E184*F184</f>
        <v>0</v>
      </c>
      <c r="O184" s="74">
        <v>2</v>
      </c>
      <c r="AA184" s="53">
        <v>7</v>
      </c>
      <c r="AB184" s="53">
        <v>1</v>
      </c>
      <c r="AC184" s="53">
        <v>2</v>
      </c>
      <c r="AZ184" s="53">
        <v>1</v>
      </c>
      <c r="BA184" s="53">
        <f>IF(AZ184=1,G184,0)</f>
        <v>0</v>
      </c>
      <c r="BB184" s="53">
        <f>IF(AZ184=2,G184,0)</f>
        <v>0</v>
      </c>
      <c r="BC184" s="53">
        <f>IF(AZ184=3,G184,0)</f>
        <v>0</v>
      </c>
      <c r="BD184" s="53">
        <f>IF(AZ184=4,G184,0)</f>
        <v>0</v>
      </c>
      <c r="BE184" s="53">
        <f>IF(AZ184=5,G184,0)</f>
        <v>0</v>
      </c>
      <c r="CA184" s="74">
        <v>7</v>
      </c>
      <c r="CB184" s="74">
        <v>1</v>
      </c>
      <c r="CZ184" s="53">
        <v>0</v>
      </c>
    </row>
    <row r="185" spans="1:104" ht="12.75">
      <c r="A185" s="75">
        <v>57</v>
      </c>
      <c r="B185" s="76" t="s">
        <v>292</v>
      </c>
      <c r="C185" s="77" t="s">
        <v>293</v>
      </c>
      <c r="D185" s="78" t="s">
        <v>89</v>
      </c>
      <c r="E185" s="79">
        <v>18.637462929</v>
      </c>
      <c r="F185" s="148"/>
      <c r="G185" s="80">
        <f>E185*F185</f>
        <v>0</v>
      </c>
      <c r="O185" s="74">
        <v>2</v>
      </c>
      <c r="AA185" s="53">
        <v>7</v>
      </c>
      <c r="AB185" s="53">
        <v>1</v>
      </c>
      <c r="AC185" s="53">
        <v>2</v>
      </c>
      <c r="AZ185" s="53">
        <v>1</v>
      </c>
      <c r="BA185" s="53">
        <f>IF(AZ185=1,G185,0)</f>
        <v>0</v>
      </c>
      <c r="BB185" s="53">
        <f>IF(AZ185=2,G185,0)</f>
        <v>0</v>
      </c>
      <c r="BC185" s="53">
        <f>IF(AZ185=3,G185,0)</f>
        <v>0</v>
      </c>
      <c r="BD185" s="53">
        <f>IF(AZ185=4,G185,0)</f>
        <v>0</v>
      </c>
      <c r="BE185" s="53">
        <f>IF(AZ185=5,G185,0)</f>
        <v>0</v>
      </c>
      <c r="CA185" s="74">
        <v>7</v>
      </c>
      <c r="CB185" s="74">
        <v>1</v>
      </c>
      <c r="CZ185" s="53">
        <v>0</v>
      </c>
    </row>
    <row r="186" spans="1:57" ht="12.75">
      <c r="A186" s="86"/>
      <c r="B186" s="87" t="s">
        <v>76</v>
      </c>
      <c r="C186" s="88" t="str">
        <f>CONCATENATE(B183," ",C183)</f>
        <v>99 Staveništní přesun hmot</v>
      </c>
      <c r="D186" s="89"/>
      <c r="E186" s="90"/>
      <c r="F186" s="150"/>
      <c r="G186" s="92">
        <f>SUM(G183:G185)</f>
        <v>0</v>
      </c>
      <c r="O186" s="74">
        <v>4</v>
      </c>
      <c r="BA186" s="93">
        <f>SUM(BA183:BA185)</f>
        <v>0</v>
      </c>
      <c r="BB186" s="93">
        <f>SUM(BB183:BB185)</f>
        <v>0</v>
      </c>
      <c r="BC186" s="93">
        <f>SUM(BC183:BC185)</f>
        <v>0</v>
      </c>
      <c r="BD186" s="93">
        <f>SUM(BD183:BD185)</f>
        <v>0</v>
      </c>
      <c r="BE186" s="93">
        <f>SUM(BE183:BE185)</f>
        <v>0</v>
      </c>
    </row>
    <row r="187" spans="1:15" ht="12.75">
      <c r="A187" s="68" t="s">
        <v>74</v>
      </c>
      <c r="B187" s="69" t="s">
        <v>294</v>
      </c>
      <c r="C187" s="70" t="s">
        <v>295</v>
      </c>
      <c r="D187" s="71"/>
      <c r="E187" s="72"/>
      <c r="F187" s="151"/>
      <c r="G187" s="73"/>
      <c r="O187" s="74">
        <v>1</v>
      </c>
    </row>
    <row r="188" spans="1:104" ht="12.75">
      <c r="A188" s="75">
        <v>58</v>
      </c>
      <c r="B188" s="76" t="s">
        <v>296</v>
      </c>
      <c r="C188" s="77" t="s">
        <v>297</v>
      </c>
      <c r="D188" s="78" t="s">
        <v>93</v>
      </c>
      <c r="E188" s="79">
        <v>105.7067</v>
      </c>
      <c r="F188" s="148"/>
      <c r="G188" s="80">
        <f>E188*F188</f>
        <v>0</v>
      </c>
      <c r="O188" s="74">
        <v>2</v>
      </c>
      <c r="AA188" s="53">
        <v>1</v>
      </c>
      <c r="AB188" s="53">
        <v>7</v>
      </c>
      <c r="AC188" s="53">
        <v>7</v>
      </c>
      <c r="AZ188" s="53">
        <v>2</v>
      </c>
      <c r="BA188" s="53">
        <f>IF(AZ188=1,G188,0)</f>
        <v>0</v>
      </c>
      <c r="BB188" s="53">
        <f>IF(AZ188=2,G188,0)</f>
        <v>0</v>
      </c>
      <c r="BC188" s="53">
        <f>IF(AZ188=3,G188,0)</f>
        <v>0</v>
      </c>
      <c r="BD188" s="53">
        <f>IF(AZ188=4,G188,0)</f>
        <v>0</v>
      </c>
      <c r="BE188" s="53">
        <f>IF(AZ188=5,G188,0)</f>
        <v>0</v>
      </c>
      <c r="CA188" s="74">
        <v>1</v>
      </c>
      <c r="CB188" s="74">
        <v>7</v>
      </c>
      <c r="CZ188" s="53">
        <v>0.00014</v>
      </c>
    </row>
    <row r="189" spans="1:15" ht="12.75">
      <c r="A189" s="81"/>
      <c r="B189" s="83"/>
      <c r="C189" s="164" t="s">
        <v>298</v>
      </c>
      <c r="D189" s="165"/>
      <c r="E189" s="84">
        <v>0</v>
      </c>
      <c r="F189" s="149"/>
      <c r="G189" s="85"/>
      <c r="M189" s="82" t="s">
        <v>298</v>
      </c>
      <c r="O189" s="74"/>
    </row>
    <row r="190" spans="1:15" ht="12.75">
      <c r="A190" s="81"/>
      <c r="B190" s="83"/>
      <c r="C190" s="164" t="s">
        <v>299</v>
      </c>
      <c r="D190" s="165"/>
      <c r="E190" s="84">
        <v>103.694</v>
      </c>
      <c r="F190" s="149"/>
      <c r="G190" s="85"/>
      <c r="M190" s="82" t="s">
        <v>299</v>
      </c>
      <c r="O190" s="74"/>
    </row>
    <row r="191" spans="1:15" ht="12.75">
      <c r="A191" s="81"/>
      <c r="B191" s="83"/>
      <c r="C191" s="164" t="s">
        <v>300</v>
      </c>
      <c r="D191" s="165"/>
      <c r="E191" s="84">
        <v>2.0128</v>
      </c>
      <c r="F191" s="149"/>
      <c r="G191" s="85"/>
      <c r="M191" s="82" t="s">
        <v>300</v>
      </c>
      <c r="O191" s="74"/>
    </row>
    <row r="192" spans="1:104" ht="22.5">
      <c r="A192" s="75">
        <v>59</v>
      </c>
      <c r="B192" s="76" t="s">
        <v>301</v>
      </c>
      <c r="C192" s="77" t="s">
        <v>302</v>
      </c>
      <c r="D192" s="78" t="s">
        <v>267</v>
      </c>
      <c r="E192" s="79">
        <v>18.65</v>
      </c>
      <c r="F192" s="148"/>
      <c r="G192" s="80">
        <f>E192*F192</f>
        <v>0</v>
      </c>
      <c r="O192" s="74">
        <v>2</v>
      </c>
      <c r="AA192" s="53">
        <v>12</v>
      </c>
      <c r="AB192" s="53">
        <v>0</v>
      </c>
      <c r="AC192" s="53">
        <v>64</v>
      </c>
      <c r="AZ192" s="53">
        <v>2</v>
      </c>
      <c r="BA192" s="53">
        <f>IF(AZ192=1,G192,0)</f>
        <v>0</v>
      </c>
      <c r="BB192" s="53">
        <f>IF(AZ192=2,G192,0)</f>
        <v>0</v>
      </c>
      <c r="BC192" s="53">
        <f>IF(AZ192=3,G192,0)</f>
        <v>0</v>
      </c>
      <c r="BD192" s="53">
        <f>IF(AZ192=4,G192,0)</f>
        <v>0</v>
      </c>
      <c r="BE192" s="53">
        <f>IF(AZ192=5,G192,0)</f>
        <v>0</v>
      </c>
      <c r="CA192" s="74">
        <v>12</v>
      </c>
      <c r="CB192" s="74">
        <v>0</v>
      </c>
      <c r="CZ192" s="53">
        <v>0</v>
      </c>
    </row>
    <row r="193" spans="1:15" ht="12.75">
      <c r="A193" s="81"/>
      <c r="B193" s="83"/>
      <c r="C193" s="164" t="s">
        <v>298</v>
      </c>
      <c r="D193" s="165"/>
      <c r="E193" s="84">
        <v>0</v>
      </c>
      <c r="F193" s="149"/>
      <c r="G193" s="85"/>
      <c r="M193" s="82" t="s">
        <v>298</v>
      </c>
      <c r="O193" s="74"/>
    </row>
    <row r="194" spans="1:15" ht="12.75">
      <c r="A194" s="81"/>
      <c r="B194" s="83"/>
      <c r="C194" s="164" t="s">
        <v>303</v>
      </c>
      <c r="D194" s="165"/>
      <c r="E194" s="84">
        <v>18.65</v>
      </c>
      <c r="F194" s="149"/>
      <c r="G194" s="85"/>
      <c r="M194" s="82" t="s">
        <v>303</v>
      </c>
      <c r="O194" s="74"/>
    </row>
    <row r="195" spans="1:104" ht="12.75">
      <c r="A195" s="75">
        <v>60</v>
      </c>
      <c r="B195" s="76" t="s">
        <v>304</v>
      </c>
      <c r="C195" s="77" t="s">
        <v>305</v>
      </c>
      <c r="D195" s="78" t="s">
        <v>93</v>
      </c>
      <c r="E195" s="79">
        <v>116.2774</v>
      </c>
      <c r="F195" s="148"/>
      <c r="G195" s="80">
        <f>E195*F195</f>
        <v>0</v>
      </c>
      <c r="O195" s="74">
        <v>2</v>
      </c>
      <c r="AA195" s="53">
        <v>12</v>
      </c>
      <c r="AB195" s="53">
        <v>1</v>
      </c>
      <c r="AC195" s="53">
        <v>65</v>
      </c>
      <c r="AZ195" s="53">
        <v>2</v>
      </c>
      <c r="BA195" s="53">
        <f>IF(AZ195=1,G195,0)</f>
        <v>0</v>
      </c>
      <c r="BB195" s="53">
        <f>IF(AZ195=2,G195,0)</f>
        <v>0</v>
      </c>
      <c r="BC195" s="53">
        <f>IF(AZ195=3,G195,0)</f>
        <v>0</v>
      </c>
      <c r="BD195" s="53">
        <f>IF(AZ195=4,G195,0)</f>
        <v>0</v>
      </c>
      <c r="BE195" s="53">
        <f>IF(AZ195=5,G195,0)</f>
        <v>0</v>
      </c>
      <c r="CA195" s="74">
        <v>12</v>
      </c>
      <c r="CB195" s="74">
        <v>1</v>
      </c>
      <c r="CZ195" s="53">
        <v>0</v>
      </c>
    </row>
    <row r="196" spans="1:15" ht="12.75">
      <c r="A196" s="81"/>
      <c r="B196" s="83"/>
      <c r="C196" s="164" t="s">
        <v>306</v>
      </c>
      <c r="D196" s="165"/>
      <c r="E196" s="84">
        <v>116.2774</v>
      </c>
      <c r="F196" s="149"/>
      <c r="G196" s="85"/>
      <c r="M196" s="82" t="s">
        <v>306</v>
      </c>
      <c r="O196" s="74"/>
    </row>
    <row r="197" spans="1:104" ht="12.75">
      <c r="A197" s="75">
        <v>61</v>
      </c>
      <c r="B197" s="76" t="s">
        <v>307</v>
      </c>
      <c r="C197" s="77" t="s">
        <v>308</v>
      </c>
      <c r="D197" s="78" t="s">
        <v>62</v>
      </c>
      <c r="E197" s="148"/>
      <c r="F197" s="148"/>
      <c r="G197" s="80">
        <f>E197*F197</f>
        <v>0</v>
      </c>
      <c r="O197" s="74">
        <v>2</v>
      </c>
      <c r="AA197" s="53">
        <v>7</v>
      </c>
      <c r="AB197" s="53">
        <v>1002</v>
      </c>
      <c r="AC197" s="53">
        <v>5</v>
      </c>
      <c r="AZ197" s="53">
        <v>2</v>
      </c>
      <c r="BA197" s="53">
        <f>IF(AZ197=1,G197,0)</f>
        <v>0</v>
      </c>
      <c r="BB197" s="53">
        <f>IF(AZ197=2,G197,0)</f>
        <v>0</v>
      </c>
      <c r="BC197" s="53">
        <f>IF(AZ197=3,G197,0)</f>
        <v>0</v>
      </c>
      <c r="BD197" s="53">
        <f>IF(AZ197=4,G197,0)</f>
        <v>0</v>
      </c>
      <c r="BE197" s="53">
        <f>IF(AZ197=5,G197,0)</f>
        <v>0</v>
      </c>
      <c r="CA197" s="74">
        <v>7</v>
      </c>
      <c r="CB197" s="74">
        <v>1002</v>
      </c>
      <c r="CZ197" s="53">
        <v>0</v>
      </c>
    </row>
    <row r="198" spans="1:104" ht="12.75">
      <c r="A198" s="75">
        <v>62</v>
      </c>
      <c r="B198" s="76" t="s">
        <v>309</v>
      </c>
      <c r="C198" s="77" t="s">
        <v>310</v>
      </c>
      <c r="D198" s="78" t="s">
        <v>62</v>
      </c>
      <c r="E198" s="148"/>
      <c r="F198" s="148"/>
      <c r="G198" s="80">
        <f>E198*F198</f>
        <v>0</v>
      </c>
      <c r="O198" s="74">
        <v>2</v>
      </c>
      <c r="AA198" s="53">
        <v>7</v>
      </c>
      <c r="AB198" s="53">
        <v>1002</v>
      </c>
      <c r="AC198" s="53">
        <v>5</v>
      </c>
      <c r="AZ198" s="53">
        <v>2</v>
      </c>
      <c r="BA198" s="53">
        <f>IF(AZ198=1,G198,0)</f>
        <v>0</v>
      </c>
      <c r="BB198" s="53">
        <f>IF(AZ198=2,G198,0)</f>
        <v>0</v>
      </c>
      <c r="BC198" s="53">
        <f>IF(AZ198=3,G198,0)</f>
        <v>0</v>
      </c>
      <c r="BD198" s="53">
        <f>IF(AZ198=4,G198,0)</f>
        <v>0</v>
      </c>
      <c r="BE198" s="53">
        <f>IF(AZ198=5,G198,0)</f>
        <v>0</v>
      </c>
      <c r="CA198" s="74">
        <v>7</v>
      </c>
      <c r="CB198" s="74">
        <v>1002</v>
      </c>
      <c r="CZ198" s="53">
        <v>0</v>
      </c>
    </row>
    <row r="199" spans="1:57" ht="12.75">
      <c r="A199" s="86"/>
      <c r="B199" s="87" t="s">
        <v>76</v>
      </c>
      <c r="C199" s="88" t="str">
        <f>CONCATENATE(B187," ",C187)</f>
        <v>714 Izolace akustické a protiotřesové</v>
      </c>
      <c r="D199" s="89"/>
      <c r="E199" s="90"/>
      <c r="F199" s="150"/>
      <c r="G199" s="92">
        <f>SUM(G187:G198)</f>
        <v>0</v>
      </c>
      <c r="O199" s="74">
        <v>4</v>
      </c>
      <c r="BA199" s="93">
        <f>SUM(BA187:BA198)</f>
        <v>0</v>
      </c>
      <c r="BB199" s="93">
        <f>SUM(BB187:BB198)</f>
        <v>0</v>
      </c>
      <c r="BC199" s="93">
        <f>SUM(BC187:BC198)</f>
        <v>0</v>
      </c>
      <c r="BD199" s="93">
        <f>SUM(BD187:BD198)</f>
        <v>0</v>
      </c>
      <c r="BE199" s="93">
        <f>SUM(BE187:BE198)</f>
        <v>0</v>
      </c>
    </row>
    <row r="200" spans="1:15" ht="12.75">
      <c r="A200" s="68" t="s">
        <v>74</v>
      </c>
      <c r="B200" s="69" t="s">
        <v>311</v>
      </c>
      <c r="C200" s="70" t="s">
        <v>312</v>
      </c>
      <c r="D200" s="71"/>
      <c r="E200" s="72"/>
      <c r="F200" s="151"/>
      <c r="G200" s="73"/>
      <c r="O200" s="74">
        <v>1</v>
      </c>
    </row>
    <row r="201" spans="1:104" ht="12.75">
      <c r="A201" s="75">
        <v>63</v>
      </c>
      <c r="B201" s="76" t="s">
        <v>313</v>
      </c>
      <c r="C201" s="77" t="s">
        <v>314</v>
      </c>
      <c r="D201" s="78" t="s">
        <v>267</v>
      </c>
      <c r="E201" s="79">
        <v>2.5</v>
      </c>
      <c r="F201" s="148"/>
      <c r="G201" s="80">
        <f>E201*F201</f>
        <v>0</v>
      </c>
      <c r="O201" s="74">
        <v>2</v>
      </c>
      <c r="AA201" s="53">
        <v>1</v>
      </c>
      <c r="AB201" s="53">
        <v>7</v>
      </c>
      <c r="AC201" s="53">
        <v>7</v>
      </c>
      <c r="AZ201" s="53">
        <v>2</v>
      </c>
      <c r="BA201" s="53">
        <f>IF(AZ201=1,G201,0)</f>
        <v>0</v>
      </c>
      <c r="BB201" s="53">
        <f>IF(AZ201=2,G201,0)</f>
        <v>0</v>
      </c>
      <c r="BC201" s="53">
        <f>IF(AZ201=3,G201,0)</f>
        <v>0</v>
      </c>
      <c r="BD201" s="53">
        <f>IF(AZ201=4,G201,0)</f>
        <v>0</v>
      </c>
      <c r="BE201" s="53">
        <f>IF(AZ201=5,G201,0)</f>
        <v>0</v>
      </c>
      <c r="CA201" s="74">
        <v>1</v>
      </c>
      <c r="CB201" s="74">
        <v>7</v>
      </c>
      <c r="CZ201" s="53">
        <v>0.00047</v>
      </c>
    </row>
    <row r="202" spans="1:104" ht="12.75">
      <c r="A202" s="75">
        <v>64</v>
      </c>
      <c r="B202" s="76" t="s">
        <v>315</v>
      </c>
      <c r="C202" s="77" t="s">
        <v>316</v>
      </c>
      <c r="D202" s="78" t="s">
        <v>267</v>
      </c>
      <c r="E202" s="79">
        <v>5</v>
      </c>
      <c r="F202" s="148"/>
      <c r="G202" s="80">
        <f>E202*F202</f>
        <v>0</v>
      </c>
      <c r="O202" s="74">
        <v>2</v>
      </c>
      <c r="AA202" s="53">
        <v>1</v>
      </c>
      <c r="AB202" s="53">
        <v>7</v>
      </c>
      <c r="AC202" s="53">
        <v>7</v>
      </c>
      <c r="AZ202" s="53">
        <v>2</v>
      </c>
      <c r="BA202" s="53">
        <f>IF(AZ202=1,G202,0)</f>
        <v>0</v>
      </c>
      <c r="BB202" s="53">
        <f>IF(AZ202=2,G202,0)</f>
        <v>0</v>
      </c>
      <c r="BC202" s="53">
        <f>IF(AZ202=3,G202,0)</f>
        <v>0</v>
      </c>
      <c r="BD202" s="53">
        <f>IF(AZ202=4,G202,0)</f>
        <v>0</v>
      </c>
      <c r="BE202" s="53">
        <f>IF(AZ202=5,G202,0)</f>
        <v>0</v>
      </c>
      <c r="CA202" s="74">
        <v>1</v>
      </c>
      <c r="CB202" s="74">
        <v>7</v>
      </c>
      <c r="CZ202" s="53">
        <v>0.0007</v>
      </c>
    </row>
    <row r="203" spans="1:104" ht="12.75">
      <c r="A203" s="75">
        <v>65</v>
      </c>
      <c r="B203" s="76" t="s">
        <v>317</v>
      </c>
      <c r="C203" s="77" t="s">
        <v>318</v>
      </c>
      <c r="D203" s="78" t="s">
        <v>62</v>
      </c>
      <c r="E203" s="79">
        <v>5</v>
      </c>
      <c r="F203" s="148"/>
      <c r="G203" s="80">
        <f>E203*F203</f>
        <v>0</v>
      </c>
      <c r="O203" s="74">
        <v>2</v>
      </c>
      <c r="AA203" s="53">
        <v>12</v>
      </c>
      <c r="AB203" s="53">
        <v>0</v>
      </c>
      <c r="AC203" s="53">
        <v>184</v>
      </c>
      <c r="AZ203" s="53">
        <v>2</v>
      </c>
      <c r="BA203" s="53">
        <f>IF(AZ203=1,G203,0)</f>
        <v>0</v>
      </c>
      <c r="BB203" s="53">
        <f>IF(AZ203=2,G203,0)</f>
        <v>0</v>
      </c>
      <c r="BC203" s="53">
        <f>IF(AZ203=3,G203,0)</f>
        <v>0</v>
      </c>
      <c r="BD203" s="53">
        <f>IF(AZ203=4,G203,0)</f>
        <v>0</v>
      </c>
      <c r="BE203" s="53">
        <f>IF(AZ203=5,G203,0)</f>
        <v>0</v>
      </c>
      <c r="CA203" s="74">
        <v>12</v>
      </c>
      <c r="CB203" s="74">
        <v>0</v>
      </c>
      <c r="CZ203" s="53">
        <v>0</v>
      </c>
    </row>
    <row r="204" spans="1:104" ht="12.75">
      <c r="A204" s="75">
        <v>66</v>
      </c>
      <c r="B204" s="76" t="s">
        <v>319</v>
      </c>
      <c r="C204" s="77" t="s">
        <v>320</v>
      </c>
      <c r="D204" s="78" t="s">
        <v>62</v>
      </c>
      <c r="E204" s="148"/>
      <c r="F204" s="148"/>
      <c r="G204" s="80">
        <f>E204*F204</f>
        <v>0</v>
      </c>
      <c r="O204" s="74">
        <v>2</v>
      </c>
      <c r="AA204" s="53">
        <v>7</v>
      </c>
      <c r="AB204" s="53">
        <v>1002</v>
      </c>
      <c r="AC204" s="53">
        <v>5</v>
      </c>
      <c r="AZ204" s="53">
        <v>2</v>
      </c>
      <c r="BA204" s="53">
        <f>IF(AZ204=1,G204,0)</f>
        <v>0</v>
      </c>
      <c r="BB204" s="53">
        <f>IF(AZ204=2,G204,0)</f>
        <v>0</v>
      </c>
      <c r="BC204" s="53">
        <f>IF(AZ204=3,G204,0)</f>
        <v>0</v>
      </c>
      <c r="BD204" s="53">
        <f>IF(AZ204=4,G204,0)</f>
        <v>0</v>
      </c>
      <c r="BE204" s="53">
        <f>IF(AZ204=5,G204,0)</f>
        <v>0</v>
      </c>
      <c r="CA204" s="74">
        <v>7</v>
      </c>
      <c r="CB204" s="74">
        <v>1002</v>
      </c>
      <c r="CZ204" s="53">
        <v>0</v>
      </c>
    </row>
    <row r="205" spans="1:104" ht="12.75">
      <c r="A205" s="75">
        <v>67</v>
      </c>
      <c r="B205" s="76" t="s">
        <v>321</v>
      </c>
      <c r="C205" s="77" t="s">
        <v>322</v>
      </c>
      <c r="D205" s="78" t="s">
        <v>62</v>
      </c>
      <c r="E205" s="148"/>
      <c r="F205" s="148"/>
      <c r="G205" s="80">
        <f>E205*F205</f>
        <v>0</v>
      </c>
      <c r="O205" s="74">
        <v>2</v>
      </c>
      <c r="AA205" s="53">
        <v>7</v>
      </c>
      <c r="AB205" s="53">
        <v>1002</v>
      </c>
      <c r="AC205" s="53">
        <v>5</v>
      </c>
      <c r="AZ205" s="53">
        <v>2</v>
      </c>
      <c r="BA205" s="53">
        <f>IF(AZ205=1,G205,0)</f>
        <v>0</v>
      </c>
      <c r="BB205" s="53">
        <f>IF(AZ205=2,G205,0)</f>
        <v>0</v>
      </c>
      <c r="BC205" s="53">
        <f>IF(AZ205=3,G205,0)</f>
        <v>0</v>
      </c>
      <c r="BD205" s="53">
        <f>IF(AZ205=4,G205,0)</f>
        <v>0</v>
      </c>
      <c r="BE205" s="53">
        <f>IF(AZ205=5,G205,0)</f>
        <v>0</v>
      </c>
      <c r="CA205" s="74">
        <v>7</v>
      </c>
      <c r="CB205" s="74">
        <v>1002</v>
      </c>
      <c r="CZ205" s="53">
        <v>0</v>
      </c>
    </row>
    <row r="206" spans="1:57" ht="12.75">
      <c r="A206" s="86"/>
      <c r="B206" s="87" t="s">
        <v>76</v>
      </c>
      <c r="C206" s="88" t="str">
        <f>CONCATENATE(B200," ",C200)</f>
        <v>721 Vnitřní kanalizace</v>
      </c>
      <c r="D206" s="89"/>
      <c r="E206" s="90"/>
      <c r="F206" s="150"/>
      <c r="G206" s="92">
        <f>SUM(G200:G205)</f>
        <v>0</v>
      </c>
      <c r="O206" s="74">
        <v>4</v>
      </c>
      <c r="BA206" s="93">
        <f>SUM(BA200:BA205)</f>
        <v>0</v>
      </c>
      <c r="BB206" s="93">
        <f>SUM(BB200:BB205)</f>
        <v>0</v>
      </c>
      <c r="BC206" s="93">
        <f>SUM(BC200:BC205)</f>
        <v>0</v>
      </c>
      <c r="BD206" s="93">
        <f>SUM(BD200:BD205)</f>
        <v>0</v>
      </c>
      <c r="BE206" s="93">
        <f>SUM(BE200:BE205)</f>
        <v>0</v>
      </c>
    </row>
    <row r="207" spans="1:15" ht="12.75">
      <c r="A207" s="68" t="s">
        <v>74</v>
      </c>
      <c r="B207" s="69" t="s">
        <v>323</v>
      </c>
      <c r="C207" s="70" t="s">
        <v>324</v>
      </c>
      <c r="D207" s="71"/>
      <c r="E207" s="72"/>
      <c r="F207" s="151"/>
      <c r="G207" s="73"/>
      <c r="O207" s="74">
        <v>1</v>
      </c>
    </row>
    <row r="208" spans="1:104" ht="12.75">
      <c r="A208" s="75">
        <v>68</v>
      </c>
      <c r="B208" s="76" t="s">
        <v>325</v>
      </c>
      <c r="C208" s="77" t="s">
        <v>326</v>
      </c>
      <c r="D208" s="78" t="s">
        <v>267</v>
      </c>
      <c r="E208" s="79">
        <v>5</v>
      </c>
      <c r="F208" s="148"/>
      <c r="G208" s="80">
        <f>E208*F208</f>
        <v>0</v>
      </c>
      <c r="O208" s="74">
        <v>2</v>
      </c>
      <c r="AA208" s="53">
        <v>1</v>
      </c>
      <c r="AB208" s="53">
        <v>7</v>
      </c>
      <c r="AC208" s="53">
        <v>7</v>
      </c>
      <c r="AZ208" s="53">
        <v>2</v>
      </c>
      <c r="BA208" s="53">
        <f>IF(AZ208=1,G208,0)</f>
        <v>0</v>
      </c>
      <c r="BB208" s="53">
        <f>IF(AZ208=2,G208,0)</f>
        <v>0</v>
      </c>
      <c r="BC208" s="53">
        <f>IF(AZ208=3,G208,0)</f>
        <v>0</v>
      </c>
      <c r="BD208" s="53">
        <f>IF(AZ208=4,G208,0)</f>
        <v>0</v>
      </c>
      <c r="BE208" s="53">
        <f>IF(AZ208=5,G208,0)</f>
        <v>0</v>
      </c>
      <c r="CA208" s="74">
        <v>1</v>
      </c>
      <c r="CB208" s="74">
        <v>7</v>
      </c>
      <c r="CZ208" s="53">
        <v>0.00399</v>
      </c>
    </row>
    <row r="209" spans="1:104" ht="12.75">
      <c r="A209" s="75">
        <v>69</v>
      </c>
      <c r="B209" s="76" t="s">
        <v>327</v>
      </c>
      <c r="C209" s="77" t="s">
        <v>328</v>
      </c>
      <c r="D209" s="78" t="s">
        <v>267</v>
      </c>
      <c r="E209" s="79">
        <v>5</v>
      </c>
      <c r="F209" s="148"/>
      <c r="G209" s="80">
        <f>E209*F209</f>
        <v>0</v>
      </c>
      <c r="O209" s="74">
        <v>2</v>
      </c>
      <c r="AA209" s="53">
        <v>1</v>
      </c>
      <c r="AB209" s="53">
        <v>7</v>
      </c>
      <c r="AC209" s="53">
        <v>7</v>
      </c>
      <c r="AZ209" s="53">
        <v>2</v>
      </c>
      <c r="BA209" s="53">
        <f>IF(AZ209=1,G209,0)</f>
        <v>0</v>
      </c>
      <c r="BB209" s="53">
        <f>IF(AZ209=2,G209,0)</f>
        <v>0</v>
      </c>
      <c r="BC209" s="53">
        <f>IF(AZ209=3,G209,0)</f>
        <v>0</v>
      </c>
      <c r="BD209" s="53">
        <f>IF(AZ209=4,G209,0)</f>
        <v>0</v>
      </c>
      <c r="BE209" s="53">
        <f>IF(AZ209=5,G209,0)</f>
        <v>0</v>
      </c>
      <c r="CA209" s="74">
        <v>1</v>
      </c>
      <c r="CB209" s="74">
        <v>7</v>
      </c>
      <c r="CZ209" s="53">
        <v>0.00401</v>
      </c>
    </row>
    <row r="210" spans="1:104" ht="12.75">
      <c r="A210" s="75">
        <v>70</v>
      </c>
      <c r="B210" s="76" t="s">
        <v>329</v>
      </c>
      <c r="C210" s="77" t="s">
        <v>330</v>
      </c>
      <c r="D210" s="78" t="s">
        <v>267</v>
      </c>
      <c r="E210" s="79">
        <v>10</v>
      </c>
      <c r="F210" s="148"/>
      <c r="G210" s="80">
        <f>E210*F210</f>
        <v>0</v>
      </c>
      <c r="O210" s="74">
        <v>2</v>
      </c>
      <c r="AA210" s="53">
        <v>1</v>
      </c>
      <c r="AB210" s="53">
        <v>0</v>
      </c>
      <c r="AC210" s="53">
        <v>0</v>
      </c>
      <c r="AZ210" s="53">
        <v>2</v>
      </c>
      <c r="BA210" s="53">
        <f>IF(AZ210=1,G210,0)</f>
        <v>0</v>
      </c>
      <c r="BB210" s="53">
        <f>IF(AZ210=2,G210,0)</f>
        <v>0</v>
      </c>
      <c r="BC210" s="53">
        <f>IF(AZ210=3,G210,0)</f>
        <v>0</v>
      </c>
      <c r="BD210" s="53">
        <f>IF(AZ210=4,G210,0)</f>
        <v>0</v>
      </c>
      <c r="BE210" s="53">
        <f>IF(AZ210=5,G210,0)</f>
        <v>0</v>
      </c>
      <c r="CA210" s="74">
        <v>1</v>
      </c>
      <c r="CB210" s="74">
        <v>0</v>
      </c>
      <c r="CZ210" s="53">
        <v>0</v>
      </c>
    </row>
    <row r="211" spans="1:15" ht="12.75">
      <c r="A211" s="81"/>
      <c r="B211" s="83"/>
      <c r="C211" s="164" t="s">
        <v>331</v>
      </c>
      <c r="D211" s="165"/>
      <c r="E211" s="84">
        <v>0</v>
      </c>
      <c r="F211" s="149"/>
      <c r="G211" s="85"/>
      <c r="M211" s="82" t="s">
        <v>331</v>
      </c>
      <c r="O211" s="74"/>
    </row>
    <row r="212" spans="1:15" ht="12.75">
      <c r="A212" s="81"/>
      <c r="B212" s="83"/>
      <c r="C212" s="164" t="s">
        <v>246</v>
      </c>
      <c r="D212" s="165"/>
      <c r="E212" s="84">
        <v>5</v>
      </c>
      <c r="F212" s="149"/>
      <c r="G212" s="85"/>
      <c r="M212" s="82">
        <v>5</v>
      </c>
      <c r="O212" s="74"/>
    </row>
    <row r="213" spans="1:15" ht="12.75">
      <c r="A213" s="81"/>
      <c r="B213" s="83"/>
      <c r="C213" s="164" t="s">
        <v>332</v>
      </c>
      <c r="D213" s="165"/>
      <c r="E213" s="84">
        <v>0</v>
      </c>
      <c r="F213" s="149"/>
      <c r="G213" s="85"/>
      <c r="M213" s="82" t="s">
        <v>332</v>
      </c>
      <c r="O213" s="74"/>
    </row>
    <row r="214" spans="1:15" ht="12.75">
      <c r="A214" s="81"/>
      <c r="B214" s="83"/>
      <c r="C214" s="164" t="s">
        <v>246</v>
      </c>
      <c r="D214" s="165"/>
      <c r="E214" s="84">
        <v>5</v>
      </c>
      <c r="F214" s="149"/>
      <c r="G214" s="85"/>
      <c r="M214" s="82">
        <v>5</v>
      </c>
      <c r="O214" s="74"/>
    </row>
    <row r="215" spans="1:104" ht="12.75">
      <c r="A215" s="75">
        <v>71</v>
      </c>
      <c r="B215" s="76" t="s">
        <v>333</v>
      </c>
      <c r="C215" s="77" t="s">
        <v>318</v>
      </c>
      <c r="D215" s="78" t="s">
        <v>62</v>
      </c>
      <c r="E215" s="79">
        <v>5</v>
      </c>
      <c r="F215" s="148"/>
      <c r="G215" s="80">
        <f>E215*F215</f>
        <v>0</v>
      </c>
      <c r="O215" s="74">
        <v>2</v>
      </c>
      <c r="AA215" s="53">
        <v>12</v>
      </c>
      <c r="AB215" s="53">
        <v>0</v>
      </c>
      <c r="AC215" s="53">
        <v>187</v>
      </c>
      <c r="AZ215" s="53">
        <v>2</v>
      </c>
      <c r="BA215" s="53">
        <f>IF(AZ215=1,G215,0)</f>
        <v>0</v>
      </c>
      <c r="BB215" s="53">
        <f>IF(AZ215=2,G215,0)</f>
        <v>0</v>
      </c>
      <c r="BC215" s="53">
        <f>IF(AZ215=3,G215,0)</f>
        <v>0</v>
      </c>
      <c r="BD215" s="53">
        <f>IF(AZ215=4,G215,0)</f>
        <v>0</v>
      </c>
      <c r="BE215" s="53">
        <f>IF(AZ215=5,G215,0)</f>
        <v>0</v>
      </c>
      <c r="CA215" s="74">
        <v>12</v>
      </c>
      <c r="CB215" s="74">
        <v>0</v>
      </c>
      <c r="CZ215" s="53">
        <v>0</v>
      </c>
    </row>
    <row r="216" spans="1:104" ht="12.75">
      <c r="A216" s="75">
        <v>72</v>
      </c>
      <c r="B216" s="76" t="s">
        <v>334</v>
      </c>
      <c r="C216" s="77" t="s">
        <v>335</v>
      </c>
      <c r="D216" s="78" t="s">
        <v>267</v>
      </c>
      <c r="E216" s="79">
        <v>5.5</v>
      </c>
      <c r="F216" s="148"/>
      <c r="G216" s="80">
        <f>E216*F216</f>
        <v>0</v>
      </c>
      <c r="O216" s="74">
        <v>2</v>
      </c>
      <c r="AA216" s="53">
        <v>3</v>
      </c>
      <c r="AB216" s="53">
        <v>7</v>
      </c>
      <c r="AC216" s="53">
        <v>283771026</v>
      </c>
      <c r="AZ216" s="53">
        <v>2</v>
      </c>
      <c r="BA216" s="53">
        <f>IF(AZ216=1,G216,0)</f>
        <v>0</v>
      </c>
      <c r="BB216" s="53">
        <f>IF(AZ216=2,G216,0)</f>
        <v>0</v>
      </c>
      <c r="BC216" s="53">
        <f>IF(AZ216=3,G216,0)</f>
        <v>0</v>
      </c>
      <c r="BD216" s="53">
        <f>IF(AZ216=4,G216,0)</f>
        <v>0</v>
      </c>
      <c r="BE216" s="53">
        <f>IF(AZ216=5,G216,0)</f>
        <v>0</v>
      </c>
      <c r="CA216" s="74">
        <v>3</v>
      </c>
      <c r="CB216" s="74">
        <v>7</v>
      </c>
      <c r="CZ216" s="53">
        <v>2E-05</v>
      </c>
    </row>
    <row r="217" spans="1:15" ht="12.75">
      <c r="A217" s="81"/>
      <c r="B217" s="83"/>
      <c r="C217" s="164" t="s">
        <v>336</v>
      </c>
      <c r="D217" s="165"/>
      <c r="E217" s="84">
        <v>5.5</v>
      </c>
      <c r="F217" s="149"/>
      <c r="G217" s="85"/>
      <c r="M217" s="82" t="s">
        <v>336</v>
      </c>
      <c r="O217" s="74"/>
    </row>
    <row r="218" spans="1:104" ht="12.75">
      <c r="A218" s="75">
        <v>73</v>
      </c>
      <c r="B218" s="76" t="s">
        <v>337</v>
      </c>
      <c r="C218" s="77" t="s">
        <v>338</v>
      </c>
      <c r="D218" s="78" t="s">
        <v>267</v>
      </c>
      <c r="E218" s="79">
        <v>5.5</v>
      </c>
      <c r="F218" s="148"/>
      <c r="G218" s="80">
        <f>E218*F218</f>
        <v>0</v>
      </c>
      <c r="O218" s="74">
        <v>2</v>
      </c>
      <c r="AA218" s="53">
        <v>3</v>
      </c>
      <c r="AB218" s="53">
        <v>7</v>
      </c>
      <c r="AC218" s="53">
        <v>283771029</v>
      </c>
      <c r="AZ218" s="53">
        <v>2</v>
      </c>
      <c r="BA218" s="53">
        <f>IF(AZ218=1,G218,0)</f>
        <v>0</v>
      </c>
      <c r="BB218" s="53">
        <f>IF(AZ218=2,G218,0)</f>
        <v>0</v>
      </c>
      <c r="BC218" s="53">
        <f>IF(AZ218=3,G218,0)</f>
        <v>0</v>
      </c>
      <c r="BD218" s="53">
        <f>IF(AZ218=4,G218,0)</f>
        <v>0</v>
      </c>
      <c r="BE218" s="53">
        <f>IF(AZ218=5,G218,0)</f>
        <v>0</v>
      </c>
      <c r="CA218" s="74">
        <v>3</v>
      </c>
      <c r="CB218" s="74">
        <v>7</v>
      </c>
      <c r="CZ218" s="53">
        <v>5E-05</v>
      </c>
    </row>
    <row r="219" spans="1:15" ht="12.75">
      <c r="A219" s="81"/>
      <c r="B219" s="83"/>
      <c r="C219" s="164" t="s">
        <v>336</v>
      </c>
      <c r="D219" s="165"/>
      <c r="E219" s="84">
        <v>5.5</v>
      </c>
      <c r="F219" s="149"/>
      <c r="G219" s="85"/>
      <c r="M219" s="82" t="s">
        <v>336</v>
      </c>
      <c r="O219" s="74"/>
    </row>
    <row r="220" spans="1:104" ht="12.75">
      <c r="A220" s="75">
        <v>74</v>
      </c>
      <c r="B220" s="76" t="s">
        <v>339</v>
      </c>
      <c r="C220" s="77" t="s">
        <v>340</v>
      </c>
      <c r="D220" s="78" t="s">
        <v>62</v>
      </c>
      <c r="E220" s="148"/>
      <c r="F220" s="148"/>
      <c r="G220" s="80">
        <f>E220*F220</f>
        <v>0</v>
      </c>
      <c r="O220" s="74">
        <v>2</v>
      </c>
      <c r="AA220" s="53">
        <v>7</v>
      </c>
      <c r="AB220" s="53">
        <v>1002</v>
      </c>
      <c r="AC220" s="53">
        <v>5</v>
      </c>
      <c r="AZ220" s="53">
        <v>2</v>
      </c>
      <c r="BA220" s="53">
        <f>IF(AZ220=1,G220,0)</f>
        <v>0</v>
      </c>
      <c r="BB220" s="53">
        <f>IF(AZ220=2,G220,0)</f>
        <v>0</v>
      </c>
      <c r="BC220" s="53">
        <f>IF(AZ220=3,G220,0)</f>
        <v>0</v>
      </c>
      <c r="BD220" s="53">
        <f>IF(AZ220=4,G220,0)</f>
        <v>0</v>
      </c>
      <c r="BE220" s="53">
        <f>IF(AZ220=5,G220,0)</f>
        <v>0</v>
      </c>
      <c r="CA220" s="74">
        <v>7</v>
      </c>
      <c r="CB220" s="74">
        <v>1002</v>
      </c>
      <c r="CZ220" s="53">
        <v>0</v>
      </c>
    </row>
    <row r="221" spans="1:104" ht="12.75">
      <c r="A221" s="75">
        <v>75</v>
      </c>
      <c r="B221" s="76" t="s">
        <v>341</v>
      </c>
      <c r="C221" s="77" t="s">
        <v>342</v>
      </c>
      <c r="D221" s="78" t="s">
        <v>62</v>
      </c>
      <c r="E221" s="148"/>
      <c r="F221" s="148"/>
      <c r="G221" s="80">
        <f>E221*F221</f>
        <v>0</v>
      </c>
      <c r="O221" s="74">
        <v>2</v>
      </c>
      <c r="AA221" s="53">
        <v>7</v>
      </c>
      <c r="AB221" s="53">
        <v>1002</v>
      </c>
      <c r="AC221" s="53">
        <v>5</v>
      </c>
      <c r="AZ221" s="53">
        <v>2</v>
      </c>
      <c r="BA221" s="53">
        <f>IF(AZ221=1,G221,0)</f>
        <v>0</v>
      </c>
      <c r="BB221" s="53">
        <f>IF(AZ221=2,G221,0)</f>
        <v>0</v>
      </c>
      <c r="BC221" s="53">
        <f>IF(AZ221=3,G221,0)</f>
        <v>0</v>
      </c>
      <c r="BD221" s="53">
        <f>IF(AZ221=4,G221,0)</f>
        <v>0</v>
      </c>
      <c r="BE221" s="53">
        <f>IF(AZ221=5,G221,0)</f>
        <v>0</v>
      </c>
      <c r="CA221" s="74">
        <v>7</v>
      </c>
      <c r="CB221" s="74">
        <v>1002</v>
      </c>
      <c r="CZ221" s="53">
        <v>0</v>
      </c>
    </row>
    <row r="222" spans="1:57" ht="12.75">
      <c r="A222" s="86"/>
      <c r="B222" s="87" t="s">
        <v>76</v>
      </c>
      <c r="C222" s="88" t="str">
        <f>CONCATENATE(B207," ",C207)</f>
        <v>722 Vnitřní vodovod</v>
      </c>
      <c r="D222" s="89"/>
      <c r="E222" s="90"/>
      <c r="F222" s="150"/>
      <c r="G222" s="92">
        <f>SUM(G207:G221)</f>
        <v>0</v>
      </c>
      <c r="O222" s="74">
        <v>4</v>
      </c>
      <c r="BA222" s="93">
        <f>SUM(BA207:BA221)</f>
        <v>0</v>
      </c>
      <c r="BB222" s="93">
        <f>SUM(BB207:BB221)</f>
        <v>0</v>
      </c>
      <c r="BC222" s="93">
        <f>SUM(BC207:BC221)</f>
        <v>0</v>
      </c>
      <c r="BD222" s="93">
        <f>SUM(BD207:BD221)</f>
        <v>0</v>
      </c>
      <c r="BE222" s="93">
        <f>SUM(BE207:BE221)</f>
        <v>0</v>
      </c>
    </row>
    <row r="223" spans="1:15" ht="12.75">
      <c r="A223" s="68" t="s">
        <v>74</v>
      </c>
      <c r="B223" s="69" t="s">
        <v>343</v>
      </c>
      <c r="C223" s="70" t="s">
        <v>344</v>
      </c>
      <c r="D223" s="71"/>
      <c r="E223" s="72"/>
      <c r="F223" s="151"/>
      <c r="G223" s="73"/>
      <c r="O223" s="74">
        <v>1</v>
      </c>
    </row>
    <row r="224" spans="1:104" ht="12.75">
      <c r="A224" s="75">
        <v>76</v>
      </c>
      <c r="B224" s="76" t="s">
        <v>345</v>
      </c>
      <c r="C224" s="77" t="s">
        <v>346</v>
      </c>
      <c r="D224" s="78" t="s">
        <v>347</v>
      </c>
      <c r="E224" s="79">
        <v>2</v>
      </c>
      <c r="F224" s="148"/>
      <c r="G224" s="80">
        <f>E224*F224</f>
        <v>0</v>
      </c>
      <c r="O224" s="74">
        <v>2</v>
      </c>
      <c r="AA224" s="53">
        <v>1</v>
      </c>
      <c r="AB224" s="53">
        <v>7</v>
      </c>
      <c r="AC224" s="53">
        <v>7</v>
      </c>
      <c r="AZ224" s="53">
        <v>2</v>
      </c>
      <c r="BA224" s="53">
        <f>IF(AZ224=1,G224,0)</f>
        <v>0</v>
      </c>
      <c r="BB224" s="53">
        <f>IF(AZ224=2,G224,0)</f>
        <v>0</v>
      </c>
      <c r="BC224" s="53">
        <f>IF(AZ224=3,G224,0)</f>
        <v>0</v>
      </c>
      <c r="BD224" s="53">
        <f>IF(AZ224=4,G224,0)</f>
        <v>0</v>
      </c>
      <c r="BE224" s="53">
        <f>IF(AZ224=5,G224,0)</f>
        <v>0</v>
      </c>
      <c r="CA224" s="74">
        <v>1</v>
      </c>
      <c r="CB224" s="74">
        <v>7</v>
      </c>
      <c r="CZ224" s="53">
        <v>0.01421</v>
      </c>
    </row>
    <row r="225" spans="1:104" ht="12.75">
      <c r="A225" s="75">
        <v>77</v>
      </c>
      <c r="B225" s="76" t="s">
        <v>348</v>
      </c>
      <c r="C225" s="77" t="s">
        <v>349</v>
      </c>
      <c r="D225" s="78" t="s">
        <v>347</v>
      </c>
      <c r="E225" s="79">
        <v>3</v>
      </c>
      <c r="F225" s="148"/>
      <c r="G225" s="80">
        <f>E225*F225</f>
        <v>0</v>
      </c>
      <c r="O225" s="74">
        <v>2</v>
      </c>
      <c r="AA225" s="53">
        <v>1</v>
      </c>
      <c r="AB225" s="53">
        <v>7</v>
      </c>
      <c r="AC225" s="53">
        <v>7</v>
      </c>
      <c r="AZ225" s="53">
        <v>2</v>
      </c>
      <c r="BA225" s="53">
        <f>IF(AZ225=1,G225,0)</f>
        <v>0</v>
      </c>
      <c r="BB225" s="53">
        <f>IF(AZ225=2,G225,0)</f>
        <v>0</v>
      </c>
      <c r="BC225" s="53">
        <f>IF(AZ225=3,G225,0)</f>
        <v>0</v>
      </c>
      <c r="BD225" s="53">
        <f>IF(AZ225=4,G225,0)</f>
        <v>0</v>
      </c>
      <c r="BE225" s="53">
        <f>IF(AZ225=5,G225,0)</f>
        <v>0</v>
      </c>
      <c r="CA225" s="74">
        <v>1</v>
      </c>
      <c r="CB225" s="74">
        <v>7</v>
      </c>
      <c r="CZ225" s="53">
        <v>0</v>
      </c>
    </row>
    <row r="226" spans="1:15" ht="12.75">
      <c r="A226" s="81"/>
      <c r="B226" s="83"/>
      <c r="C226" s="164" t="s">
        <v>98</v>
      </c>
      <c r="D226" s="165"/>
      <c r="E226" s="84">
        <v>0</v>
      </c>
      <c r="F226" s="149"/>
      <c r="G226" s="85"/>
      <c r="M226" s="82" t="s">
        <v>98</v>
      </c>
      <c r="O226" s="74"/>
    </row>
    <row r="227" spans="1:15" ht="12.75">
      <c r="A227" s="81"/>
      <c r="B227" s="83"/>
      <c r="C227" s="164" t="s">
        <v>75</v>
      </c>
      <c r="D227" s="165"/>
      <c r="E227" s="84">
        <v>1</v>
      </c>
      <c r="F227" s="149"/>
      <c r="G227" s="85"/>
      <c r="M227" s="82">
        <v>1</v>
      </c>
      <c r="O227" s="74"/>
    </row>
    <row r="228" spans="1:15" ht="12.75">
      <c r="A228" s="81"/>
      <c r="B228" s="83"/>
      <c r="C228" s="164" t="s">
        <v>94</v>
      </c>
      <c r="D228" s="165"/>
      <c r="E228" s="84">
        <v>0</v>
      </c>
      <c r="F228" s="149"/>
      <c r="G228" s="85"/>
      <c r="M228" s="82" t="s">
        <v>94</v>
      </c>
      <c r="O228" s="74"/>
    </row>
    <row r="229" spans="1:15" ht="12.75">
      <c r="A229" s="81"/>
      <c r="B229" s="83"/>
      <c r="C229" s="164" t="s">
        <v>194</v>
      </c>
      <c r="D229" s="165"/>
      <c r="E229" s="84">
        <v>2</v>
      </c>
      <c r="F229" s="149"/>
      <c r="G229" s="85"/>
      <c r="M229" s="82">
        <v>2</v>
      </c>
      <c r="O229" s="74"/>
    </row>
    <row r="230" spans="1:104" ht="12.75">
      <c r="A230" s="75">
        <v>78</v>
      </c>
      <c r="B230" s="76" t="s">
        <v>350</v>
      </c>
      <c r="C230" s="77" t="s">
        <v>351</v>
      </c>
      <c r="D230" s="78" t="s">
        <v>123</v>
      </c>
      <c r="E230" s="79">
        <v>1</v>
      </c>
      <c r="F230" s="148"/>
      <c r="G230" s="80">
        <f>E230*F230</f>
        <v>0</v>
      </c>
      <c r="O230" s="74">
        <v>2</v>
      </c>
      <c r="AA230" s="53">
        <v>1</v>
      </c>
      <c r="AB230" s="53">
        <v>7</v>
      </c>
      <c r="AC230" s="53">
        <v>7</v>
      </c>
      <c r="AZ230" s="53">
        <v>2</v>
      </c>
      <c r="BA230" s="53">
        <f>IF(AZ230=1,G230,0)</f>
        <v>0</v>
      </c>
      <c r="BB230" s="53">
        <f>IF(AZ230=2,G230,0)</f>
        <v>0</v>
      </c>
      <c r="BC230" s="53">
        <f>IF(AZ230=3,G230,0)</f>
        <v>0</v>
      </c>
      <c r="BD230" s="53">
        <f>IF(AZ230=4,G230,0)</f>
        <v>0</v>
      </c>
      <c r="BE230" s="53">
        <f>IF(AZ230=5,G230,0)</f>
        <v>0</v>
      </c>
      <c r="CA230" s="74">
        <v>1</v>
      </c>
      <c r="CB230" s="74">
        <v>7</v>
      </c>
      <c r="CZ230" s="53">
        <v>3E-05</v>
      </c>
    </row>
    <row r="231" spans="1:104" ht="12.75">
      <c r="A231" s="75">
        <v>79</v>
      </c>
      <c r="B231" s="76" t="s">
        <v>352</v>
      </c>
      <c r="C231" s="77" t="s">
        <v>353</v>
      </c>
      <c r="D231" s="78" t="s">
        <v>347</v>
      </c>
      <c r="E231" s="79">
        <v>3</v>
      </c>
      <c r="F231" s="148"/>
      <c r="G231" s="80">
        <f>E231*F231</f>
        <v>0</v>
      </c>
      <c r="O231" s="74">
        <v>2</v>
      </c>
      <c r="AA231" s="53">
        <v>1</v>
      </c>
      <c r="AB231" s="53">
        <v>7</v>
      </c>
      <c r="AC231" s="53">
        <v>7</v>
      </c>
      <c r="AZ231" s="53">
        <v>2</v>
      </c>
      <c r="BA231" s="53">
        <f>IF(AZ231=1,G231,0)</f>
        <v>0</v>
      </c>
      <c r="BB231" s="53">
        <f>IF(AZ231=2,G231,0)</f>
        <v>0</v>
      </c>
      <c r="BC231" s="53">
        <f>IF(AZ231=3,G231,0)</f>
        <v>0</v>
      </c>
      <c r="BD231" s="53">
        <f>IF(AZ231=4,G231,0)</f>
        <v>0</v>
      </c>
      <c r="BE231" s="53">
        <f>IF(AZ231=5,G231,0)</f>
        <v>0</v>
      </c>
      <c r="CA231" s="74">
        <v>1</v>
      </c>
      <c r="CB231" s="74">
        <v>7</v>
      </c>
      <c r="CZ231" s="53">
        <v>0</v>
      </c>
    </row>
    <row r="232" spans="1:15" ht="12.75">
      <c r="A232" s="81"/>
      <c r="B232" s="83"/>
      <c r="C232" s="164" t="s">
        <v>98</v>
      </c>
      <c r="D232" s="165"/>
      <c r="E232" s="84">
        <v>0</v>
      </c>
      <c r="F232" s="149"/>
      <c r="G232" s="85"/>
      <c r="M232" s="82" t="s">
        <v>98</v>
      </c>
      <c r="O232" s="74"/>
    </row>
    <row r="233" spans="1:15" ht="12.75">
      <c r="A233" s="81"/>
      <c r="B233" s="83"/>
      <c r="C233" s="164" t="s">
        <v>75</v>
      </c>
      <c r="D233" s="165"/>
      <c r="E233" s="84">
        <v>1</v>
      </c>
      <c r="F233" s="149"/>
      <c r="G233" s="85"/>
      <c r="M233" s="82">
        <v>1</v>
      </c>
      <c r="O233" s="74"/>
    </row>
    <row r="234" spans="1:15" ht="12.75">
      <c r="A234" s="81"/>
      <c r="B234" s="83"/>
      <c r="C234" s="164" t="s">
        <v>94</v>
      </c>
      <c r="D234" s="165"/>
      <c r="E234" s="84">
        <v>0</v>
      </c>
      <c r="F234" s="149"/>
      <c r="G234" s="85"/>
      <c r="M234" s="82" t="s">
        <v>94</v>
      </c>
      <c r="O234" s="74"/>
    </row>
    <row r="235" spans="1:15" ht="12.75">
      <c r="A235" s="81"/>
      <c r="B235" s="83"/>
      <c r="C235" s="164" t="s">
        <v>194</v>
      </c>
      <c r="D235" s="165"/>
      <c r="E235" s="84">
        <v>2</v>
      </c>
      <c r="F235" s="149"/>
      <c r="G235" s="85"/>
      <c r="M235" s="82">
        <v>2</v>
      </c>
      <c r="O235" s="74"/>
    </row>
    <row r="236" spans="1:104" ht="12.75">
      <c r="A236" s="75">
        <v>80</v>
      </c>
      <c r="B236" s="76" t="s">
        <v>354</v>
      </c>
      <c r="C236" s="77" t="s">
        <v>355</v>
      </c>
      <c r="D236" s="78" t="s">
        <v>123</v>
      </c>
      <c r="E236" s="79">
        <v>1</v>
      </c>
      <c r="F236" s="148"/>
      <c r="G236" s="80">
        <f aca="true" t="shared" si="0" ref="G236:G241">E236*F236</f>
        <v>0</v>
      </c>
      <c r="O236" s="74">
        <v>2</v>
      </c>
      <c r="AA236" s="53">
        <v>1</v>
      </c>
      <c r="AB236" s="53">
        <v>7</v>
      </c>
      <c r="AC236" s="53">
        <v>7</v>
      </c>
      <c r="AZ236" s="53">
        <v>2</v>
      </c>
      <c r="BA236" s="53">
        <f aca="true" t="shared" si="1" ref="BA236:BA241">IF(AZ236=1,G236,0)</f>
        <v>0</v>
      </c>
      <c r="BB236" s="53">
        <f aca="true" t="shared" si="2" ref="BB236:BB241">IF(AZ236=2,G236,0)</f>
        <v>0</v>
      </c>
      <c r="BC236" s="53">
        <f aca="true" t="shared" si="3" ref="BC236:BC241">IF(AZ236=3,G236,0)</f>
        <v>0</v>
      </c>
      <c r="BD236" s="53">
        <f aca="true" t="shared" si="4" ref="BD236:BD241">IF(AZ236=4,G236,0)</f>
        <v>0</v>
      </c>
      <c r="BE236" s="53">
        <f aca="true" t="shared" si="5" ref="BE236:BE241">IF(AZ236=5,G236,0)</f>
        <v>0</v>
      </c>
      <c r="CA236" s="74">
        <v>1</v>
      </c>
      <c r="CB236" s="74">
        <v>7</v>
      </c>
      <c r="CZ236" s="53">
        <v>0.00085</v>
      </c>
    </row>
    <row r="237" spans="1:104" ht="12.75">
      <c r="A237" s="75">
        <v>81</v>
      </c>
      <c r="B237" s="76" t="s">
        <v>356</v>
      </c>
      <c r="C237" s="77" t="s">
        <v>357</v>
      </c>
      <c r="D237" s="78" t="s">
        <v>123</v>
      </c>
      <c r="E237" s="79">
        <v>2</v>
      </c>
      <c r="F237" s="148"/>
      <c r="G237" s="80">
        <f t="shared" si="0"/>
        <v>0</v>
      </c>
      <c r="O237" s="74">
        <v>2</v>
      </c>
      <c r="AA237" s="53">
        <v>1</v>
      </c>
      <c r="AB237" s="53">
        <v>7</v>
      </c>
      <c r="AC237" s="53">
        <v>7</v>
      </c>
      <c r="AZ237" s="53">
        <v>2</v>
      </c>
      <c r="BA237" s="53">
        <f t="shared" si="1"/>
        <v>0</v>
      </c>
      <c r="BB237" s="53">
        <f t="shared" si="2"/>
        <v>0</v>
      </c>
      <c r="BC237" s="53">
        <f t="shared" si="3"/>
        <v>0</v>
      </c>
      <c r="BD237" s="53">
        <f t="shared" si="4"/>
        <v>0</v>
      </c>
      <c r="BE237" s="53">
        <f t="shared" si="5"/>
        <v>0</v>
      </c>
      <c r="CA237" s="74">
        <v>1</v>
      </c>
      <c r="CB237" s="74">
        <v>7</v>
      </c>
      <c r="CZ237" s="53">
        <v>0.00102</v>
      </c>
    </row>
    <row r="238" spans="1:104" ht="12.75">
      <c r="A238" s="75">
        <v>82</v>
      </c>
      <c r="B238" s="76" t="s">
        <v>358</v>
      </c>
      <c r="C238" s="77" t="s">
        <v>359</v>
      </c>
      <c r="D238" s="78" t="s">
        <v>123</v>
      </c>
      <c r="E238" s="79">
        <v>3</v>
      </c>
      <c r="F238" s="148"/>
      <c r="G238" s="80">
        <f t="shared" si="0"/>
        <v>0</v>
      </c>
      <c r="O238" s="74">
        <v>2</v>
      </c>
      <c r="AA238" s="53">
        <v>1</v>
      </c>
      <c r="AB238" s="53">
        <v>7</v>
      </c>
      <c r="AC238" s="53">
        <v>7</v>
      </c>
      <c r="AZ238" s="53">
        <v>2</v>
      </c>
      <c r="BA238" s="53">
        <f t="shared" si="1"/>
        <v>0</v>
      </c>
      <c r="BB238" s="53">
        <f t="shared" si="2"/>
        <v>0</v>
      </c>
      <c r="BC238" s="53">
        <f t="shared" si="3"/>
        <v>0</v>
      </c>
      <c r="BD238" s="53">
        <f t="shared" si="4"/>
        <v>0</v>
      </c>
      <c r="BE238" s="53">
        <f t="shared" si="5"/>
        <v>0</v>
      </c>
      <c r="CA238" s="74">
        <v>1</v>
      </c>
      <c r="CB238" s="74">
        <v>7</v>
      </c>
      <c r="CZ238" s="53">
        <v>0.0002</v>
      </c>
    </row>
    <row r="239" spans="1:104" ht="12.75">
      <c r="A239" s="75">
        <v>83</v>
      </c>
      <c r="B239" s="76" t="s">
        <v>360</v>
      </c>
      <c r="C239" s="77" t="s">
        <v>318</v>
      </c>
      <c r="D239" s="78" t="s">
        <v>62</v>
      </c>
      <c r="E239" s="79">
        <v>5</v>
      </c>
      <c r="F239" s="148"/>
      <c r="G239" s="80">
        <f t="shared" si="0"/>
        <v>0</v>
      </c>
      <c r="O239" s="74">
        <v>2</v>
      </c>
      <c r="AA239" s="53">
        <v>12</v>
      </c>
      <c r="AB239" s="53">
        <v>0</v>
      </c>
      <c r="AC239" s="53">
        <v>190</v>
      </c>
      <c r="AZ239" s="53">
        <v>2</v>
      </c>
      <c r="BA239" s="53">
        <f t="shared" si="1"/>
        <v>0</v>
      </c>
      <c r="BB239" s="53">
        <f t="shared" si="2"/>
        <v>0</v>
      </c>
      <c r="BC239" s="53">
        <f t="shared" si="3"/>
        <v>0</v>
      </c>
      <c r="BD239" s="53">
        <f t="shared" si="4"/>
        <v>0</v>
      </c>
      <c r="BE239" s="53">
        <f t="shared" si="5"/>
        <v>0</v>
      </c>
      <c r="CA239" s="74">
        <v>12</v>
      </c>
      <c r="CB239" s="74">
        <v>0</v>
      </c>
      <c r="CZ239" s="53">
        <v>0</v>
      </c>
    </row>
    <row r="240" spans="1:104" ht="12.75">
      <c r="A240" s="75">
        <v>84</v>
      </c>
      <c r="B240" s="76" t="s">
        <v>361</v>
      </c>
      <c r="C240" s="77" t="s">
        <v>362</v>
      </c>
      <c r="D240" s="78" t="s">
        <v>62</v>
      </c>
      <c r="E240" s="148"/>
      <c r="F240" s="148"/>
      <c r="G240" s="80">
        <f t="shared" si="0"/>
        <v>0</v>
      </c>
      <c r="O240" s="74">
        <v>2</v>
      </c>
      <c r="AA240" s="53">
        <v>7</v>
      </c>
      <c r="AB240" s="53">
        <v>1002</v>
      </c>
      <c r="AC240" s="53">
        <v>5</v>
      </c>
      <c r="AZ240" s="53">
        <v>2</v>
      </c>
      <c r="BA240" s="53">
        <f t="shared" si="1"/>
        <v>0</v>
      </c>
      <c r="BB240" s="53">
        <f t="shared" si="2"/>
        <v>0</v>
      </c>
      <c r="BC240" s="53">
        <f t="shared" si="3"/>
        <v>0</v>
      </c>
      <c r="BD240" s="53">
        <f t="shared" si="4"/>
        <v>0</v>
      </c>
      <c r="BE240" s="53">
        <f t="shared" si="5"/>
        <v>0</v>
      </c>
      <c r="CA240" s="74">
        <v>7</v>
      </c>
      <c r="CB240" s="74">
        <v>1002</v>
      </c>
      <c r="CZ240" s="53">
        <v>0</v>
      </c>
    </row>
    <row r="241" spans="1:104" ht="12.75">
      <c r="A241" s="75">
        <v>85</v>
      </c>
      <c r="B241" s="76" t="s">
        <v>363</v>
      </c>
      <c r="C241" s="77" t="s">
        <v>364</v>
      </c>
      <c r="D241" s="78" t="s">
        <v>62</v>
      </c>
      <c r="E241" s="148"/>
      <c r="F241" s="148"/>
      <c r="G241" s="80">
        <f t="shared" si="0"/>
        <v>0</v>
      </c>
      <c r="O241" s="74">
        <v>2</v>
      </c>
      <c r="AA241" s="53">
        <v>7</v>
      </c>
      <c r="AB241" s="53">
        <v>1002</v>
      </c>
      <c r="AC241" s="53">
        <v>5</v>
      </c>
      <c r="AZ241" s="53">
        <v>2</v>
      </c>
      <c r="BA241" s="53">
        <f t="shared" si="1"/>
        <v>0</v>
      </c>
      <c r="BB241" s="53">
        <f t="shared" si="2"/>
        <v>0</v>
      </c>
      <c r="BC241" s="53">
        <f t="shared" si="3"/>
        <v>0</v>
      </c>
      <c r="BD241" s="53">
        <f t="shared" si="4"/>
        <v>0</v>
      </c>
      <c r="BE241" s="53">
        <f t="shared" si="5"/>
        <v>0</v>
      </c>
      <c r="CA241" s="74">
        <v>7</v>
      </c>
      <c r="CB241" s="74">
        <v>1002</v>
      </c>
      <c r="CZ241" s="53">
        <v>0</v>
      </c>
    </row>
    <row r="242" spans="1:57" ht="12.75">
      <c r="A242" s="86"/>
      <c r="B242" s="87" t="s">
        <v>76</v>
      </c>
      <c r="C242" s="88" t="str">
        <f>CONCATENATE(B223," ",C223)</f>
        <v>725 Zařizovací předměty</v>
      </c>
      <c r="D242" s="89"/>
      <c r="E242" s="90"/>
      <c r="F242" s="150"/>
      <c r="G242" s="92">
        <f>SUM(G223:G241)</f>
        <v>0</v>
      </c>
      <c r="O242" s="74">
        <v>4</v>
      </c>
      <c r="BA242" s="93">
        <f>SUM(BA223:BA241)</f>
        <v>0</v>
      </c>
      <c r="BB242" s="93">
        <f>SUM(BB223:BB241)</f>
        <v>0</v>
      </c>
      <c r="BC242" s="93">
        <f>SUM(BC223:BC241)</f>
        <v>0</v>
      </c>
      <c r="BD242" s="93">
        <f>SUM(BD223:BD241)</f>
        <v>0</v>
      </c>
      <c r="BE242" s="93">
        <f>SUM(BE223:BE241)</f>
        <v>0</v>
      </c>
    </row>
    <row r="243" spans="1:15" ht="12.75">
      <c r="A243" s="68" t="s">
        <v>74</v>
      </c>
      <c r="B243" s="69" t="s">
        <v>365</v>
      </c>
      <c r="C243" s="70" t="s">
        <v>366</v>
      </c>
      <c r="D243" s="71"/>
      <c r="E243" s="72"/>
      <c r="F243" s="151"/>
      <c r="G243" s="73"/>
      <c r="O243" s="74">
        <v>1</v>
      </c>
    </row>
    <row r="244" spans="1:104" ht="12.75">
      <c r="A244" s="75">
        <v>86</v>
      </c>
      <c r="B244" s="76" t="s">
        <v>367</v>
      </c>
      <c r="C244" s="77" t="s">
        <v>368</v>
      </c>
      <c r="D244" s="78" t="s">
        <v>123</v>
      </c>
      <c r="E244" s="79">
        <v>4</v>
      </c>
      <c r="F244" s="148"/>
      <c r="G244" s="80">
        <f aca="true" t="shared" si="6" ref="G244:G256">E244*F244</f>
        <v>0</v>
      </c>
      <c r="O244" s="74">
        <v>2</v>
      </c>
      <c r="AA244" s="53">
        <v>12</v>
      </c>
      <c r="AB244" s="53">
        <v>0</v>
      </c>
      <c r="AC244" s="53">
        <v>31</v>
      </c>
      <c r="AZ244" s="53">
        <v>2</v>
      </c>
      <c r="BA244" s="53">
        <f aca="true" t="shared" si="7" ref="BA244:BA256">IF(AZ244=1,G244,0)</f>
        <v>0</v>
      </c>
      <c r="BB244" s="53">
        <f aca="true" t="shared" si="8" ref="BB244:BB256">IF(AZ244=2,G244,0)</f>
        <v>0</v>
      </c>
      <c r="BC244" s="53">
        <f aca="true" t="shared" si="9" ref="BC244:BC256">IF(AZ244=3,G244,0)</f>
        <v>0</v>
      </c>
      <c r="BD244" s="53">
        <f aca="true" t="shared" si="10" ref="BD244:BD256">IF(AZ244=4,G244,0)</f>
        <v>0</v>
      </c>
      <c r="BE244" s="53">
        <f aca="true" t="shared" si="11" ref="BE244:BE256">IF(AZ244=5,G244,0)</f>
        <v>0</v>
      </c>
      <c r="CA244" s="74">
        <v>12</v>
      </c>
      <c r="CB244" s="74">
        <v>0</v>
      </c>
      <c r="CZ244" s="53">
        <v>0</v>
      </c>
    </row>
    <row r="245" spans="1:104" ht="12.75">
      <c r="A245" s="75">
        <v>87</v>
      </c>
      <c r="B245" s="76" t="s">
        <v>369</v>
      </c>
      <c r="C245" s="77" t="s">
        <v>370</v>
      </c>
      <c r="D245" s="78" t="s">
        <v>123</v>
      </c>
      <c r="E245" s="79">
        <v>4</v>
      </c>
      <c r="F245" s="148"/>
      <c r="G245" s="80">
        <f t="shared" si="6"/>
        <v>0</v>
      </c>
      <c r="O245" s="74">
        <v>2</v>
      </c>
      <c r="AA245" s="53">
        <v>12</v>
      </c>
      <c r="AB245" s="53">
        <v>0</v>
      </c>
      <c r="AC245" s="53">
        <v>173</v>
      </c>
      <c r="AZ245" s="53">
        <v>2</v>
      </c>
      <c r="BA245" s="53">
        <f t="shared" si="7"/>
        <v>0</v>
      </c>
      <c r="BB245" s="53">
        <f t="shared" si="8"/>
        <v>0</v>
      </c>
      <c r="BC245" s="53">
        <f t="shared" si="9"/>
        <v>0</v>
      </c>
      <c r="BD245" s="53">
        <f t="shared" si="10"/>
        <v>0</v>
      </c>
      <c r="BE245" s="53">
        <f t="shared" si="11"/>
        <v>0</v>
      </c>
      <c r="CA245" s="74">
        <v>12</v>
      </c>
      <c r="CB245" s="74">
        <v>0</v>
      </c>
      <c r="CZ245" s="53">
        <v>0</v>
      </c>
    </row>
    <row r="246" spans="1:104" ht="12.75">
      <c r="A246" s="75">
        <v>88</v>
      </c>
      <c r="B246" s="76" t="s">
        <v>371</v>
      </c>
      <c r="C246" s="77" t="s">
        <v>372</v>
      </c>
      <c r="D246" s="78" t="s">
        <v>123</v>
      </c>
      <c r="E246" s="79">
        <v>2</v>
      </c>
      <c r="F246" s="148"/>
      <c r="G246" s="80">
        <f t="shared" si="6"/>
        <v>0</v>
      </c>
      <c r="O246" s="74">
        <v>2</v>
      </c>
      <c r="AA246" s="53">
        <v>12</v>
      </c>
      <c r="AB246" s="53">
        <v>0</v>
      </c>
      <c r="AC246" s="53">
        <v>174</v>
      </c>
      <c r="AZ246" s="53">
        <v>2</v>
      </c>
      <c r="BA246" s="53">
        <f t="shared" si="7"/>
        <v>0</v>
      </c>
      <c r="BB246" s="53">
        <f t="shared" si="8"/>
        <v>0</v>
      </c>
      <c r="BC246" s="53">
        <f t="shared" si="9"/>
        <v>0</v>
      </c>
      <c r="BD246" s="53">
        <f t="shared" si="10"/>
        <v>0</v>
      </c>
      <c r="BE246" s="53">
        <f t="shared" si="11"/>
        <v>0</v>
      </c>
      <c r="CA246" s="74">
        <v>12</v>
      </c>
      <c r="CB246" s="74">
        <v>0</v>
      </c>
      <c r="CZ246" s="53">
        <v>0</v>
      </c>
    </row>
    <row r="247" spans="1:104" ht="12.75">
      <c r="A247" s="75">
        <v>89</v>
      </c>
      <c r="B247" s="76" t="s">
        <v>373</v>
      </c>
      <c r="C247" s="77" t="s">
        <v>374</v>
      </c>
      <c r="D247" s="78" t="s">
        <v>123</v>
      </c>
      <c r="E247" s="79">
        <v>6</v>
      </c>
      <c r="F247" s="148"/>
      <c r="G247" s="80">
        <f t="shared" si="6"/>
        <v>0</v>
      </c>
      <c r="O247" s="74">
        <v>2</v>
      </c>
      <c r="AA247" s="53">
        <v>12</v>
      </c>
      <c r="AB247" s="53">
        <v>0</v>
      </c>
      <c r="AC247" s="53">
        <v>175</v>
      </c>
      <c r="AZ247" s="53">
        <v>2</v>
      </c>
      <c r="BA247" s="53">
        <f t="shared" si="7"/>
        <v>0</v>
      </c>
      <c r="BB247" s="53">
        <f t="shared" si="8"/>
        <v>0</v>
      </c>
      <c r="BC247" s="53">
        <f t="shared" si="9"/>
        <v>0</v>
      </c>
      <c r="BD247" s="53">
        <f t="shared" si="10"/>
        <v>0</v>
      </c>
      <c r="BE247" s="53">
        <f t="shared" si="11"/>
        <v>0</v>
      </c>
      <c r="CA247" s="74">
        <v>12</v>
      </c>
      <c r="CB247" s="74">
        <v>0</v>
      </c>
      <c r="CZ247" s="53">
        <v>0</v>
      </c>
    </row>
    <row r="248" spans="1:104" ht="12.75">
      <c r="A248" s="75">
        <v>90</v>
      </c>
      <c r="B248" s="76" t="s">
        <v>375</v>
      </c>
      <c r="C248" s="77" t="s">
        <v>376</v>
      </c>
      <c r="D248" s="78" t="s">
        <v>221</v>
      </c>
      <c r="E248" s="79">
        <v>1</v>
      </c>
      <c r="F248" s="148"/>
      <c r="G248" s="80">
        <f t="shared" si="6"/>
        <v>0</v>
      </c>
      <c r="O248" s="74">
        <v>2</v>
      </c>
      <c r="AA248" s="53">
        <v>12</v>
      </c>
      <c r="AB248" s="53">
        <v>0</v>
      </c>
      <c r="AC248" s="53">
        <v>176</v>
      </c>
      <c r="AZ248" s="53">
        <v>2</v>
      </c>
      <c r="BA248" s="53">
        <f t="shared" si="7"/>
        <v>0</v>
      </c>
      <c r="BB248" s="53">
        <f t="shared" si="8"/>
        <v>0</v>
      </c>
      <c r="BC248" s="53">
        <f t="shared" si="9"/>
        <v>0</v>
      </c>
      <c r="BD248" s="53">
        <f t="shared" si="10"/>
        <v>0</v>
      </c>
      <c r="BE248" s="53">
        <f t="shared" si="11"/>
        <v>0</v>
      </c>
      <c r="CA248" s="74">
        <v>12</v>
      </c>
      <c r="CB248" s="74">
        <v>0</v>
      </c>
      <c r="CZ248" s="53">
        <v>0</v>
      </c>
    </row>
    <row r="249" spans="1:104" ht="12.75">
      <c r="A249" s="75">
        <v>91</v>
      </c>
      <c r="B249" s="76" t="s">
        <v>377</v>
      </c>
      <c r="C249" s="77" t="s">
        <v>378</v>
      </c>
      <c r="D249" s="78" t="s">
        <v>123</v>
      </c>
      <c r="E249" s="79">
        <v>8</v>
      </c>
      <c r="F249" s="148"/>
      <c r="G249" s="80">
        <f t="shared" si="6"/>
        <v>0</v>
      </c>
      <c r="O249" s="74">
        <v>2</v>
      </c>
      <c r="AA249" s="53">
        <v>12</v>
      </c>
      <c r="AB249" s="53">
        <v>0</v>
      </c>
      <c r="AC249" s="53">
        <v>177</v>
      </c>
      <c r="AZ249" s="53">
        <v>2</v>
      </c>
      <c r="BA249" s="53">
        <f t="shared" si="7"/>
        <v>0</v>
      </c>
      <c r="BB249" s="53">
        <f t="shared" si="8"/>
        <v>0</v>
      </c>
      <c r="BC249" s="53">
        <f t="shared" si="9"/>
        <v>0</v>
      </c>
      <c r="BD249" s="53">
        <f t="shared" si="10"/>
        <v>0</v>
      </c>
      <c r="BE249" s="53">
        <f t="shared" si="11"/>
        <v>0</v>
      </c>
      <c r="CA249" s="74">
        <v>12</v>
      </c>
      <c r="CB249" s="74">
        <v>0</v>
      </c>
      <c r="CZ249" s="53">
        <v>0</v>
      </c>
    </row>
    <row r="250" spans="1:104" ht="12.75">
      <c r="A250" s="75">
        <v>92</v>
      </c>
      <c r="B250" s="76" t="s">
        <v>379</v>
      </c>
      <c r="C250" s="77" t="s">
        <v>380</v>
      </c>
      <c r="D250" s="78" t="s">
        <v>267</v>
      </c>
      <c r="E250" s="79">
        <v>14</v>
      </c>
      <c r="F250" s="148"/>
      <c r="G250" s="80">
        <f t="shared" si="6"/>
        <v>0</v>
      </c>
      <c r="O250" s="74">
        <v>2</v>
      </c>
      <c r="AA250" s="53">
        <v>12</v>
      </c>
      <c r="AB250" s="53">
        <v>0</v>
      </c>
      <c r="AC250" s="53">
        <v>178</v>
      </c>
      <c r="AZ250" s="53">
        <v>2</v>
      </c>
      <c r="BA250" s="53">
        <f t="shared" si="7"/>
        <v>0</v>
      </c>
      <c r="BB250" s="53">
        <f t="shared" si="8"/>
        <v>0</v>
      </c>
      <c r="BC250" s="53">
        <f t="shared" si="9"/>
        <v>0</v>
      </c>
      <c r="BD250" s="53">
        <f t="shared" si="10"/>
        <v>0</v>
      </c>
      <c r="BE250" s="53">
        <f t="shared" si="11"/>
        <v>0</v>
      </c>
      <c r="CA250" s="74">
        <v>12</v>
      </c>
      <c r="CB250" s="74">
        <v>0</v>
      </c>
      <c r="CZ250" s="53">
        <v>0</v>
      </c>
    </row>
    <row r="251" spans="1:104" ht="12.75">
      <c r="A251" s="75">
        <v>93</v>
      </c>
      <c r="B251" s="76" t="s">
        <v>381</v>
      </c>
      <c r="C251" s="77" t="s">
        <v>382</v>
      </c>
      <c r="D251" s="78" t="s">
        <v>221</v>
      </c>
      <c r="E251" s="79">
        <v>1</v>
      </c>
      <c r="F251" s="148"/>
      <c r="G251" s="80">
        <f t="shared" si="6"/>
        <v>0</v>
      </c>
      <c r="O251" s="74">
        <v>2</v>
      </c>
      <c r="AA251" s="53">
        <v>12</v>
      </c>
      <c r="AB251" s="53">
        <v>0</v>
      </c>
      <c r="AC251" s="53">
        <v>179</v>
      </c>
      <c r="AZ251" s="53">
        <v>2</v>
      </c>
      <c r="BA251" s="53">
        <f t="shared" si="7"/>
        <v>0</v>
      </c>
      <c r="BB251" s="53">
        <f t="shared" si="8"/>
        <v>0</v>
      </c>
      <c r="BC251" s="53">
        <f t="shared" si="9"/>
        <v>0</v>
      </c>
      <c r="BD251" s="53">
        <f t="shared" si="10"/>
        <v>0</v>
      </c>
      <c r="BE251" s="53">
        <f t="shared" si="11"/>
        <v>0</v>
      </c>
      <c r="CA251" s="74">
        <v>12</v>
      </c>
      <c r="CB251" s="74">
        <v>0</v>
      </c>
      <c r="CZ251" s="53">
        <v>0</v>
      </c>
    </row>
    <row r="252" spans="1:104" ht="12.75">
      <c r="A252" s="75">
        <v>94</v>
      </c>
      <c r="B252" s="76" t="s">
        <v>383</v>
      </c>
      <c r="C252" s="77" t="s">
        <v>384</v>
      </c>
      <c r="D252" s="78" t="s">
        <v>221</v>
      </c>
      <c r="E252" s="79">
        <v>1</v>
      </c>
      <c r="F252" s="148"/>
      <c r="G252" s="80">
        <f t="shared" si="6"/>
        <v>0</v>
      </c>
      <c r="O252" s="74">
        <v>2</v>
      </c>
      <c r="AA252" s="53">
        <v>12</v>
      </c>
      <c r="AB252" s="53">
        <v>0</v>
      </c>
      <c r="AC252" s="53">
        <v>180</v>
      </c>
      <c r="AZ252" s="53">
        <v>2</v>
      </c>
      <c r="BA252" s="53">
        <f t="shared" si="7"/>
        <v>0</v>
      </c>
      <c r="BB252" s="53">
        <f t="shared" si="8"/>
        <v>0</v>
      </c>
      <c r="BC252" s="53">
        <f t="shared" si="9"/>
        <v>0</v>
      </c>
      <c r="BD252" s="53">
        <f t="shared" si="10"/>
        <v>0</v>
      </c>
      <c r="BE252" s="53">
        <f t="shared" si="11"/>
        <v>0</v>
      </c>
      <c r="CA252" s="74">
        <v>12</v>
      </c>
      <c r="CB252" s="74">
        <v>0</v>
      </c>
      <c r="CZ252" s="53">
        <v>0</v>
      </c>
    </row>
    <row r="253" spans="1:104" ht="12.75">
      <c r="A253" s="75">
        <v>95</v>
      </c>
      <c r="B253" s="76" t="s">
        <v>385</v>
      </c>
      <c r="C253" s="77" t="s">
        <v>386</v>
      </c>
      <c r="D253" s="78" t="s">
        <v>221</v>
      </c>
      <c r="E253" s="79">
        <v>1</v>
      </c>
      <c r="F253" s="148"/>
      <c r="G253" s="80">
        <f t="shared" si="6"/>
        <v>0</v>
      </c>
      <c r="O253" s="74">
        <v>2</v>
      </c>
      <c r="AA253" s="53">
        <v>12</v>
      </c>
      <c r="AB253" s="53">
        <v>0</v>
      </c>
      <c r="AC253" s="53">
        <v>183</v>
      </c>
      <c r="AZ253" s="53">
        <v>2</v>
      </c>
      <c r="BA253" s="53">
        <f t="shared" si="7"/>
        <v>0</v>
      </c>
      <c r="BB253" s="53">
        <f t="shared" si="8"/>
        <v>0</v>
      </c>
      <c r="BC253" s="53">
        <f t="shared" si="9"/>
        <v>0</v>
      </c>
      <c r="BD253" s="53">
        <f t="shared" si="10"/>
        <v>0</v>
      </c>
      <c r="BE253" s="53">
        <f t="shared" si="11"/>
        <v>0</v>
      </c>
      <c r="CA253" s="74">
        <v>12</v>
      </c>
      <c r="CB253" s="74">
        <v>0</v>
      </c>
      <c r="CZ253" s="53">
        <v>0</v>
      </c>
    </row>
    <row r="254" spans="1:104" ht="12.75">
      <c r="A254" s="75">
        <v>96</v>
      </c>
      <c r="B254" s="76" t="s">
        <v>387</v>
      </c>
      <c r="C254" s="77" t="s">
        <v>318</v>
      </c>
      <c r="D254" s="78" t="s">
        <v>62</v>
      </c>
      <c r="E254" s="79">
        <v>5</v>
      </c>
      <c r="F254" s="148"/>
      <c r="G254" s="80">
        <f t="shared" si="6"/>
        <v>0</v>
      </c>
      <c r="O254" s="74">
        <v>2</v>
      </c>
      <c r="AA254" s="53">
        <v>12</v>
      </c>
      <c r="AB254" s="53">
        <v>0</v>
      </c>
      <c r="AC254" s="53">
        <v>32</v>
      </c>
      <c r="AZ254" s="53">
        <v>2</v>
      </c>
      <c r="BA254" s="53">
        <f t="shared" si="7"/>
        <v>0</v>
      </c>
      <c r="BB254" s="53">
        <f t="shared" si="8"/>
        <v>0</v>
      </c>
      <c r="BC254" s="53">
        <f t="shared" si="9"/>
        <v>0</v>
      </c>
      <c r="BD254" s="53">
        <f t="shared" si="10"/>
        <v>0</v>
      </c>
      <c r="BE254" s="53">
        <f t="shared" si="11"/>
        <v>0</v>
      </c>
      <c r="CA254" s="74">
        <v>12</v>
      </c>
      <c r="CB254" s="74">
        <v>0</v>
      </c>
      <c r="CZ254" s="53">
        <v>0</v>
      </c>
    </row>
    <row r="255" spans="1:104" ht="12.75">
      <c r="A255" s="75">
        <v>97</v>
      </c>
      <c r="B255" s="76" t="s">
        <v>388</v>
      </c>
      <c r="C255" s="77" t="s">
        <v>389</v>
      </c>
      <c r="D255" s="78" t="s">
        <v>62</v>
      </c>
      <c r="E255" s="148"/>
      <c r="F255" s="148"/>
      <c r="G255" s="80">
        <f t="shared" si="6"/>
        <v>0</v>
      </c>
      <c r="O255" s="74">
        <v>2</v>
      </c>
      <c r="AA255" s="53">
        <v>7</v>
      </c>
      <c r="AB255" s="53">
        <v>1002</v>
      </c>
      <c r="AC255" s="53">
        <v>5</v>
      </c>
      <c r="AZ255" s="53">
        <v>2</v>
      </c>
      <c r="BA255" s="53">
        <f t="shared" si="7"/>
        <v>0</v>
      </c>
      <c r="BB255" s="53">
        <f t="shared" si="8"/>
        <v>0</v>
      </c>
      <c r="BC255" s="53">
        <f t="shared" si="9"/>
        <v>0</v>
      </c>
      <c r="BD255" s="53">
        <f t="shared" si="10"/>
        <v>0</v>
      </c>
      <c r="BE255" s="53">
        <f t="shared" si="11"/>
        <v>0</v>
      </c>
      <c r="CA255" s="74">
        <v>7</v>
      </c>
      <c r="CB255" s="74">
        <v>1002</v>
      </c>
      <c r="CZ255" s="53">
        <v>0</v>
      </c>
    </row>
    <row r="256" spans="1:104" ht="12.75">
      <c r="A256" s="75">
        <v>98</v>
      </c>
      <c r="B256" s="76" t="s">
        <v>390</v>
      </c>
      <c r="C256" s="77" t="s">
        <v>391</v>
      </c>
      <c r="D256" s="78" t="s">
        <v>62</v>
      </c>
      <c r="E256" s="148"/>
      <c r="F256" s="148"/>
      <c r="G256" s="80">
        <f t="shared" si="6"/>
        <v>0</v>
      </c>
      <c r="O256" s="74">
        <v>2</v>
      </c>
      <c r="AA256" s="53">
        <v>7</v>
      </c>
      <c r="AB256" s="53">
        <v>1002</v>
      </c>
      <c r="AC256" s="53">
        <v>5</v>
      </c>
      <c r="AZ256" s="53">
        <v>2</v>
      </c>
      <c r="BA256" s="53">
        <f t="shared" si="7"/>
        <v>0</v>
      </c>
      <c r="BB256" s="53">
        <f t="shared" si="8"/>
        <v>0</v>
      </c>
      <c r="BC256" s="53">
        <f t="shared" si="9"/>
        <v>0</v>
      </c>
      <c r="BD256" s="53">
        <f t="shared" si="10"/>
        <v>0</v>
      </c>
      <c r="BE256" s="53">
        <f t="shared" si="11"/>
        <v>0</v>
      </c>
      <c r="CA256" s="74">
        <v>7</v>
      </c>
      <c r="CB256" s="74">
        <v>1002</v>
      </c>
      <c r="CZ256" s="53">
        <v>0</v>
      </c>
    </row>
    <row r="257" spans="1:57" ht="12.75">
      <c r="A257" s="86"/>
      <c r="B257" s="87" t="s">
        <v>76</v>
      </c>
      <c r="C257" s="88" t="str">
        <f>CONCATENATE(B243," ",C243)</f>
        <v>735 Otopná tělesa</v>
      </c>
      <c r="D257" s="89"/>
      <c r="E257" s="90"/>
      <c r="F257" s="150"/>
      <c r="G257" s="92">
        <f>SUM(G243:G256)</f>
        <v>0</v>
      </c>
      <c r="O257" s="74">
        <v>4</v>
      </c>
      <c r="BA257" s="93">
        <f>SUM(BA243:BA256)</f>
        <v>0</v>
      </c>
      <c r="BB257" s="93">
        <f>SUM(BB243:BB256)</f>
        <v>0</v>
      </c>
      <c r="BC257" s="93">
        <f>SUM(BC243:BC256)</f>
        <v>0</v>
      </c>
      <c r="BD257" s="93">
        <f>SUM(BD243:BD256)</f>
        <v>0</v>
      </c>
      <c r="BE257" s="93">
        <f>SUM(BE243:BE256)</f>
        <v>0</v>
      </c>
    </row>
    <row r="258" spans="1:15" ht="12.75">
      <c r="A258" s="68" t="s">
        <v>74</v>
      </c>
      <c r="B258" s="69" t="s">
        <v>392</v>
      </c>
      <c r="C258" s="70" t="s">
        <v>393</v>
      </c>
      <c r="D258" s="71"/>
      <c r="E258" s="72"/>
      <c r="F258" s="151"/>
      <c r="G258" s="73"/>
      <c r="O258" s="74">
        <v>1</v>
      </c>
    </row>
    <row r="259" spans="1:104" ht="12.75">
      <c r="A259" s="75">
        <v>99</v>
      </c>
      <c r="B259" s="76" t="s">
        <v>394</v>
      </c>
      <c r="C259" s="77" t="s">
        <v>395</v>
      </c>
      <c r="D259" s="78" t="s">
        <v>93</v>
      </c>
      <c r="E259" s="79">
        <v>20.1124</v>
      </c>
      <c r="F259" s="148"/>
      <c r="G259" s="80">
        <f>E259*F259</f>
        <v>0</v>
      </c>
      <c r="O259" s="74">
        <v>2</v>
      </c>
      <c r="AA259" s="53">
        <v>1</v>
      </c>
      <c r="AB259" s="53">
        <v>7</v>
      </c>
      <c r="AC259" s="53">
        <v>7</v>
      </c>
      <c r="AZ259" s="53">
        <v>2</v>
      </c>
      <c r="BA259" s="53">
        <f>IF(AZ259=1,G259,0)</f>
        <v>0</v>
      </c>
      <c r="BB259" s="53">
        <f>IF(AZ259=2,G259,0)</f>
        <v>0</v>
      </c>
      <c r="BC259" s="53">
        <f>IF(AZ259=3,G259,0)</f>
        <v>0</v>
      </c>
      <c r="BD259" s="53">
        <f>IF(AZ259=4,G259,0)</f>
        <v>0</v>
      </c>
      <c r="BE259" s="53">
        <f>IF(AZ259=5,G259,0)</f>
        <v>0</v>
      </c>
      <c r="CA259" s="74">
        <v>1</v>
      </c>
      <c r="CB259" s="74">
        <v>7</v>
      </c>
      <c r="CZ259" s="53">
        <v>0</v>
      </c>
    </row>
    <row r="260" spans="1:15" ht="12.75">
      <c r="A260" s="81"/>
      <c r="B260" s="83"/>
      <c r="C260" s="164" t="s">
        <v>396</v>
      </c>
      <c r="D260" s="165"/>
      <c r="E260" s="84">
        <v>0</v>
      </c>
      <c r="F260" s="149"/>
      <c r="G260" s="85"/>
      <c r="M260" s="82" t="s">
        <v>396</v>
      </c>
      <c r="O260" s="74"/>
    </row>
    <row r="261" spans="1:15" ht="12.75">
      <c r="A261" s="81"/>
      <c r="B261" s="83"/>
      <c r="C261" s="164" t="s">
        <v>397</v>
      </c>
      <c r="D261" s="165"/>
      <c r="E261" s="84">
        <v>20.1124</v>
      </c>
      <c r="F261" s="149"/>
      <c r="G261" s="85"/>
      <c r="M261" s="82" t="s">
        <v>397</v>
      </c>
      <c r="O261" s="74"/>
    </row>
    <row r="262" spans="1:104" ht="12.75">
      <c r="A262" s="75">
        <v>100</v>
      </c>
      <c r="B262" s="76" t="s">
        <v>398</v>
      </c>
      <c r="C262" s="77" t="s">
        <v>399</v>
      </c>
      <c r="D262" s="78" t="s">
        <v>93</v>
      </c>
      <c r="E262" s="79">
        <v>378.9971</v>
      </c>
      <c r="F262" s="148"/>
      <c r="G262" s="80">
        <f>E262*F262</f>
        <v>0</v>
      </c>
      <c r="O262" s="74">
        <v>2</v>
      </c>
      <c r="AA262" s="53">
        <v>1</v>
      </c>
      <c r="AB262" s="53">
        <v>7</v>
      </c>
      <c r="AC262" s="53">
        <v>7</v>
      </c>
      <c r="AZ262" s="53">
        <v>2</v>
      </c>
      <c r="BA262" s="53">
        <f>IF(AZ262=1,G262,0)</f>
        <v>0</v>
      </c>
      <c r="BB262" s="53">
        <f>IF(AZ262=2,G262,0)</f>
        <v>0</v>
      </c>
      <c r="BC262" s="53">
        <f>IF(AZ262=3,G262,0)</f>
        <v>0</v>
      </c>
      <c r="BD262" s="53">
        <f>IF(AZ262=4,G262,0)</f>
        <v>0</v>
      </c>
      <c r="BE262" s="53">
        <f>IF(AZ262=5,G262,0)</f>
        <v>0</v>
      </c>
      <c r="CA262" s="74">
        <v>1</v>
      </c>
      <c r="CB262" s="74">
        <v>7</v>
      </c>
      <c r="CZ262" s="53">
        <v>0</v>
      </c>
    </row>
    <row r="263" spans="1:15" ht="12.75">
      <c r="A263" s="81"/>
      <c r="B263" s="83"/>
      <c r="C263" s="164" t="s">
        <v>400</v>
      </c>
      <c r="D263" s="165"/>
      <c r="E263" s="84">
        <v>0</v>
      </c>
      <c r="F263" s="149"/>
      <c r="G263" s="85"/>
      <c r="M263" s="82" t="s">
        <v>400</v>
      </c>
      <c r="O263" s="74"/>
    </row>
    <row r="264" spans="1:15" ht="12.75">
      <c r="A264" s="81"/>
      <c r="B264" s="83"/>
      <c r="C264" s="164" t="s">
        <v>401</v>
      </c>
      <c r="D264" s="165"/>
      <c r="E264" s="84">
        <v>157.3127</v>
      </c>
      <c r="F264" s="149"/>
      <c r="G264" s="85"/>
      <c r="M264" s="82" t="s">
        <v>401</v>
      </c>
      <c r="O264" s="74"/>
    </row>
    <row r="265" spans="1:15" ht="12.75">
      <c r="A265" s="81"/>
      <c r="B265" s="83"/>
      <c r="C265" s="164" t="s">
        <v>402</v>
      </c>
      <c r="D265" s="165"/>
      <c r="E265" s="84">
        <v>0</v>
      </c>
      <c r="F265" s="149"/>
      <c r="G265" s="85"/>
      <c r="M265" s="82" t="s">
        <v>402</v>
      </c>
      <c r="O265" s="74"/>
    </row>
    <row r="266" spans="1:15" ht="12.75">
      <c r="A266" s="81"/>
      <c r="B266" s="83"/>
      <c r="C266" s="164" t="s">
        <v>403</v>
      </c>
      <c r="D266" s="165"/>
      <c r="E266" s="84">
        <v>86.799</v>
      </c>
      <c r="F266" s="149"/>
      <c r="G266" s="85"/>
      <c r="M266" s="82" t="s">
        <v>403</v>
      </c>
      <c r="O266" s="74"/>
    </row>
    <row r="267" spans="1:15" ht="12.75">
      <c r="A267" s="81"/>
      <c r="B267" s="83"/>
      <c r="C267" s="164" t="s">
        <v>404</v>
      </c>
      <c r="D267" s="165"/>
      <c r="E267" s="84">
        <v>0</v>
      </c>
      <c r="F267" s="149"/>
      <c r="G267" s="85"/>
      <c r="M267" s="82" t="s">
        <v>404</v>
      </c>
      <c r="O267" s="74"/>
    </row>
    <row r="268" spans="1:15" ht="12.75">
      <c r="A268" s="81"/>
      <c r="B268" s="83"/>
      <c r="C268" s="164" t="s">
        <v>405</v>
      </c>
      <c r="D268" s="165"/>
      <c r="E268" s="84">
        <v>89.3057</v>
      </c>
      <c r="F268" s="149"/>
      <c r="G268" s="85"/>
      <c r="M268" s="82" t="s">
        <v>405</v>
      </c>
      <c r="O268" s="74"/>
    </row>
    <row r="269" spans="1:15" ht="12.75">
      <c r="A269" s="81"/>
      <c r="B269" s="83"/>
      <c r="C269" s="164" t="s">
        <v>298</v>
      </c>
      <c r="D269" s="165"/>
      <c r="E269" s="84">
        <v>0</v>
      </c>
      <c r="F269" s="149"/>
      <c r="G269" s="85"/>
      <c r="M269" s="82" t="s">
        <v>298</v>
      </c>
      <c r="O269" s="74"/>
    </row>
    <row r="270" spans="1:15" ht="12.75">
      <c r="A270" s="81"/>
      <c r="B270" s="83"/>
      <c r="C270" s="164" t="s">
        <v>406</v>
      </c>
      <c r="D270" s="165"/>
      <c r="E270" s="84">
        <v>45.5796</v>
      </c>
      <c r="F270" s="149"/>
      <c r="G270" s="85"/>
      <c r="M270" s="82" t="s">
        <v>406</v>
      </c>
      <c r="O270" s="74"/>
    </row>
    <row r="271" spans="1:104" ht="12.75">
      <c r="A271" s="75">
        <v>101</v>
      </c>
      <c r="B271" s="76" t="s">
        <v>407</v>
      </c>
      <c r="C271" s="77" t="s">
        <v>408</v>
      </c>
      <c r="D271" s="78" t="s">
        <v>84</v>
      </c>
      <c r="E271" s="79">
        <v>0.724</v>
      </c>
      <c r="F271" s="148"/>
      <c r="G271" s="80">
        <f>E271*F271</f>
        <v>0</v>
      </c>
      <c r="O271" s="74">
        <v>2</v>
      </c>
      <c r="AA271" s="53">
        <v>1</v>
      </c>
      <c r="AB271" s="53">
        <v>7</v>
      </c>
      <c r="AC271" s="53">
        <v>7</v>
      </c>
      <c r="AZ271" s="53">
        <v>2</v>
      </c>
      <c r="BA271" s="53">
        <f>IF(AZ271=1,G271,0)</f>
        <v>0</v>
      </c>
      <c r="BB271" s="53">
        <f>IF(AZ271=2,G271,0)</f>
        <v>0</v>
      </c>
      <c r="BC271" s="53">
        <f>IF(AZ271=3,G271,0)</f>
        <v>0</v>
      </c>
      <c r="BD271" s="53">
        <f>IF(AZ271=4,G271,0)</f>
        <v>0</v>
      </c>
      <c r="BE271" s="53">
        <f>IF(AZ271=5,G271,0)</f>
        <v>0</v>
      </c>
      <c r="CA271" s="74">
        <v>1</v>
      </c>
      <c r="CB271" s="74">
        <v>7</v>
      </c>
      <c r="CZ271" s="53">
        <v>0.00295</v>
      </c>
    </row>
    <row r="272" spans="1:15" ht="12.75">
      <c r="A272" s="81"/>
      <c r="B272" s="83"/>
      <c r="C272" s="164" t="s">
        <v>409</v>
      </c>
      <c r="D272" s="165"/>
      <c r="E272" s="84">
        <v>0.724</v>
      </c>
      <c r="F272" s="149"/>
      <c r="G272" s="85"/>
      <c r="M272" s="82" t="s">
        <v>409</v>
      </c>
      <c r="O272" s="74"/>
    </row>
    <row r="273" spans="1:104" ht="12.75">
      <c r="A273" s="75">
        <v>102</v>
      </c>
      <c r="B273" s="76" t="s">
        <v>410</v>
      </c>
      <c r="C273" s="77" t="s">
        <v>411</v>
      </c>
      <c r="D273" s="78" t="s">
        <v>267</v>
      </c>
      <c r="E273" s="79">
        <v>157.3127</v>
      </c>
      <c r="F273" s="148"/>
      <c r="G273" s="80">
        <f>E273*F273</f>
        <v>0</v>
      </c>
      <c r="O273" s="74">
        <v>2</v>
      </c>
      <c r="AA273" s="53">
        <v>1</v>
      </c>
      <c r="AB273" s="53">
        <v>7</v>
      </c>
      <c r="AC273" s="53">
        <v>7</v>
      </c>
      <c r="AZ273" s="53">
        <v>2</v>
      </c>
      <c r="BA273" s="53">
        <f>IF(AZ273=1,G273,0)</f>
        <v>0</v>
      </c>
      <c r="BB273" s="53">
        <f>IF(AZ273=2,G273,0)</f>
        <v>0</v>
      </c>
      <c r="BC273" s="53">
        <f>IF(AZ273=3,G273,0)</f>
        <v>0</v>
      </c>
      <c r="BD273" s="53">
        <f>IF(AZ273=4,G273,0)</f>
        <v>0</v>
      </c>
      <c r="BE273" s="53">
        <f>IF(AZ273=5,G273,0)</f>
        <v>0</v>
      </c>
      <c r="CA273" s="74">
        <v>1</v>
      </c>
      <c r="CB273" s="74">
        <v>7</v>
      </c>
      <c r="CZ273" s="53">
        <v>0.00016</v>
      </c>
    </row>
    <row r="274" spans="1:15" ht="12.75">
      <c r="A274" s="81"/>
      <c r="B274" s="83"/>
      <c r="C274" s="164" t="s">
        <v>400</v>
      </c>
      <c r="D274" s="165"/>
      <c r="E274" s="84">
        <v>0</v>
      </c>
      <c r="F274" s="149"/>
      <c r="G274" s="85"/>
      <c r="M274" s="82" t="s">
        <v>400</v>
      </c>
      <c r="O274" s="74"/>
    </row>
    <row r="275" spans="1:15" ht="12.75">
      <c r="A275" s="81"/>
      <c r="B275" s="83"/>
      <c r="C275" s="164" t="s">
        <v>401</v>
      </c>
      <c r="D275" s="165"/>
      <c r="E275" s="84">
        <v>157.3127</v>
      </c>
      <c r="F275" s="149"/>
      <c r="G275" s="85"/>
      <c r="M275" s="82" t="s">
        <v>401</v>
      </c>
      <c r="O275" s="74"/>
    </row>
    <row r="276" spans="1:104" ht="12.75">
      <c r="A276" s="75">
        <v>103</v>
      </c>
      <c r="B276" s="76" t="s">
        <v>412</v>
      </c>
      <c r="C276" s="77" t="s">
        <v>413</v>
      </c>
      <c r="D276" s="78" t="s">
        <v>267</v>
      </c>
      <c r="E276" s="79">
        <v>86.799</v>
      </c>
      <c r="F276" s="148"/>
      <c r="G276" s="80">
        <f>E276*F276</f>
        <v>0</v>
      </c>
      <c r="O276" s="74">
        <v>2</v>
      </c>
      <c r="AA276" s="53">
        <v>1</v>
      </c>
      <c r="AB276" s="53">
        <v>7</v>
      </c>
      <c r="AC276" s="53">
        <v>7</v>
      </c>
      <c r="AZ276" s="53">
        <v>2</v>
      </c>
      <c r="BA276" s="53">
        <f>IF(AZ276=1,G276,0)</f>
        <v>0</v>
      </c>
      <c r="BB276" s="53">
        <f>IF(AZ276=2,G276,0)</f>
        <v>0</v>
      </c>
      <c r="BC276" s="53">
        <f>IF(AZ276=3,G276,0)</f>
        <v>0</v>
      </c>
      <c r="BD276" s="53">
        <f>IF(AZ276=4,G276,0)</f>
        <v>0</v>
      </c>
      <c r="BE276" s="53">
        <f>IF(AZ276=5,G276,0)</f>
        <v>0</v>
      </c>
      <c r="CA276" s="74">
        <v>1</v>
      </c>
      <c r="CB276" s="74">
        <v>7</v>
      </c>
      <c r="CZ276" s="53">
        <v>0.00016</v>
      </c>
    </row>
    <row r="277" spans="1:15" ht="12.75">
      <c r="A277" s="81"/>
      <c r="B277" s="83"/>
      <c r="C277" s="164" t="s">
        <v>402</v>
      </c>
      <c r="D277" s="165"/>
      <c r="E277" s="84">
        <v>0</v>
      </c>
      <c r="F277" s="149"/>
      <c r="G277" s="85"/>
      <c r="M277" s="82" t="s">
        <v>402</v>
      </c>
      <c r="O277" s="74"/>
    </row>
    <row r="278" spans="1:15" ht="12.75">
      <c r="A278" s="81"/>
      <c r="B278" s="83"/>
      <c r="C278" s="164" t="s">
        <v>403</v>
      </c>
      <c r="D278" s="165"/>
      <c r="E278" s="84">
        <v>86.799</v>
      </c>
      <c r="F278" s="149"/>
      <c r="G278" s="85"/>
      <c r="M278" s="82" t="s">
        <v>403</v>
      </c>
      <c r="O278" s="74"/>
    </row>
    <row r="279" spans="1:104" ht="12.75">
      <c r="A279" s="75">
        <v>104</v>
      </c>
      <c r="B279" s="76" t="s">
        <v>414</v>
      </c>
      <c r="C279" s="77" t="s">
        <v>415</v>
      </c>
      <c r="D279" s="78" t="s">
        <v>267</v>
      </c>
      <c r="E279" s="79">
        <v>89.3057</v>
      </c>
      <c r="F279" s="148"/>
      <c r="G279" s="80">
        <f>E279*F279</f>
        <v>0</v>
      </c>
      <c r="O279" s="74">
        <v>2</v>
      </c>
      <c r="AA279" s="53">
        <v>1</v>
      </c>
      <c r="AB279" s="53">
        <v>7</v>
      </c>
      <c r="AC279" s="53">
        <v>7</v>
      </c>
      <c r="AZ279" s="53">
        <v>2</v>
      </c>
      <c r="BA279" s="53">
        <f>IF(AZ279=1,G279,0)</f>
        <v>0</v>
      </c>
      <c r="BB279" s="53">
        <f>IF(AZ279=2,G279,0)</f>
        <v>0</v>
      </c>
      <c r="BC279" s="53">
        <f>IF(AZ279=3,G279,0)</f>
        <v>0</v>
      </c>
      <c r="BD279" s="53">
        <f>IF(AZ279=4,G279,0)</f>
        <v>0</v>
      </c>
      <c r="BE279" s="53">
        <f>IF(AZ279=5,G279,0)</f>
        <v>0</v>
      </c>
      <c r="CA279" s="74">
        <v>1</v>
      </c>
      <c r="CB279" s="74">
        <v>7</v>
      </c>
      <c r="CZ279" s="53">
        <v>0.00016</v>
      </c>
    </row>
    <row r="280" spans="1:15" ht="12.75">
      <c r="A280" s="81"/>
      <c r="B280" s="83"/>
      <c r="C280" s="164" t="s">
        <v>404</v>
      </c>
      <c r="D280" s="165"/>
      <c r="E280" s="84">
        <v>0</v>
      </c>
      <c r="F280" s="149"/>
      <c r="G280" s="85"/>
      <c r="M280" s="82" t="s">
        <v>404</v>
      </c>
      <c r="O280" s="74"/>
    </row>
    <row r="281" spans="1:15" ht="12.75">
      <c r="A281" s="81"/>
      <c r="B281" s="83"/>
      <c r="C281" s="164" t="s">
        <v>405</v>
      </c>
      <c r="D281" s="165"/>
      <c r="E281" s="84">
        <v>89.3057</v>
      </c>
      <c r="F281" s="149"/>
      <c r="G281" s="85"/>
      <c r="M281" s="82" t="s">
        <v>405</v>
      </c>
      <c r="O281" s="74"/>
    </row>
    <row r="282" spans="1:104" ht="22.5">
      <c r="A282" s="75">
        <v>105</v>
      </c>
      <c r="B282" s="76" t="s">
        <v>416</v>
      </c>
      <c r="C282" s="77" t="s">
        <v>417</v>
      </c>
      <c r="D282" s="78" t="s">
        <v>267</v>
      </c>
      <c r="E282" s="79">
        <v>45.5796</v>
      </c>
      <c r="F282" s="148"/>
      <c r="G282" s="80">
        <f>E282*F282</f>
        <v>0</v>
      </c>
      <c r="O282" s="74">
        <v>2</v>
      </c>
      <c r="AA282" s="53">
        <v>1</v>
      </c>
      <c r="AB282" s="53">
        <v>7</v>
      </c>
      <c r="AC282" s="53">
        <v>7</v>
      </c>
      <c r="AZ282" s="53">
        <v>2</v>
      </c>
      <c r="BA282" s="53">
        <f>IF(AZ282=1,G282,0)</f>
        <v>0</v>
      </c>
      <c r="BB282" s="53">
        <f>IF(AZ282=2,G282,0)</f>
        <v>0</v>
      </c>
      <c r="BC282" s="53">
        <f>IF(AZ282=3,G282,0)</f>
        <v>0</v>
      </c>
      <c r="BD282" s="53">
        <f>IF(AZ282=4,G282,0)</f>
        <v>0</v>
      </c>
      <c r="BE282" s="53">
        <f>IF(AZ282=5,G282,0)</f>
        <v>0</v>
      </c>
      <c r="CA282" s="74">
        <v>1</v>
      </c>
      <c r="CB282" s="74">
        <v>7</v>
      </c>
      <c r="CZ282" s="53">
        <v>0.00016</v>
      </c>
    </row>
    <row r="283" spans="1:15" ht="12.75">
      <c r="A283" s="81"/>
      <c r="B283" s="83"/>
      <c r="C283" s="164" t="s">
        <v>298</v>
      </c>
      <c r="D283" s="165"/>
      <c r="E283" s="84">
        <v>0</v>
      </c>
      <c r="F283" s="149"/>
      <c r="G283" s="85"/>
      <c r="M283" s="82" t="s">
        <v>298</v>
      </c>
      <c r="O283" s="74"/>
    </row>
    <row r="284" spans="1:15" ht="12.75">
      <c r="A284" s="81"/>
      <c r="B284" s="83"/>
      <c r="C284" s="164" t="s">
        <v>406</v>
      </c>
      <c r="D284" s="165"/>
      <c r="E284" s="84">
        <v>45.5796</v>
      </c>
      <c r="F284" s="149"/>
      <c r="G284" s="85"/>
      <c r="M284" s="82" t="s">
        <v>406</v>
      </c>
      <c r="O284" s="74"/>
    </row>
    <row r="285" spans="1:104" ht="22.5">
      <c r="A285" s="75">
        <v>106</v>
      </c>
      <c r="B285" s="76" t="s">
        <v>418</v>
      </c>
      <c r="C285" s="77" t="s">
        <v>419</v>
      </c>
      <c r="D285" s="78" t="s">
        <v>267</v>
      </c>
      <c r="E285" s="79">
        <v>74.4378</v>
      </c>
      <c r="F285" s="148"/>
      <c r="G285" s="80">
        <f>E285*F285</f>
        <v>0</v>
      </c>
      <c r="O285" s="74">
        <v>2</v>
      </c>
      <c r="AA285" s="53">
        <v>1</v>
      </c>
      <c r="AB285" s="53">
        <v>7</v>
      </c>
      <c r="AC285" s="53">
        <v>7</v>
      </c>
      <c r="AZ285" s="53">
        <v>2</v>
      </c>
      <c r="BA285" s="53">
        <f>IF(AZ285=1,G285,0)</f>
        <v>0</v>
      </c>
      <c r="BB285" s="53">
        <f>IF(AZ285=2,G285,0)</f>
        <v>0</v>
      </c>
      <c r="BC285" s="53">
        <f>IF(AZ285=3,G285,0)</f>
        <v>0</v>
      </c>
      <c r="BD285" s="53">
        <f>IF(AZ285=4,G285,0)</f>
        <v>0</v>
      </c>
      <c r="BE285" s="53">
        <f>IF(AZ285=5,G285,0)</f>
        <v>0</v>
      </c>
      <c r="CA285" s="74">
        <v>1</v>
      </c>
      <c r="CB285" s="74">
        <v>7</v>
      </c>
      <c r="CZ285" s="53">
        <v>0.01253</v>
      </c>
    </row>
    <row r="286" spans="1:15" ht="12.75">
      <c r="A286" s="81"/>
      <c r="B286" s="83"/>
      <c r="C286" s="164" t="s">
        <v>420</v>
      </c>
      <c r="D286" s="165"/>
      <c r="E286" s="84">
        <v>0</v>
      </c>
      <c r="F286" s="149"/>
      <c r="G286" s="85"/>
      <c r="M286" s="82" t="s">
        <v>420</v>
      </c>
      <c r="O286" s="74"/>
    </row>
    <row r="287" spans="1:15" ht="12.75">
      <c r="A287" s="81"/>
      <c r="B287" s="83"/>
      <c r="C287" s="164" t="s">
        <v>421</v>
      </c>
      <c r="D287" s="165"/>
      <c r="E287" s="84">
        <v>74.4378</v>
      </c>
      <c r="F287" s="149"/>
      <c r="G287" s="85"/>
      <c r="M287" s="82" t="s">
        <v>421</v>
      </c>
      <c r="O287" s="74"/>
    </row>
    <row r="288" spans="1:104" ht="12.75">
      <c r="A288" s="75">
        <v>107</v>
      </c>
      <c r="B288" s="76" t="s">
        <v>422</v>
      </c>
      <c r="C288" s="77" t="s">
        <v>423</v>
      </c>
      <c r="D288" s="78" t="s">
        <v>84</v>
      </c>
      <c r="E288" s="79">
        <v>1.4888</v>
      </c>
      <c r="F288" s="148"/>
      <c r="G288" s="80">
        <f>E288*F288</f>
        <v>0</v>
      </c>
      <c r="O288" s="74">
        <v>2</v>
      </c>
      <c r="AA288" s="53">
        <v>1</v>
      </c>
      <c r="AB288" s="53">
        <v>7</v>
      </c>
      <c r="AC288" s="53">
        <v>7</v>
      </c>
      <c r="AZ288" s="53">
        <v>2</v>
      </c>
      <c r="BA288" s="53">
        <f>IF(AZ288=1,G288,0)</f>
        <v>0</v>
      </c>
      <c r="BB288" s="53">
        <f>IF(AZ288=2,G288,0)</f>
        <v>0</v>
      </c>
      <c r="BC288" s="53">
        <f>IF(AZ288=3,G288,0)</f>
        <v>0</v>
      </c>
      <c r="BD288" s="53">
        <f>IF(AZ288=4,G288,0)</f>
        <v>0</v>
      </c>
      <c r="BE288" s="53">
        <f>IF(AZ288=5,G288,0)</f>
        <v>0</v>
      </c>
      <c r="CA288" s="74">
        <v>1</v>
      </c>
      <c r="CB288" s="74">
        <v>7</v>
      </c>
      <c r="CZ288" s="53">
        <v>0.0291</v>
      </c>
    </row>
    <row r="289" spans="1:15" ht="12.75">
      <c r="A289" s="81"/>
      <c r="B289" s="83"/>
      <c r="C289" s="164" t="s">
        <v>424</v>
      </c>
      <c r="D289" s="165"/>
      <c r="E289" s="84">
        <v>1.4888</v>
      </c>
      <c r="F289" s="149"/>
      <c r="G289" s="85"/>
      <c r="M289" s="82" t="s">
        <v>424</v>
      </c>
      <c r="O289" s="74"/>
    </row>
    <row r="290" spans="1:104" ht="12.75">
      <c r="A290" s="75">
        <v>108</v>
      </c>
      <c r="B290" s="76" t="s">
        <v>425</v>
      </c>
      <c r="C290" s="77" t="s">
        <v>426</v>
      </c>
      <c r="D290" s="78" t="s">
        <v>93</v>
      </c>
      <c r="E290" s="79">
        <v>44.2473</v>
      </c>
      <c r="F290" s="148"/>
      <c r="G290" s="80">
        <f>E290*F290</f>
        <v>0</v>
      </c>
      <c r="O290" s="74">
        <v>2</v>
      </c>
      <c r="AA290" s="53">
        <v>3</v>
      </c>
      <c r="AB290" s="53">
        <v>7</v>
      </c>
      <c r="AC290" s="53">
        <v>60726121</v>
      </c>
      <c r="AZ290" s="53">
        <v>2</v>
      </c>
      <c r="BA290" s="53">
        <f>IF(AZ290=1,G290,0)</f>
        <v>0</v>
      </c>
      <c r="BB290" s="53">
        <f>IF(AZ290=2,G290,0)</f>
        <v>0</v>
      </c>
      <c r="BC290" s="53">
        <f>IF(AZ290=3,G290,0)</f>
        <v>0</v>
      </c>
      <c r="BD290" s="53">
        <f>IF(AZ290=4,G290,0)</f>
        <v>0</v>
      </c>
      <c r="BE290" s="53">
        <f>IF(AZ290=5,G290,0)</f>
        <v>0</v>
      </c>
      <c r="CA290" s="74">
        <v>3</v>
      </c>
      <c r="CB290" s="74">
        <v>7</v>
      </c>
      <c r="CZ290" s="53">
        <v>0.0113</v>
      </c>
    </row>
    <row r="291" spans="1:15" ht="12.75">
      <c r="A291" s="81"/>
      <c r="B291" s="83"/>
      <c r="C291" s="164" t="s">
        <v>427</v>
      </c>
      <c r="D291" s="165"/>
      <c r="E291" s="84">
        <v>44.2473</v>
      </c>
      <c r="F291" s="149"/>
      <c r="G291" s="85"/>
      <c r="M291" s="82" t="s">
        <v>427</v>
      </c>
      <c r="O291" s="74"/>
    </row>
    <row r="292" spans="1:104" ht="12.75">
      <c r="A292" s="75">
        <v>109</v>
      </c>
      <c r="B292" s="76" t="s">
        <v>428</v>
      </c>
      <c r="C292" s="77" t="s">
        <v>429</v>
      </c>
      <c r="D292" s="78" t="s">
        <v>62</v>
      </c>
      <c r="E292" s="148"/>
      <c r="F292" s="148"/>
      <c r="G292" s="80">
        <f>E292*F292</f>
        <v>0</v>
      </c>
      <c r="O292" s="74">
        <v>2</v>
      </c>
      <c r="AA292" s="53">
        <v>7</v>
      </c>
      <c r="AB292" s="53">
        <v>1002</v>
      </c>
      <c r="AC292" s="53">
        <v>5</v>
      </c>
      <c r="AZ292" s="53">
        <v>2</v>
      </c>
      <c r="BA292" s="53">
        <f>IF(AZ292=1,G292,0)</f>
        <v>0</v>
      </c>
      <c r="BB292" s="53">
        <f>IF(AZ292=2,G292,0)</f>
        <v>0</v>
      </c>
      <c r="BC292" s="53">
        <f>IF(AZ292=3,G292,0)</f>
        <v>0</v>
      </c>
      <c r="BD292" s="53">
        <f>IF(AZ292=4,G292,0)</f>
        <v>0</v>
      </c>
      <c r="BE292" s="53">
        <f>IF(AZ292=5,G292,0)</f>
        <v>0</v>
      </c>
      <c r="CA292" s="74">
        <v>7</v>
      </c>
      <c r="CB292" s="74">
        <v>1002</v>
      </c>
      <c r="CZ292" s="53">
        <v>0</v>
      </c>
    </row>
    <row r="293" spans="1:104" ht="12.75">
      <c r="A293" s="75">
        <v>110</v>
      </c>
      <c r="B293" s="76" t="s">
        <v>430</v>
      </c>
      <c r="C293" s="77" t="s">
        <v>431</v>
      </c>
      <c r="D293" s="78" t="s">
        <v>62</v>
      </c>
      <c r="E293" s="148"/>
      <c r="F293" s="148"/>
      <c r="G293" s="80">
        <f>E293*F293</f>
        <v>0</v>
      </c>
      <c r="O293" s="74">
        <v>2</v>
      </c>
      <c r="AA293" s="53">
        <v>7</v>
      </c>
      <c r="AB293" s="53">
        <v>1002</v>
      </c>
      <c r="AC293" s="53">
        <v>5</v>
      </c>
      <c r="AZ293" s="53">
        <v>2</v>
      </c>
      <c r="BA293" s="53">
        <f>IF(AZ293=1,G293,0)</f>
        <v>0</v>
      </c>
      <c r="BB293" s="53">
        <f>IF(AZ293=2,G293,0)</f>
        <v>0</v>
      </c>
      <c r="BC293" s="53">
        <f>IF(AZ293=3,G293,0)</f>
        <v>0</v>
      </c>
      <c r="BD293" s="53">
        <f>IF(AZ293=4,G293,0)</f>
        <v>0</v>
      </c>
      <c r="BE293" s="53">
        <f>IF(AZ293=5,G293,0)</f>
        <v>0</v>
      </c>
      <c r="CA293" s="74">
        <v>7</v>
      </c>
      <c r="CB293" s="74">
        <v>1002</v>
      </c>
      <c r="CZ293" s="53">
        <v>0</v>
      </c>
    </row>
    <row r="294" spans="1:57" ht="12.75">
      <c r="A294" s="86"/>
      <c r="B294" s="87" t="s">
        <v>76</v>
      </c>
      <c r="C294" s="88" t="str">
        <f>CONCATENATE(B258," ",C258)</f>
        <v>762 Konstrukce tesařské</v>
      </c>
      <c r="D294" s="89"/>
      <c r="E294" s="90"/>
      <c r="F294" s="150"/>
      <c r="G294" s="92">
        <f>SUM(G258:G293)</f>
        <v>0</v>
      </c>
      <c r="O294" s="74">
        <v>4</v>
      </c>
      <c r="BA294" s="93">
        <f>SUM(BA258:BA293)</f>
        <v>0</v>
      </c>
      <c r="BB294" s="93">
        <f>SUM(BB258:BB293)</f>
        <v>0</v>
      </c>
      <c r="BC294" s="93">
        <f>SUM(BC258:BC293)</f>
        <v>0</v>
      </c>
      <c r="BD294" s="93">
        <f>SUM(BD258:BD293)</f>
        <v>0</v>
      </c>
      <c r="BE294" s="93">
        <f>SUM(BE258:BE293)</f>
        <v>0</v>
      </c>
    </row>
    <row r="295" spans="1:15" ht="12.75">
      <c r="A295" s="68" t="s">
        <v>74</v>
      </c>
      <c r="B295" s="69" t="s">
        <v>432</v>
      </c>
      <c r="C295" s="70" t="s">
        <v>433</v>
      </c>
      <c r="D295" s="71"/>
      <c r="E295" s="72"/>
      <c r="F295" s="151"/>
      <c r="G295" s="73"/>
      <c r="O295" s="74">
        <v>1</v>
      </c>
    </row>
    <row r="296" spans="1:104" ht="22.5">
      <c r="A296" s="75">
        <v>111</v>
      </c>
      <c r="B296" s="76" t="s">
        <v>432</v>
      </c>
      <c r="C296" s="77" t="s">
        <v>434</v>
      </c>
      <c r="D296" s="78"/>
      <c r="E296" s="79">
        <v>0</v>
      </c>
      <c r="F296" s="148"/>
      <c r="G296" s="80">
        <f>E296*F296</f>
        <v>0</v>
      </c>
      <c r="O296" s="74">
        <v>2</v>
      </c>
      <c r="AA296" s="53">
        <v>1</v>
      </c>
      <c r="AB296" s="53">
        <v>0</v>
      </c>
      <c r="AC296" s="53">
        <v>0</v>
      </c>
      <c r="AZ296" s="53">
        <v>2</v>
      </c>
      <c r="BA296" s="53">
        <f>IF(AZ296=1,G296,0)</f>
        <v>0</v>
      </c>
      <c r="BB296" s="53">
        <f>IF(AZ296=2,G296,0)</f>
        <v>0</v>
      </c>
      <c r="BC296" s="53">
        <f>IF(AZ296=3,G296,0)</f>
        <v>0</v>
      </c>
      <c r="BD296" s="53">
        <f>IF(AZ296=4,G296,0)</f>
        <v>0</v>
      </c>
      <c r="BE296" s="53">
        <f>IF(AZ296=5,G296,0)</f>
        <v>0</v>
      </c>
      <c r="CA296" s="74">
        <v>1</v>
      </c>
      <c r="CB296" s="74">
        <v>0</v>
      </c>
      <c r="CZ296" s="53">
        <v>0</v>
      </c>
    </row>
    <row r="297" spans="1:104" ht="12.75">
      <c r="A297" s="75">
        <v>112</v>
      </c>
      <c r="B297" s="76" t="s">
        <v>435</v>
      </c>
      <c r="C297" s="77" t="s">
        <v>436</v>
      </c>
      <c r="D297" s="78" t="s">
        <v>267</v>
      </c>
      <c r="E297" s="79">
        <v>11.1</v>
      </c>
      <c r="F297" s="148"/>
      <c r="G297" s="80">
        <f>E297*F297</f>
        <v>0</v>
      </c>
      <c r="O297" s="74">
        <v>2</v>
      </c>
      <c r="AA297" s="53">
        <v>1</v>
      </c>
      <c r="AB297" s="53">
        <v>7</v>
      </c>
      <c r="AC297" s="53">
        <v>7</v>
      </c>
      <c r="AZ297" s="53">
        <v>2</v>
      </c>
      <c r="BA297" s="53">
        <f>IF(AZ297=1,G297,0)</f>
        <v>0</v>
      </c>
      <c r="BB297" s="53">
        <f>IF(AZ297=2,G297,0)</f>
        <v>0</v>
      </c>
      <c r="BC297" s="53">
        <f>IF(AZ297=3,G297,0)</f>
        <v>0</v>
      </c>
      <c r="BD297" s="53">
        <f>IF(AZ297=4,G297,0)</f>
        <v>0</v>
      </c>
      <c r="BE297" s="53">
        <f>IF(AZ297=5,G297,0)</f>
        <v>0</v>
      </c>
      <c r="CA297" s="74">
        <v>1</v>
      </c>
      <c r="CB297" s="74">
        <v>7</v>
      </c>
      <c r="CZ297" s="53">
        <v>0</v>
      </c>
    </row>
    <row r="298" spans="1:15" ht="12.75">
      <c r="A298" s="81"/>
      <c r="B298" s="83"/>
      <c r="C298" s="164" t="s">
        <v>437</v>
      </c>
      <c r="D298" s="165"/>
      <c r="E298" s="84">
        <v>11.1</v>
      </c>
      <c r="F298" s="149"/>
      <c r="G298" s="85"/>
      <c r="M298" s="82" t="s">
        <v>437</v>
      </c>
      <c r="O298" s="74"/>
    </row>
    <row r="299" spans="1:104" ht="12.75">
      <c r="A299" s="75">
        <v>113</v>
      </c>
      <c r="B299" s="76" t="s">
        <v>438</v>
      </c>
      <c r="C299" s="77" t="s">
        <v>439</v>
      </c>
      <c r="D299" s="78" t="s">
        <v>267</v>
      </c>
      <c r="E299" s="79">
        <v>1.89</v>
      </c>
      <c r="F299" s="148"/>
      <c r="G299" s="80">
        <f>E299*F299</f>
        <v>0</v>
      </c>
      <c r="O299" s="74">
        <v>2</v>
      </c>
      <c r="AA299" s="53">
        <v>1</v>
      </c>
      <c r="AB299" s="53">
        <v>7</v>
      </c>
      <c r="AC299" s="53">
        <v>7</v>
      </c>
      <c r="AZ299" s="53">
        <v>2</v>
      </c>
      <c r="BA299" s="53">
        <f>IF(AZ299=1,G299,0)</f>
        <v>0</v>
      </c>
      <c r="BB299" s="53">
        <f>IF(AZ299=2,G299,0)</f>
        <v>0</v>
      </c>
      <c r="BC299" s="53">
        <f>IF(AZ299=3,G299,0)</f>
        <v>0</v>
      </c>
      <c r="BD299" s="53">
        <f>IF(AZ299=4,G299,0)</f>
        <v>0</v>
      </c>
      <c r="BE299" s="53">
        <f>IF(AZ299=5,G299,0)</f>
        <v>0</v>
      </c>
      <c r="CA299" s="74">
        <v>1</v>
      </c>
      <c r="CB299" s="74">
        <v>7</v>
      </c>
      <c r="CZ299" s="53">
        <v>0.00135</v>
      </c>
    </row>
    <row r="300" spans="1:15" ht="12.75">
      <c r="A300" s="81"/>
      <c r="B300" s="83"/>
      <c r="C300" s="164" t="s">
        <v>440</v>
      </c>
      <c r="D300" s="165"/>
      <c r="E300" s="84">
        <v>0</v>
      </c>
      <c r="F300" s="149"/>
      <c r="G300" s="85"/>
      <c r="M300" s="82" t="s">
        <v>440</v>
      </c>
      <c r="O300" s="74"/>
    </row>
    <row r="301" spans="1:15" ht="12.75">
      <c r="A301" s="81"/>
      <c r="B301" s="83"/>
      <c r="C301" s="164" t="s">
        <v>441</v>
      </c>
      <c r="D301" s="165"/>
      <c r="E301" s="84">
        <v>0.86</v>
      </c>
      <c r="F301" s="149"/>
      <c r="G301" s="85"/>
      <c r="M301" s="82" t="s">
        <v>441</v>
      </c>
      <c r="O301" s="74"/>
    </row>
    <row r="302" spans="1:15" ht="12.75">
      <c r="A302" s="81"/>
      <c r="B302" s="83"/>
      <c r="C302" s="164" t="s">
        <v>442</v>
      </c>
      <c r="D302" s="165"/>
      <c r="E302" s="84">
        <v>0</v>
      </c>
      <c r="F302" s="149"/>
      <c r="G302" s="85"/>
      <c r="M302" s="82" t="s">
        <v>442</v>
      </c>
      <c r="O302" s="74"/>
    </row>
    <row r="303" spans="1:15" ht="12.75">
      <c r="A303" s="81"/>
      <c r="B303" s="83"/>
      <c r="C303" s="164" t="s">
        <v>443</v>
      </c>
      <c r="D303" s="165"/>
      <c r="E303" s="84">
        <v>1.03</v>
      </c>
      <c r="F303" s="149"/>
      <c r="G303" s="85"/>
      <c r="M303" s="82" t="s">
        <v>443</v>
      </c>
      <c r="O303" s="74"/>
    </row>
    <row r="304" spans="1:104" ht="12.75">
      <c r="A304" s="75">
        <v>114</v>
      </c>
      <c r="B304" s="76" t="s">
        <v>444</v>
      </c>
      <c r="C304" s="77" t="s">
        <v>445</v>
      </c>
      <c r="D304" s="78" t="s">
        <v>267</v>
      </c>
      <c r="E304" s="79">
        <v>9.08</v>
      </c>
      <c r="F304" s="148"/>
      <c r="G304" s="80">
        <f>E304*F304</f>
        <v>0</v>
      </c>
      <c r="O304" s="74">
        <v>2</v>
      </c>
      <c r="AA304" s="53">
        <v>1</v>
      </c>
      <c r="AB304" s="53">
        <v>7</v>
      </c>
      <c r="AC304" s="53">
        <v>7</v>
      </c>
      <c r="AZ304" s="53">
        <v>2</v>
      </c>
      <c r="BA304" s="53">
        <f>IF(AZ304=1,G304,0)</f>
        <v>0</v>
      </c>
      <c r="BB304" s="53">
        <f>IF(AZ304=2,G304,0)</f>
        <v>0</v>
      </c>
      <c r="BC304" s="53">
        <f>IF(AZ304=3,G304,0)</f>
        <v>0</v>
      </c>
      <c r="BD304" s="53">
        <f>IF(AZ304=4,G304,0)</f>
        <v>0</v>
      </c>
      <c r="BE304" s="53">
        <f>IF(AZ304=5,G304,0)</f>
        <v>0</v>
      </c>
      <c r="CA304" s="74">
        <v>1</v>
      </c>
      <c r="CB304" s="74">
        <v>7</v>
      </c>
      <c r="CZ304" s="53">
        <v>0.00209</v>
      </c>
    </row>
    <row r="305" spans="1:15" ht="12.75">
      <c r="A305" s="81"/>
      <c r="B305" s="83"/>
      <c r="C305" s="164" t="s">
        <v>446</v>
      </c>
      <c r="D305" s="165"/>
      <c r="E305" s="84">
        <v>0</v>
      </c>
      <c r="F305" s="149"/>
      <c r="G305" s="85"/>
      <c r="M305" s="82" t="s">
        <v>446</v>
      </c>
      <c r="O305" s="74"/>
    </row>
    <row r="306" spans="1:15" ht="12.75">
      <c r="A306" s="81"/>
      <c r="B306" s="83"/>
      <c r="C306" s="164" t="s">
        <v>447</v>
      </c>
      <c r="D306" s="165"/>
      <c r="E306" s="84">
        <v>9.08</v>
      </c>
      <c r="F306" s="149"/>
      <c r="G306" s="85"/>
      <c r="M306" s="82" t="s">
        <v>447</v>
      </c>
      <c r="O306" s="74"/>
    </row>
    <row r="307" spans="1:104" ht="12.75">
      <c r="A307" s="75">
        <v>115</v>
      </c>
      <c r="B307" s="76" t="s">
        <v>448</v>
      </c>
      <c r="C307" s="77" t="s">
        <v>449</v>
      </c>
      <c r="D307" s="78" t="s">
        <v>62</v>
      </c>
      <c r="E307" s="148"/>
      <c r="F307" s="148"/>
      <c r="G307" s="80">
        <f>E307*F307</f>
        <v>0</v>
      </c>
      <c r="O307" s="74">
        <v>2</v>
      </c>
      <c r="AA307" s="53">
        <v>7</v>
      </c>
      <c r="AB307" s="53">
        <v>1002</v>
      </c>
      <c r="AC307" s="53">
        <v>5</v>
      </c>
      <c r="AZ307" s="53">
        <v>2</v>
      </c>
      <c r="BA307" s="53">
        <f>IF(AZ307=1,G307,0)</f>
        <v>0</v>
      </c>
      <c r="BB307" s="53">
        <f>IF(AZ307=2,G307,0)</f>
        <v>0</v>
      </c>
      <c r="BC307" s="53">
        <f>IF(AZ307=3,G307,0)</f>
        <v>0</v>
      </c>
      <c r="BD307" s="53">
        <f>IF(AZ307=4,G307,0)</f>
        <v>0</v>
      </c>
      <c r="BE307" s="53">
        <f>IF(AZ307=5,G307,0)</f>
        <v>0</v>
      </c>
      <c r="CA307" s="74">
        <v>7</v>
      </c>
      <c r="CB307" s="74">
        <v>1002</v>
      </c>
      <c r="CZ307" s="53">
        <v>0</v>
      </c>
    </row>
    <row r="308" spans="1:104" ht="12.75">
      <c r="A308" s="75">
        <v>116</v>
      </c>
      <c r="B308" s="76" t="s">
        <v>450</v>
      </c>
      <c r="C308" s="77" t="s">
        <v>451</v>
      </c>
      <c r="D308" s="78" t="s">
        <v>62</v>
      </c>
      <c r="E308" s="148"/>
      <c r="F308" s="148"/>
      <c r="G308" s="80">
        <f>E308*F308</f>
        <v>0</v>
      </c>
      <c r="O308" s="74">
        <v>2</v>
      </c>
      <c r="AA308" s="53">
        <v>7</v>
      </c>
      <c r="AB308" s="53">
        <v>1002</v>
      </c>
      <c r="AC308" s="53">
        <v>5</v>
      </c>
      <c r="AZ308" s="53">
        <v>2</v>
      </c>
      <c r="BA308" s="53">
        <f>IF(AZ308=1,G308,0)</f>
        <v>0</v>
      </c>
      <c r="BB308" s="53">
        <f>IF(AZ308=2,G308,0)</f>
        <v>0</v>
      </c>
      <c r="BC308" s="53">
        <f>IF(AZ308=3,G308,0)</f>
        <v>0</v>
      </c>
      <c r="BD308" s="53">
        <f>IF(AZ308=4,G308,0)</f>
        <v>0</v>
      </c>
      <c r="BE308" s="53">
        <f>IF(AZ308=5,G308,0)</f>
        <v>0</v>
      </c>
      <c r="CA308" s="74">
        <v>7</v>
      </c>
      <c r="CB308" s="74">
        <v>1002</v>
      </c>
      <c r="CZ308" s="53">
        <v>0</v>
      </c>
    </row>
    <row r="309" spans="1:57" ht="12.75">
      <c r="A309" s="86"/>
      <c r="B309" s="87" t="s">
        <v>76</v>
      </c>
      <c r="C309" s="88" t="str">
        <f>CONCATENATE(B295," ",C295)</f>
        <v>764 Konstrukce klempířské</v>
      </c>
      <c r="D309" s="89"/>
      <c r="E309" s="90"/>
      <c r="F309" s="150"/>
      <c r="G309" s="92">
        <f>SUM(G295:G308)</f>
        <v>0</v>
      </c>
      <c r="O309" s="74">
        <v>4</v>
      </c>
      <c r="BA309" s="93">
        <f>SUM(BA295:BA308)</f>
        <v>0</v>
      </c>
      <c r="BB309" s="93">
        <f>SUM(BB295:BB308)</f>
        <v>0</v>
      </c>
      <c r="BC309" s="93">
        <f>SUM(BC295:BC308)</f>
        <v>0</v>
      </c>
      <c r="BD309" s="93">
        <f>SUM(BD295:BD308)</f>
        <v>0</v>
      </c>
      <c r="BE309" s="93">
        <f>SUM(BE295:BE308)</f>
        <v>0</v>
      </c>
    </row>
    <row r="310" spans="1:15" ht="12.75">
      <c r="A310" s="68" t="s">
        <v>74</v>
      </c>
      <c r="B310" s="69" t="s">
        <v>452</v>
      </c>
      <c r="C310" s="70" t="s">
        <v>453</v>
      </c>
      <c r="D310" s="71"/>
      <c r="E310" s="72"/>
      <c r="F310" s="151"/>
      <c r="G310" s="73"/>
      <c r="O310" s="74">
        <v>1</v>
      </c>
    </row>
    <row r="311" spans="1:104" ht="22.5">
      <c r="A311" s="75">
        <v>117</v>
      </c>
      <c r="B311" s="76" t="s">
        <v>452</v>
      </c>
      <c r="C311" s="77" t="s">
        <v>454</v>
      </c>
      <c r="D311" s="78"/>
      <c r="E311" s="79">
        <v>0</v>
      </c>
      <c r="F311" s="148"/>
      <c r="G311" s="80">
        <f>E311*F311</f>
        <v>0</v>
      </c>
      <c r="O311" s="74">
        <v>2</v>
      </c>
      <c r="AA311" s="53">
        <v>1</v>
      </c>
      <c r="AB311" s="53">
        <v>7</v>
      </c>
      <c r="AC311" s="53">
        <v>7</v>
      </c>
      <c r="AZ311" s="53">
        <v>2</v>
      </c>
      <c r="BA311" s="53">
        <f>IF(AZ311=1,G311,0)</f>
        <v>0</v>
      </c>
      <c r="BB311" s="53">
        <f>IF(AZ311=2,G311,0)</f>
        <v>0</v>
      </c>
      <c r="BC311" s="53">
        <f>IF(AZ311=3,G311,0)</f>
        <v>0</v>
      </c>
      <c r="BD311" s="53">
        <f>IF(AZ311=4,G311,0)</f>
        <v>0</v>
      </c>
      <c r="BE311" s="53">
        <f>IF(AZ311=5,G311,0)</f>
        <v>0</v>
      </c>
      <c r="CA311" s="74">
        <v>1</v>
      </c>
      <c r="CB311" s="74">
        <v>7</v>
      </c>
      <c r="CZ311" s="53">
        <v>0</v>
      </c>
    </row>
    <row r="312" spans="1:104" ht="12.75">
      <c r="A312" s="75">
        <v>118</v>
      </c>
      <c r="B312" s="76" t="s">
        <v>455</v>
      </c>
      <c r="C312" s="77" t="s">
        <v>456</v>
      </c>
      <c r="D312" s="78" t="s">
        <v>123</v>
      </c>
      <c r="E312" s="79">
        <v>2</v>
      </c>
      <c r="F312" s="148"/>
      <c r="G312" s="80">
        <f>E312*F312</f>
        <v>0</v>
      </c>
      <c r="O312" s="74">
        <v>2</v>
      </c>
      <c r="AA312" s="53">
        <v>1</v>
      </c>
      <c r="AB312" s="53">
        <v>7</v>
      </c>
      <c r="AC312" s="53">
        <v>7</v>
      </c>
      <c r="AZ312" s="53">
        <v>2</v>
      </c>
      <c r="BA312" s="53">
        <f>IF(AZ312=1,G312,0)</f>
        <v>0</v>
      </c>
      <c r="BB312" s="53">
        <f>IF(AZ312=2,G312,0)</f>
        <v>0</v>
      </c>
      <c r="BC312" s="53">
        <f>IF(AZ312=3,G312,0)</f>
        <v>0</v>
      </c>
      <c r="BD312" s="53">
        <f>IF(AZ312=4,G312,0)</f>
        <v>0</v>
      </c>
      <c r="BE312" s="53">
        <f>IF(AZ312=5,G312,0)</f>
        <v>0</v>
      </c>
      <c r="CA312" s="74">
        <v>1</v>
      </c>
      <c r="CB312" s="74">
        <v>7</v>
      </c>
      <c r="CZ312" s="53">
        <v>0</v>
      </c>
    </row>
    <row r="313" spans="1:15" ht="12.75">
      <c r="A313" s="81"/>
      <c r="B313" s="83"/>
      <c r="C313" s="164" t="s">
        <v>193</v>
      </c>
      <c r="D313" s="165"/>
      <c r="E313" s="84">
        <v>0</v>
      </c>
      <c r="F313" s="149"/>
      <c r="G313" s="85"/>
      <c r="M313" s="82" t="s">
        <v>193</v>
      </c>
      <c r="O313" s="74"/>
    </row>
    <row r="314" spans="1:15" ht="12.75">
      <c r="A314" s="81"/>
      <c r="B314" s="83"/>
      <c r="C314" s="164" t="s">
        <v>194</v>
      </c>
      <c r="D314" s="165"/>
      <c r="E314" s="84">
        <v>2</v>
      </c>
      <c r="F314" s="149"/>
      <c r="G314" s="85"/>
      <c r="M314" s="82">
        <v>2</v>
      </c>
      <c r="O314" s="74"/>
    </row>
    <row r="315" spans="1:104" ht="12.75">
      <c r="A315" s="75">
        <v>119</v>
      </c>
      <c r="B315" s="76" t="s">
        <v>457</v>
      </c>
      <c r="C315" s="77" t="s">
        <v>458</v>
      </c>
      <c r="D315" s="78" t="s">
        <v>123</v>
      </c>
      <c r="E315" s="79">
        <v>2</v>
      </c>
      <c r="F315" s="148"/>
      <c r="G315" s="80">
        <f>E315*F315</f>
        <v>0</v>
      </c>
      <c r="O315" s="74">
        <v>2</v>
      </c>
      <c r="AA315" s="53">
        <v>1</v>
      </c>
      <c r="AB315" s="53">
        <v>7</v>
      </c>
      <c r="AC315" s="53">
        <v>7</v>
      </c>
      <c r="AZ315" s="53">
        <v>2</v>
      </c>
      <c r="BA315" s="53">
        <f>IF(AZ315=1,G315,0)</f>
        <v>0</v>
      </c>
      <c r="BB315" s="53">
        <f>IF(AZ315=2,G315,0)</f>
        <v>0</v>
      </c>
      <c r="BC315" s="53">
        <f>IF(AZ315=3,G315,0)</f>
        <v>0</v>
      </c>
      <c r="BD315" s="53">
        <f>IF(AZ315=4,G315,0)</f>
        <v>0</v>
      </c>
      <c r="BE315" s="53">
        <f>IF(AZ315=5,G315,0)</f>
        <v>0</v>
      </c>
      <c r="CA315" s="74">
        <v>1</v>
      </c>
      <c r="CB315" s="74">
        <v>7</v>
      </c>
      <c r="CZ315" s="53">
        <v>0</v>
      </c>
    </row>
    <row r="316" spans="1:15" ht="12.75">
      <c r="A316" s="81"/>
      <c r="B316" s="83"/>
      <c r="C316" s="164" t="s">
        <v>197</v>
      </c>
      <c r="D316" s="165"/>
      <c r="E316" s="84">
        <v>0</v>
      </c>
      <c r="F316" s="149"/>
      <c r="G316" s="85"/>
      <c r="M316" s="82" t="s">
        <v>197</v>
      </c>
      <c r="O316" s="74"/>
    </row>
    <row r="317" spans="1:15" ht="12.75">
      <c r="A317" s="81"/>
      <c r="B317" s="83"/>
      <c r="C317" s="164" t="s">
        <v>194</v>
      </c>
      <c r="D317" s="165"/>
      <c r="E317" s="84">
        <v>2</v>
      </c>
      <c r="F317" s="149"/>
      <c r="G317" s="85"/>
      <c r="M317" s="82">
        <v>2</v>
      </c>
      <c r="O317" s="74"/>
    </row>
    <row r="318" spans="1:104" ht="12.75">
      <c r="A318" s="75">
        <v>120</v>
      </c>
      <c r="B318" s="76" t="s">
        <v>459</v>
      </c>
      <c r="C318" s="77" t="s">
        <v>460</v>
      </c>
      <c r="D318" s="78" t="s">
        <v>123</v>
      </c>
      <c r="E318" s="79">
        <v>4</v>
      </c>
      <c r="F318" s="148"/>
      <c r="G318" s="80">
        <f aca="true" t="shared" si="12" ref="G318:G323">E318*F318</f>
        <v>0</v>
      </c>
      <c r="O318" s="74">
        <v>2</v>
      </c>
      <c r="AA318" s="53">
        <v>1</v>
      </c>
      <c r="AB318" s="53">
        <v>7</v>
      </c>
      <c r="AC318" s="53">
        <v>7</v>
      </c>
      <c r="AZ318" s="53">
        <v>2</v>
      </c>
      <c r="BA318" s="53">
        <f aca="true" t="shared" si="13" ref="BA318:BA323">IF(AZ318=1,G318,0)</f>
        <v>0</v>
      </c>
      <c r="BB318" s="53">
        <f aca="true" t="shared" si="14" ref="BB318:BB323">IF(AZ318=2,G318,0)</f>
        <v>0</v>
      </c>
      <c r="BC318" s="53">
        <f aca="true" t="shared" si="15" ref="BC318:BC323">IF(AZ318=3,G318,0)</f>
        <v>0</v>
      </c>
      <c r="BD318" s="53">
        <f aca="true" t="shared" si="16" ref="BD318:BD323">IF(AZ318=4,G318,0)</f>
        <v>0</v>
      </c>
      <c r="BE318" s="53">
        <f aca="true" t="shared" si="17" ref="BE318:BE323">IF(AZ318=5,G318,0)</f>
        <v>0</v>
      </c>
      <c r="CA318" s="74">
        <v>1</v>
      </c>
      <c r="CB318" s="74">
        <v>7</v>
      </c>
      <c r="CZ318" s="53">
        <v>0</v>
      </c>
    </row>
    <row r="319" spans="1:104" ht="12.75">
      <c r="A319" s="75">
        <v>121</v>
      </c>
      <c r="B319" s="76" t="s">
        <v>461</v>
      </c>
      <c r="C319" s="77" t="s">
        <v>462</v>
      </c>
      <c r="D319" s="78" t="s">
        <v>123</v>
      </c>
      <c r="E319" s="79">
        <v>4</v>
      </c>
      <c r="F319" s="148"/>
      <c r="G319" s="80">
        <f t="shared" si="12"/>
        <v>0</v>
      </c>
      <c r="O319" s="74">
        <v>2</v>
      </c>
      <c r="AA319" s="53">
        <v>1</v>
      </c>
      <c r="AB319" s="53">
        <v>7</v>
      </c>
      <c r="AC319" s="53">
        <v>7</v>
      </c>
      <c r="AZ319" s="53">
        <v>2</v>
      </c>
      <c r="BA319" s="53">
        <f t="shared" si="13"/>
        <v>0</v>
      </c>
      <c r="BB319" s="53">
        <f t="shared" si="14"/>
        <v>0</v>
      </c>
      <c r="BC319" s="53">
        <f t="shared" si="15"/>
        <v>0</v>
      </c>
      <c r="BD319" s="53">
        <f t="shared" si="16"/>
        <v>0</v>
      </c>
      <c r="BE319" s="53">
        <f t="shared" si="17"/>
        <v>0</v>
      </c>
      <c r="CA319" s="74">
        <v>1</v>
      </c>
      <c r="CB319" s="74">
        <v>7</v>
      </c>
      <c r="CZ319" s="53">
        <v>0</v>
      </c>
    </row>
    <row r="320" spans="1:104" ht="12.75">
      <c r="A320" s="75">
        <v>122</v>
      </c>
      <c r="B320" s="76" t="s">
        <v>463</v>
      </c>
      <c r="C320" s="77" t="s">
        <v>464</v>
      </c>
      <c r="D320" s="78" t="s">
        <v>123</v>
      </c>
      <c r="E320" s="79">
        <v>4</v>
      </c>
      <c r="F320" s="148"/>
      <c r="G320" s="80">
        <f t="shared" si="12"/>
        <v>0</v>
      </c>
      <c r="O320" s="74">
        <v>2</v>
      </c>
      <c r="AA320" s="53">
        <v>1</v>
      </c>
      <c r="AB320" s="53">
        <v>7</v>
      </c>
      <c r="AC320" s="53">
        <v>7</v>
      </c>
      <c r="AZ320" s="53">
        <v>2</v>
      </c>
      <c r="BA320" s="53">
        <f t="shared" si="13"/>
        <v>0</v>
      </c>
      <c r="BB320" s="53">
        <f t="shared" si="14"/>
        <v>0</v>
      </c>
      <c r="BC320" s="53">
        <f t="shared" si="15"/>
        <v>0</v>
      </c>
      <c r="BD320" s="53">
        <f t="shared" si="16"/>
        <v>0</v>
      </c>
      <c r="BE320" s="53">
        <f t="shared" si="17"/>
        <v>0</v>
      </c>
      <c r="CA320" s="74">
        <v>1</v>
      </c>
      <c r="CB320" s="74">
        <v>7</v>
      </c>
      <c r="CZ320" s="53">
        <v>0</v>
      </c>
    </row>
    <row r="321" spans="1:104" ht="12.75">
      <c r="A321" s="75">
        <v>123</v>
      </c>
      <c r="B321" s="76" t="s">
        <v>465</v>
      </c>
      <c r="C321" s="77" t="s">
        <v>466</v>
      </c>
      <c r="D321" s="78" t="s">
        <v>123</v>
      </c>
      <c r="E321" s="79">
        <v>2</v>
      </c>
      <c r="F321" s="148"/>
      <c r="G321" s="80">
        <f t="shared" si="12"/>
        <v>0</v>
      </c>
      <c r="O321" s="74">
        <v>2</v>
      </c>
      <c r="AA321" s="53">
        <v>1</v>
      </c>
      <c r="AB321" s="53">
        <v>7</v>
      </c>
      <c r="AC321" s="53">
        <v>7</v>
      </c>
      <c r="AZ321" s="53">
        <v>2</v>
      </c>
      <c r="BA321" s="53">
        <f t="shared" si="13"/>
        <v>0</v>
      </c>
      <c r="BB321" s="53">
        <f t="shared" si="14"/>
        <v>0</v>
      </c>
      <c r="BC321" s="53">
        <f t="shared" si="15"/>
        <v>0</v>
      </c>
      <c r="BD321" s="53">
        <f t="shared" si="16"/>
        <v>0</v>
      </c>
      <c r="BE321" s="53">
        <f t="shared" si="17"/>
        <v>0</v>
      </c>
      <c r="CA321" s="74">
        <v>1</v>
      </c>
      <c r="CB321" s="74">
        <v>7</v>
      </c>
      <c r="CZ321" s="53">
        <v>0.00415</v>
      </c>
    </row>
    <row r="322" spans="1:104" ht="12.75">
      <c r="A322" s="75">
        <v>124</v>
      </c>
      <c r="B322" s="76" t="s">
        <v>467</v>
      </c>
      <c r="C322" s="77" t="s">
        <v>468</v>
      </c>
      <c r="D322" s="78" t="s">
        <v>123</v>
      </c>
      <c r="E322" s="79">
        <v>1</v>
      </c>
      <c r="F322" s="148"/>
      <c r="G322" s="80">
        <f t="shared" si="12"/>
        <v>0</v>
      </c>
      <c r="O322" s="74">
        <v>2</v>
      </c>
      <c r="AA322" s="53">
        <v>1</v>
      </c>
      <c r="AB322" s="53">
        <v>7</v>
      </c>
      <c r="AC322" s="53">
        <v>7</v>
      </c>
      <c r="AZ322" s="53">
        <v>2</v>
      </c>
      <c r="BA322" s="53">
        <f t="shared" si="13"/>
        <v>0</v>
      </c>
      <c r="BB322" s="53">
        <f t="shared" si="14"/>
        <v>0</v>
      </c>
      <c r="BC322" s="53">
        <f t="shared" si="15"/>
        <v>0</v>
      </c>
      <c r="BD322" s="53">
        <f t="shared" si="16"/>
        <v>0</v>
      </c>
      <c r="BE322" s="53">
        <f t="shared" si="17"/>
        <v>0</v>
      </c>
      <c r="CA322" s="74">
        <v>1</v>
      </c>
      <c r="CB322" s="74">
        <v>7</v>
      </c>
      <c r="CZ322" s="53">
        <v>0.00666</v>
      </c>
    </row>
    <row r="323" spans="1:104" ht="22.5">
      <c r="A323" s="75">
        <v>125</v>
      </c>
      <c r="B323" s="76" t="s">
        <v>469</v>
      </c>
      <c r="C323" s="77" t="s">
        <v>470</v>
      </c>
      <c r="D323" s="78" t="s">
        <v>267</v>
      </c>
      <c r="E323" s="79">
        <v>19.23</v>
      </c>
      <c r="F323" s="148"/>
      <c r="G323" s="80">
        <f t="shared" si="12"/>
        <v>0</v>
      </c>
      <c r="O323" s="74">
        <v>2</v>
      </c>
      <c r="AA323" s="53">
        <v>12</v>
      </c>
      <c r="AB323" s="53">
        <v>0</v>
      </c>
      <c r="AC323" s="53">
        <v>25</v>
      </c>
      <c r="AZ323" s="53">
        <v>2</v>
      </c>
      <c r="BA323" s="53">
        <f t="shared" si="13"/>
        <v>0</v>
      </c>
      <c r="BB323" s="53">
        <f t="shared" si="14"/>
        <v>0</v>
      </c>
      <c r="BC323" s="53">
        <f t="shared" si="15"/>
        <v>0</v>
      </c>
      <c r="BD323" s="53">
        <f t="shared" si="16"/>
        <v>0</v>
      </c>
      <c r="BE323" s="53">
        <f t="shared" si="17"/>
        <v>0</v>
      </c>
      <c r="CA323" s="74">
        <v>12</v>
      </c>
      <c r="CB323" s="74">
        <v>0</v>
      </c>
      <c r="CZ323" s="53">
        <v>0</v>
      </c>
    </row>
    <row r="324" spans="1:15" ht="12.75">
      <c r="A324" s="81"/>
      <c r="B324" s="83"/>
      <c r="C324" s="164" t="s">
        <v>471</v>
      </c>
      <c r="D324" s="165"/>
      <c r="E324" s="84">
        <v>19.23</v>
      </c>
      <c r="F324" s="149"/>
      <c r="G324" s="85"/>
      <c r="M324" s="82" t="s">
        <v>471</v>
      </c>
      <c r="O324" s="74"/>
    </row>
    <row r="325" spans="1:104" ht="12.75">
      <c r="A325" s="75">
        <v>126</v>
      </c>
      <c r="B325" s="76" t="s">
        <v>472</v>
      </c>
      <c r="C325" s="77" t="s">
        <v>473</v>
      </c>
      <c r="D325" s="78" t="s">
        <v>123</v>
      </c>
      <c r="E325" s="79">
        <v>99</v>
      </c>
      <c r="F325" s="148"/>
      <c r="G325" s="80">
        <f>E325*F325</f>
        <v>0</v>
      </c>
      <c r="O325" s="74">
        <v>2</v>
      </c>
      <c r="AA325" s="53">
        <v>12</v>
      </c>
      <c r="AB325" s="53">
        <v>0</v>
      </c>
      <c r="AC325" s="53">
        <v>41</v>
      </c>
      <c r="AZ325" s="53">
        <v>2</v>
      </c>
      <c r="BA325" s="53">
        <f>IF(AZ325=1,G325,0)</f>
        <v>0</v>
      </c>
      <c r="BB325" s="53">
        <f>IF(AZ325=2,G325,0)</f>
        <v>0</v>
      </c>
      <c r="BC325" s="53">
        <f>IF(AZ325=3,G325,0)</f>
        <v>0</v>
      </c>
      <c r="BD325" s="53">
        <f>IF(AZ325=4,G325,0)</f>
        <v>0</v>
      </c>
      <c r="BE325" s="53">
        <f>IF(AZ325=5,G325,0)</f>
        <v>0</v>
      </c>
      <c r="CA325" s="74">
        <v>12</v>
      </c>
      <c r="CB325" s="74">
        <v>0</v>
      </c>
      <c r="CZ325" s="53">
        <v>0</v>
      </c>
    </row>
    <row r="326" spans="1:15" ht="12.75">
      <c r="A326" s="81"/>
      <c r="B326" s="83"/>
      <c r="C326" s="164" t="s">
        <v>474</v>
      </c>
      <c r="D326" s="165"/>
      <c r="E326" s="84">
        <v>99</v>
      </c>
      <c r="F326" s="149"/>
      <c r="G326" s="85"/>
      <c r="M326" s="82" t="s">
        <v>474</v>
      </c>
      <c r="O326" s="74"/>
    </row>
    <row r="327" spans="1:104" ht="12.75">
      <c r="A327" s="75">
        <v>127</v>
      </c>
      <c r="B327" s="76" t="s">
        <v>475</v>
      </c>
      <c r="C327" s="77" t="s">
        <v>476</v>
      </c>
      <c r="D327" s="78" t="s">
        <v>123</v>
      </c>
      <c r="E327" s="79">
        <v>1</v>
      </c>
      <c r="F327" s="148"/>
      <c r="G327" s="80">
        <f aca="true" t="shared" si="18" ref="G327:G344">E327*F327</f>
        <v>0</v>
      </c>
      <c r="O327" s="74">
        <v>2</v>
      </c>
      <c r="AA327" s="53">
        <v>12</v>
      </c>
      <c r="AB327" s="53">
        <v>0</v>
      </c>
      <c r="AC327" s="53">
        <v>57</v>
      </c>
      <c r="AZ327" s="53">
        <v>2</v>
      </c>
      <c r="BA327" s="53">
        <f aca="true" t="shared" si="19" ref="BA327:BA344">IF(AZ327=1,G327,0)</f>
        <v>0</v>
      </c>
      <c r="BB327" s="53">
        <f aca="true" t="shared" si="20" ref="BB327:BB344">IF(AZ327=2,G327,0)</f>
        <v>0</v>
      </c>
      <c r="BC327" s="53">
        <f aca="true" t="shared" si="21" ref="BC327:BC344">IF(AZ327=3,G327,0)</f>
        <v>0</v>
      </c>
      <c r="BD327" s="53">
        <f aca="true" t="shared" si="22" ref="BD327:BD344">IF(AZ327=4,G327,0)</f>
        <v>0</v>
      </c>
      <c r="BE327" s="53">
        <f aca="true" t="shared" si="23" ref="BE327:BE344">IF(AZ327=5,G327,0)</f>
        <v>0</v>
      </c>
      <c r="CA327" s="74">
        <v>12</v>
      </c>
      <c r="CB327" s="74">
        <v>0</v>
      </c>
      <c r="CZ327" s="53">
        <v>0</v>
      </c>
    </row>
    <row r="328" spans="1:104" ht="12.75">
      <c r="A328" s="75">
        <v>128</v>
      </c>
      <c r="B328" s="76" t="s">
        <v>477</v>
      </c>
      <c r="C328" s="77" t="s">
        <v>478</v>
      </c>
      <c r="D328" s="78" t="s">
        <v>123</v>
      </c>
      <c r="E328" s="79">
        <v>1</v>
      </c>
      <c r="F328" s="148"/>
      <c r="G328" s="80">
        <f t="shared" si="18"/>
        <v>0</v>
      </c>
      <c r="O328" s="74">
        <v>2</v>
      </c>
      <c r="AA328" s="53">
        <v>12</v>
      </c>
      <c r="AB328" s="53">
        <v>0</v>
      </c>
      <c r="AC328" s="53">
        <v>58</v>
      </c>
      <c r="AZ328" s="53">
        <v>2</v>
      </c>
      <c r="BA328" s="53">
        <f t="shared" si="19"/>
        <v>0</v>
      </c>
      <c r="BB328" s="53">
        <f t="shared" si="20"/>
        <v>0</v>
      </c>
      <c r="BC328" s="53">
        <f t="shared" si="21"/>
        <v>0</v>
      </c>
      <c r="BD328" s="53">
        <f t="shared" si="22"/>
        <v>0</v>
      </c>
      <c r="BE328" s="53">
        <f t="shared" si="23"/>
        <v>0</v>
      </c>
      <c r="CA328" s="74">
        <v>12</v>
      </c>
      <c r="CB328" s="74">
        <v>0</v>
      </c>
      <c r="CZ328" s="53">
        <v>0</v>
      </c>
    </row>
    <row r="329" spans="1:104" ht="22.5">
      <c r="A329" s="75">
        <v>129</v>
      </c>
      <c r="B329" s="76" t="s">
        <v>479</v>
      </c>
      <c r="C329" s="77" t="s">
        <v>480</v>
      </c>
      <c r="D329" s="78" t="s">
        <v>123</v>
      </c>
      <c r="E329" s="79">
        <v>1</v>
      </c>
      <c r="F329" s="148"/>
      <c r="G329" s="80">
        <f t="shared" si="18"/>
        <v>0</v>
      </c>
      <c r="O329" s="74">
        <v>2</v>
      </c>
      <c r="AA329" s="53">
        <v>12</v>
      </c>
      <c r="AB329" s="53">
        <v>0</v>
      </c>
      <c r="AC329" s="53">
        <v>79</v>
      </c>
      <c r="AZ329" s="53">
        <v>2</v>
      </c>
      <c r="BA329" s="53">
        <f t="shared" si="19"/>
        <v>0</v>
      </c>
      <c r="BB329" s="53">
        <f t="shared" si="20"/>
        <v>0</v>
      </c>
      <c r="BC329" s="53">
        <f t="shared" si="21"/>
        <v>0</v>
      </c>
      <c r="BD329" s="53">
        <f t="shared" si="22"/>
        <v>0</v>
      </c>
      <c r="BE329" s="53">
        <f t="shared" si="23"/>
        <v>0</v>
      </c>
      <c r="CA329" s="74">
        <v>12</v>
      </c>
      <c r="CB329" s="74">
        <v>0</v>
      </c>
      <c r="CZ329" s="53">
        <v>0</v>
      </c>
    </row>
    <row r="330" spans="1:104" ht="12.75">
      <c r="A330" s="75">
        <v>130</v>
      </c>
      <c r="B330" s="76" t="s">
        <v>481</v>
      </c>
      <c r="C330" s="77" t="s">
        <v>482</v>
      </c>
      <c r="D330" s="78" t="s">
        <v>123</v>
      </c>
      <c r="E330" s="79">
        <v>2</v>
      </c>
      <c r="F330" s="148"/>
      <c r="G330" s="80">
        <f t="shared" si="18"/>
        <v>0</v>
      </c>
      <c r="O330" s="74">
        <v>2</v>
      </c>
      <c r="AA330" s="53">
        <v>12</v>
      </c>
      <c r="AB330" s="53">
        <v>0</v>
      </c>
      <c r="AC330" s="53">
        <v>99</v>
      </c>
      <c r="AZ330" s="53">
        <v>2</v>
      </c>
      <c r="BA330" s="53">
        <f t="shared" si="19"/>
        <v>0</v>
      </c>
      <c r="BB330" s="53">
        <f t="shared" si="20"/>
        <v>0</v>
      </c>
      <c r="BC330" s="53">
        <f t="shared" si="21"/>
        <v>0</v>
      </c>
      <c r="BD330" s="53">
        <f t="shared" si="22"/>
        <v>0</v>
      </c>
      <c r="BE330" s="53">
        <f t="shared" si="23"/>
        <v>0</v>
      </c>
      <c r="CA330" s="74">
        <v>12</v>
      </c>
      <c r="CB330" s="74">
        <v>0</v>
      </c>
      <c r="CZ330" s="53">
        <v>0</v>
      </c>
    </row>
    <row r="331" spans="1:104" ht="12.75">
      <c r="A331" s="75">
        <v>131</v>
      </c>
      <c r="B331" s="76" t="s">
        <v>483</v>
      </c>
      <c r="C331" s="77" t="s">
        <v>484</v>
      </c>
      <c r="D331" s="78" t="s">
        <v>123</v>
      </c>
      <c r="E331" s="79">
        <v>1</v>
      </c>
      <c r="F331" s="148"/>
      <c r="G331" s="80">
        <f t="shared" si="18"/>
        <v>0</v>
      </c>
      <c r="O331" s="74">
        <v>2</v>
      </c>
      <c r="AA331" s="53">
        <v>12</v>
      </c>
      <c r="AB331" s="53">
        <v>0</v>
      </c>
      <c r="AC331" s="53">
        <v>100</v>
      </c>
      <c r="AZ331" s="53">
        <v>2</v>
      </c>
      <c r="BA331" s="53">
        <f t="shared" si="19"/>
        <v>0</v>
      </c>
      <c r="BB331" s="53">
        <f t="shared" si="20"/>
        <v>0</v>
      </c>
      <c r="BC331" s="53">
        <f t="shared" si="21"/>
        <v>0</v>
      </c>
      <c r="BD331" s="53">
        <f t="shared" si="22"/>
        <v>0</v>
      </c>
      <c r="BE331" s="53">
        <f t="shared" si="23"/>
        <v>0</v>
      </c>
      <c r="CA331" s="74">
        <v>12</v>
      </c>
      <c r="CB331" s="74">
        <v>0</v>
      </c>
      <c r="CZ331" s="53">
        <v>0</v>
      </c>
    </row>
    <row r="332" spans="1:104" ht="12.75">
      <c r="A332" s="75">
        <v>132</v>
      </c>
      <c r="B332" s="76" t="s">
        <v>485</v>
      </c>
      <c r="C332" s="77" t="s">
        <v>486</v>
      </c>
      <c r="D332" s="78" t="s">
        <v>123</v>
      </c>
      <c r="E332" s="79">
        <v>4</v>
      </c>
      <c r="F332" s="148"/>
      <c r="G332" s="80">
        <f t="shared" si="18"/>
        <v>0</v>
      </c>
      <c r="O332" s="74">
        <v>2</v>
      </c>
      <c r="AA332" s="53">
        <v>12</v>
      </c>
      <c r="AB332" s="53">
        <v>0</v>
      </c>
      <c r="AC332" s="53">
        <v>81</v>
      </c>
      <c r="AZ332" s="53">
        <v>2</v>
      </c>
      <c r="BA332" s="53">
        <f t="shared" si="19"/>
        <v>0</v>
      </c>
      <c r="BB332" s="53">
        <f t="shared" si="20"/>
        <v>0</v>
      </c>
      <c r="BC332" s="53">
        <f t="shared" si="21"/>
        <v>0</v>
      </c>
      <c r="BD332" s="53">
        <f t="shared" si="22"/>
        <v>0</v>
      </c>
      <c r="BE332" s="53">
        <f t="shared" si="23"/>
        <v>0</v>
      </c>
      <c r="CA332" s="74">
        <v>12</v>
      </c>
      <c r="CB332" s="74">
        <v>0</v>
      </c>
      <c r="CZ332" s="53">
        <v>0</v>
      </c>
    </row>
    <row r="333" spans="1:104" ht="12.75">
      <c r="A333" s="75">
        <v>133</v>
      </c>
      <c r="B333" s="76" t="s">
        <v>487</v>
      </c>
      <c r="C333" s="77" t="s">
        <v>488</v>
      </c>
      <c r="D333" s="78" t="s">
        <v>123</v>
      </c>
      <c r="E333" s="79">
        <v>1</v>
      </c>
      <c r="F333" s="148"/>
      <c r="G333" s="80">
        <f t="shared" si="18"/>
        <v>0</v>
      </c>
      <c r="O333" s="74">
        <v>2</v>
      </c>
      <c r="AA333" s="53">
        <v>12</v>
      </c>
      <c r="AB333" s="53">
        <v>0</v>
      </c>
      <c r="AC333" s="53">
        <v>82</v>
      </c>
      <c r="AZ333" s="53">
        <v>2</v>
      </c>
      <c r="BA333" s="53">
        <f t="shared" si="19"/>
        <v>0</v>
      </c>
      <c r="BB333" s="53">
        <f t="shared" si="20"/>
        <v>0</v>
      </c>
      <c r="BC333" s="53">
        <f t="shared" si="21"/>
        <v>0</v>
      </c>
      <c r="BD333" s="53">
        <f t="shared" si="22"/>
        <v>0</v>
      </c>
      <c r="BE333" s="53">
        <f t="shared" si="23"/>
        <v>0</v>
      </c>
      <c r="CA333" s="74">
        <v>12</v>
      </c>
      <c r="CB333" s="74">
        <v>0</v>
      </c>
      <c r="CZ333" s="53">
        <v>0</v>
      </c>
    </row>
    <row r="334" spans="1:104" ht="12.75">
      <c r="A334" s="75">
        <v>134</v>
      </c>
      <c r="B334" s="76" t="s">
        <v>489</v>
      </c>
      <c r="C334" s="77" t="s">
        <v>490</v>
      </c>
      <c r="D334" s="78" t="s">
        <v>123</v>
      </c>
      <c r="E334" s="79">
        <v>1</v>
      </c>
      <c r="F334" s="148"/>
      <c r="G334" s="80">
        <f t="shared" si="18"/>
        <v>0</v>
      </c>
      <c r="O334" s="74">
        <v>2</v>
      </c>
      <c r="AA334" s="53">
        <v>12</v>
      </c>
      <c r="AB334" s="53">
        <v>0</v>
      </c>
      <c r="AC334" s="53">
        <v>86</v>
      </c>
      <c r="AZ334" s="53">
        <v>2</v>
      </c>
      <c r="BA334" s="53">
        <f t="shared" si="19"/>
        <v>0</v>
      </c>
      <c r="BB334" s="53">
        <f t="shared" si="20"/>
        <v>0</v>
      </c>
      <c r="BC334" s="53">
        <f t="shared" si="21"/>
        <v>0</v>
      </c>
      <c r="BD334" s="53">
        <f t="shared" si="22"/>
        <v>0</v>
      </c>
      <c r="BE334" s="53">
        <f t="shared" si="23"/>
        <v>0</v>
      </c>
      <c r="CA334" s="74">
        <v>12</v>
      </c>
      <c r="CB334" s="74">
        <v>0</v>
      </c>
      <c r="CZ334" s="53">
        <v>0</v>
      </c>
    </row>
    <row r="335" spans="1:104" ht="12.75">
      <c r="A335" s="75">
        <v>135</v>
      </c>
      <c r="B335" s="76" t="s">
        <v>491</v>
      </c>
      <c r="C335" s="77" t="s">
        <v>492</v>
      </c>
      <c r="D335" s="78" t="s">
        <v>123</v>
      </c>
      <c r="E335" s="79">
        <v>1</v>
      </c>
      <c r="F335" s="148"/>
      <c r="G335" s="80">
        <f t="shared" si="18"/>
        <v>0</v>
      </c>
      <c r="O335" s="74">
        <v>2</v>
      </c>
      <c r="AA335" s="53">
        <v>12</v>
      </c>
      <c r="AB335" s="53">
        <v>0</v>
      </c>
      <c r="AC335" s="53">
        <v>87</v>
      </c>
      <c r="AZ335" s="53">
        <v>2</v>
      </c>
      <c r="BA335" s="53">
        <f t="shared" si="19"/>
        <v>0</v>
      </c>
      <c r="BB335" s="53">
        <f t="shared" si="20"/>
        <v>0</v>
      </c>
      <c r="BC335" s="53">
        <f t="shared" si="21"/>
        <v>0</v>
      </c>
      <c r="BD335" s="53">
        <f t="shared" si="22"/>
        <v>0</v>
      </c>
      <c r="BE335" s="53">
        <f t="shared" si="23"/>
        <v>0</v>
      </c>
      <c r="CA335" s="74">
        <v>12</v>
      </c>
      <c r="CB335" s="74">
        <v>0</v>
      </c>
      <c r="CZ335" s="53">
        <v>0</v>
      </c>
    </row>
    <row r="336" spans="1:104" ht="12.75">
      <c r="A336" s="75">
        <v>136</v>
      </c>
      <c r="B336" s="76" t="s">
        <v>493</v>
      </c>
      <c r="C336" s="77" t="s">
        <v>494</v>
      </c>
      <c r="D336" s="78" t="s">
        <v>123</v>
      </c>
      <c r="E336" s="79">
        <v>2</v>
      </c>
      <c r="F336" s="148"/>
      <c r="G336" s="80">
        <f t="shared" si="18"/>
        <v>0</v>
      </c>
      <c r="O336" s="74">
        <v>2</v>
      </c>
      <c r="AA336" s="53">
        <v>12</v>
      </c>
      <c r="AB336" s="53">
        <v>0</v>
      </c>
      <c r="AC336" s="53">
        <v>88</v>
      </c>
      <c r="AZ336" s="53">
        <v>2</v>
      </c>
      <c r="BA336" s="53">
        <f t="shared" si="19"/>
        <v>0</v>
      </c>
      <c r="BB336" s="53">
        <f t="shared" si="20"/>
        <v>0</v>
      </c>
      <c r="BC336" s="53">
        <f t="shared" si="21"/>
        <v>0</v>
      </c>
      <c r="BD336" s="53">
        <f t="shared" si="22"/>
        <v>0</v>
      </c>
      <c r="BE336" s="53">
        <f t="shared" si="23"/>
        <v>0</v>
      </c>
      <c r="CA336" s="74">
        <v>12</v>
      </c>
      <c r="CB336" s="74">
        <v>0</v>
      </c>
      <c r="CZ336" s="53">
        <v>0</v>
      </c>
    </row>
    <row r="337" spans="1:104" ht="12.75">
      <c r="A337" s="75">
        <v>137</v>
      </c>
      <c r="B337" s="76" t="s">
        <v>495</v>
      </c>
      <c r="C337" s="77" t="s">
        <v>494</v>
      </c>
      <c r="D337" s="78" t="s">
        <v>123</v>
      </c>
      <c r="E337" s="79">
        <v>1</v>
      </c>
      <c r="F337" s="148"/>
      <c r="G337" s="80">
        <f t="shared" si="18"/>
        <v>0</v>
      </c>
      <c r="O337" s="74">
        <v>2</v>
      </c>
      <c r="AA337" s="53">
        <v>12</v>
      </c>
      <c r="AB337" s="53">
        <v>0</v>
      </c>
      <c r="AC337" s="53">
        <v>89</v>
      </c>
      <c r="AZ337" s="53">
        <v>2</v>
      </c>
      <c r="BA337" s="53">
        <f t="shared" si="19"/>
        <v>0</v>
      </c>
      <c r="BB337" s="53">
        <f t="shared" si="20"/>
        <v>0</v>
      </c>
      <c r="BC337" s="53">
        <f t="shared" si="21"/>
        <v>0</v>
      </c>
      <c r="BD337" s="53">
        <f t="shared" si="22"/>
        <v>0</v>
      </c>
      <c r="BE337" s="53">
        <f t="shared" si="23"/>
        <v>0</v>
      </c>
      <c r="CA337" s="74">
        <v>12</v>
      </c>
      <c r="CB337" s="74">
        <v>0</v>
      </c>
      <c r="CZ337" s="53">
        <v>0</v>
      </c>
    </row>
    <row r="338" spans="1:104" ht="12.75">
      <c r="A338" s="75">
        <v>138</v>
      </c>
      <c r="B338" s="76" t="s">
        <v>496</v>
      </c>
      <c r="C338" s="77" t="s">
        <v>497</v>
      </c>
      <c r="D338" s="78" t="s">
        <v>123</v>
      </c>
      <c r="E338" s="79">
        <v>4</v>
      </c>
      <c r="F338" s="148"/>
      <c r="G338" s="80">
        <f t="shared" si="18"/>
        <v>0</v>
      </c>
      <c r="O338" s="74">
        <v>2</v>
      </c>
      <c r="AA338" s="53">
        <v>3</v>
      </c>
      <c r="AB338" s="53">
        <v>0</v>
      </c>
      <c r="AC338" s="53">
        <v>54914620</v>
      </c>
      <c r="AZ338" s="53">
        <v>2</v>
      </c>
      <c r="BA338" s="53">
        <f t="shared" si="19"/>
        <v>0</v>
      </c>
      <c r="BB338" s="53">
        <f t="shared" si="20"/>
        <v>0</v>
      </c>
      <c r="BC338" s="53">
        <f t="shared" si="21"/>
        <v>0</v>
      </c>
      <c r="BD338" s="53">
        <f t="shared" si="22"/>
        <v>0</v>
      </c>
      <c r="BE338" s="53">
        <f t="shared" si="23"/>
        <v>0</v>
      </c>
      <c r="CA338" s="74">
        <v>3</v>
      </c>
      <c r="CB338" s="74">
        <v>0</v>
      </c>
      <c r="CZ338" s="53">
        <v>0.0008</v>
      </c>
    </row>
    <row r="339" spans="1:104" ht="12.75">
      <c r="A339" s="75">
        <v>139</v>
      </c>
      <c r="B339" s="76" t="s">
        <v>498</v>
      </c>
      <c r="C339" s="77" t="s">
        <v>499</v>
      </c>
      <c r="D339" s="78" t="s">
        <v>123</v>
      </c>
      <c r="E339" s="79">
        <v>4</v>
      </c>
      <c r="F339" s="148"/>
      <c r="G339" s="80">
        <f t="shared" si="18"/>
        <v>0</v>
      </c>
      <c r="O339" s="74">
        <v>2</v>
      </c>
      <c r="AA339" s="53">
        <v>3</v>
      </c>
      <c r="AB339" s="53">
        <v>7</v>
      </c>
      <c r="AC339" s="53">
        <v>54917015</v>
      </c>
      <c r="AZ339" s="53">
        <v>2</v>
      </c>
      <c r="BA339" s="53">
        <f t="shared" si="19"/>
        <v>0</v>
      </c>
      <c r="BB339" s="53">
        <f t="shared" si="20"/>
        <v>0</v>
      </c>
      <c r="BC339" s="53">
        <f t="shared" si="21"/>
        <v>0</v>
      </c>
      <c r="BD339" s="53">
        <f t="shared" si="22"/>
        <v>0</v>
      </c>
      <c r="BE339" s="53">
        <f t="shared" si="23"/>
        <v>0</v>
      </c>
      <c r="CA339" s="74">
        <v>3</v>
      </c>
      <c r="CB339" s="74">
        <v>7</v>
      </c>
      <c r="CZ339" s="53">
        <v>0.00307</v>
      </c>
    </row>
    <row r="340" spans="1:104" ht="12.75">
      <c r="A340" s="75">
        <v>140</v>
      </c>
      <c r="B340" s="76" t="s">
        <v>500</v>
      </c>
      <c r="C340" s="77" t="s">
        <v>501</v>
      </c>
      <c r="D340" s="78" t="s">
        <v>123</v>
      </c>
      <c r="E340" s="79">
        <v>4</v>
      </c>
      <c r="F340" s="148"/>
      <c r="G340" s="80">
        <f t="shared" si="18"/>
        <v>0</v>
      </c>
      <c r="O340" s="74">
        <v>2</v>
      </c>
      <c r="AA340" s="53">
        <v>3</v>
      </c>
      <c r="AB340" s="53">
        <v>0</v>
      </c>
      <c r="AC340" s="53">
        <v>54926043</v>
      </c>
      <c r="AZ340" s="53">
        <v>2</v>
      </c>
      <c r="BA340" s="53">
        <f t="shared" si="19"/>
        <v>0</v>
      </c>
      <c r="BB340" s="53">
        <f t="shared" si="20"/>
        <v>0</v>
      </c>
      <c r="BC340" s="53">
        <f t="shared" si="21"/>
        <v>0</v>
      </c>
      <c r="BD340" s="53">
        <f t="shared" si="22"/>
        <v>0</v>
      </c>
      <c r="BE340" s="53">
        <f t="shared" si="23"/>
        <v>0</v>
      </c>
      <c r="CA340" s="74">
        <v>3</v>
      </c>
      <c r="CB340" s="74">
        <v>0</v>
      </c>
      <c r="CZ340" s="53">
        <v>0.00045</v>
      </c>
    </row>
    <row r="341" spans="1:104" ht="12.75">
      <c r="A341" s="75">
        <v>141</v>
      </c>
      <c r="B341" s="76" t="s">
        <v>502</v>
      </c>
      <c r="C341" s="77" t="s">
        <v>503</v>
      </c>
      <c r="D341" s="78" t="s">
        <v>123</v>
      </c>
      <c r="E341" s="79">
        <v>2</v>
      </c>
      <c r="F341" s="148"/>
      <c r="G341" s="80">
        <f t="shared" si="18"/>
        <v>0</v>
      </c>
      <c r="O341" s="74">
        <v>2</v>
      </c>
      <c r="AA341" s="53">
        <v>3</v>
      </c>
      <c r="AB341" s="53">
        <v>7</v>
      </c>
      <c r="AC341" s="53">
        <v>61165634</v>
      </c>
      <c r="AZ341" s="53">
        <v>2</v>
      </c>
      <c r="BA341" s="53">
        <f t="shared" si="19"/>
        <v>0</v>
      </c>
      <c r="BB341" s="53">
        <f t="shared" si="20"/>
        <v>0</v>
      </c>
      <c r="BC341" s="53">
        <f t="shared" si="21"/>
        <v>0</v>
      </c>
      <c r="BD341" s="53">
        <f t="shared" si="22"/>
        <v>0</v>
      </c>
      <c r="BE341" s="53">
        <f t="shared" si="23"/>
        <v>0</v>
      </c>
      <c r="CA341" s="74">
        <v>3</v>
      </c>
      <c r="CB341" s="74">
        <v>7</v>
      </c>
      <c r="CZ341" s="53">
        <v>0.03</v>
      </c>
    </row>
    <row r="342" spans="1:104" ht="12.75">
      <c r="A342" s="75">
        <v>142</v>
      </c>
      <c r="B342" s="76" t="s">
        <v>504</v>
      </c>
      <c r="C342" s="77" t="s">
        <v>505</v>
      </c>
      <c r="D342" s="78" t="s">
        <v>123</v>
      </c>
      <c r="E342" s="79">
        <v>2</v>
      </c>
      <c r="F342" s="148"/>
      <c r="G342" s="80">
        <f t="shared" si="18"/>
        <v>0</v>
      </c>
      <c r="O342" s="74">
        <v>2</v>
      </c>
      <c r="AA342" s="53">
        <v>3</v>
      </c>
      <c r="AB342" s="53">
        <v>7</v>
      </c>
      <c r="AC342" s="53">
        <v>61165635</v>
      </c>
      <c r="AZ342" s="53">
        <v>2</v>
      </c>
      <c r="BA342" s="53">
        <f t="shared" si="19"/>
        <v>0</v>
      </c>
      <c r="BB342" s="53">
        <f t="shared" si="20"/>
        <v>0</v>
      </c>
      <c r="BC342" s="53">
        <f t="shared" si="21"/>
        <v>0</v>
      </c>
      <c r="BD342" s="53">
        <f t="shared" si="22"/>
        <v>0</v>
      </c>
      <c r="BE342" s="53">
        <f t="shared" si="23"/>
        <v>0</v>
      </c>
      <c r="CA342" s="74">
        <v>3</v>
      </c>
      <c r="CB342" s="74">
        <v>7</v>
      </c>
      <c r="CZ342" s="53">
        <v>0.033</v>
      </c>
    </row>
    <row r="343" spans="1:104" ht="12.75">
      <c r="A343" s="75">
        <v>143</v>
      </c>
      <c r="B343" s="76" t="s">
        <v>506</v>
      </c>
      <c r="C343" s="77" t="s">
        <v>507</v>
      </c>
      <c r="D343" s="78" t="s">
        <v>62</v>
      </c>
      <c r="E343" s="148"/>
      <c r="F343" s="148"/>
      <c r="G343" s="80">
        <f t="shared" si="18"/>
        <v>0</v>
      </c>
      <c r="O343" s="74">
        <v>2</v>
      </c>
      <c r="AA343" s="53">
        <v>7</v>
      </c>
      <c r="AB343" s="53">
        <v>1002</v>
      </c>
      <c r="AC343" s="53">
        <v>5</v>
      </c>
      <c r="AZ343" s="53">
        <v>2</v>
      </c>
      <c r="BA343" s="53">
        <f t="shared" si="19"/>
        <v>0</v>
      </c>
      <c r="BB343" s="53">
        <f t="shared" si="20"/>
        <v>0</v>
      </c>
      <c r="BC343" s="53">
        <f t="shared" si="21"/>
        <v>0</v>
      </c>
      <c r="BD343" s="53">
        <f t="shared" si="22"/>
        <v>0</v>
      </c>
      <c r="BE343" s="53">
        <f t="shared" si="23"/>
        <v>0</v>
      </c>
      <c r="CA343" s="74">
        <v>7</v>
      </c>
      <c r="CB343" s="74">
        <v>1002</v>
      </c>
      <c r="CZ343" s="53">
        <v>0</v>
      </c>
    </row>
    <row r="344" spans="1:104" ht="12.75">
      <c r="A344" s="75">
        <v>144</v>
      </c>
      <c r="B344" s="76" t="s">
        <v>508</v>
      </c>
      <c r="C344" s="77" t="s">
        <v>509</v>
      </c>
      <c r="D344" s="78" t="s">
        <v>62</v>
      </c>
      <c r="E344" s="148"/>
      <c r="F344" s="148"/>
      <c r="G344" s="80">
        <f t="shared" si="18"/>
        <v>0</v>
      </c>
      <c r="O344" s="74">
        <v>2</v>
      </c>
      <c r="AA344" s="53">
        <v>7</v>
      </c>
      <c r="AB344" s="53">
        <v>1002</v>
      </c>
      <c r="AC344" s="53">
        <v>5</v>
      </c>
      <c r="AZ344" s="53">
        <v>2</v>
      </c>
      <c r="BA344" s="53">
        <f t="shared" si="19"/>
        <v>0</v>
      </c>
      <c r="BB344" s="53">
        <f t="shared" si="20"/>
        <v>0</v>
      </c>
      <c r="BC344" s="53">
        <f t="shared" si="21"/>
        <v>0</v>
      </c>
      <c r="BD344" s="53">
        <f t="shared" si="22"/>
        <v>0</v>
      </c>
      <c r="BE344" s="53">
        <f t="shared" si="23"/>
        <v>0</v>
      </c>
      <c r="CA344" s="74">
        <v>7</v>
      </c>
      <c r="CB344" s="74">
        <v>1002</v>
      </c>
      <c r="CZ344" s="53">
        <v>0</v>
      </c>
    </row>
    <row r="345" spans="1:57" ht="12.75">
      <c r="A345" s="86"/>
      <c r="B345" s="87" t="s">
        <v>76</v>
      </c>
      <c r="C345" s="88" t="str">
        <f>CONCATENATE(B310," ",C310)</f>
        <v>766 Konstrukce truhlářské</v>
      </c>
      <c r="D345" s="89"/>
      <c r="E345" s="90"/>
      <c r="F345" s="150"/>
      <c r="G345" s="92">
        <f>SUM(G310:G344)</f>
        <v>0</v>
      </c>
      <c r="O345" s="74">
        <v>4</v>
      </c>
      <c r="BA345" s="93">
        <f>SUM(BA310:BA344)</f>
        <v>0</v>
      </c>
      <c r="BB345" s="93">
        <f>SUM(BB310:BB344)</f>
        <v>0</v>
      </c>
      <c r="BC345" s="93">
        <f>SUM(BC310:BC344)</f>
        <v>0</v>
      </c>
      <c r="BD345" s="93">
        <f>SUM(BD310:BD344)</f>
        <v>0</v>
      </c>
      <c r="BE345" s="93">
        <f>SUM(BE310:BE344)</f>
        <v>0</v>
      </c>
    </row>
    <row r="346" spans="1:15" ht="12.75">
      <c r="A346" s="68" t="s">
        <v>74</v>
      </c>
      <c r="B346" s="69" t="s">
        <v>510</v>
      </c>
      <c r="C346" s="70" t="s">
        <v>511</v>
      </c>
      <c r="D346" s="71"/>
      <c r="E346" s="72"/>
      <c r="F346" s="151"/>
      <c r="G346" s="73"/>
      <c r="O346" s="74">
        <v>1</v>
      </c>
    </row>
    <row r="347" spans="1:104" ht="12.75">
      <c r="A347" s="75">
        <v>145</v>
      </c>
      <c r="B347" s="76" t="s">
        <v>512</v>
      </c>
      <c r="C347" s="77" t="s">
        <v>513</v>
      </c>
      <c r="D347" s="78" t="s">
        <v>93</v>
      </c>
      <c r="E347" s="79">
        <v>37.0872</v>
      </c>
      <c r="F347" s="148"/>
      <c r="G347" s="80">
        <f>E347*F347</f>
        <v>0</v>
      </c>
      <c r="O347" s="74">
        <v>2</v>
      </c>
      <c r="AA347" s="53">
        <v>1</v>
      </c>
      <c r="AB347" s="53">
        <v>7</v>
      </c>
      <c r="AC347" s="53">
        <v>7</v>
      </c>
      <c r="AZ347" s="53">
        <v>2</v>
      </c>
      <c r="BA347" s="53">
        <f>IF(AZ347=1,G347,0)</f>
        <v>0</v>
      </c>
      <c r="BB347" s="53">
        <f>IF(AZ347=2,G347,0)</f>
        <v>0</v>
      </c>
      <c r="BC347" s="53">
        <f>IF(AZ347=3,G347,0)</f>
        <v>0</v>
      </c>
      <c r="BD347" s="53">
        <f>IF(AZ347=4,G347,0)</f>
        <v>0</v>
      </c>
      <c r="BE347" s="53">
        <f>IF(AZ347=5,G347,0)</f>
        <v>0</v>
      </c>
      <c r="CA347" s="74">
        <v>1</v>
      </c>
      <c r="CB347" s="74">
        <v>7</v>
      </c>
      <c r="CZ347" s="53">
        <v>0</v>
      </c>
    </row>
    <row r="348" spans="1:15" ht="12.75">
      <c r="A348" s="81"/>
      <c r="B348" s="83"/>
      <c r="C348" s="164" t="s">
        <v>760</v>
      </c>
      <c r="D348" s="165"/>
      <c r="E348" s="84">
        <v>0</v>
      </c>
      <c r="F348" s="149"/>
      <c r="G348" s="85"/>
      <c r="M348" s="82" t="s">
        <v>514</v>
      </c>
      <c r="O348" s="74"/>
    </row>
    <row r="349" spans="1:15" ht="12.75">
      <c r="A349" s="81"/>
      <c r="B349" s="83"/>
      <c r="C349" s="164" t="s">
        <v>515</v>
      </c>
      <c r="D349" s="165"/>
      <c r="E349" s="84">
        <v>37.0872</v>
      </c>
      <c r="F349" s="149"/>
      <c r="G349" s="85"/>
      <c r="M349" s="82" t="s">
        <v>515</v>
      </c>
      <c r="O349" s="74"/>
    </row>
    <row r="350" spans="1:104" ht="12.75">
      <c r="A350" s="75">
        <v>146</v>
      </c>
      <c r="B350" s="76" t="s">
        <v>516</v>
      </c>
      <c r="C350" s="77" t="s">
        <v>517</v>
      </c>
      <c r="D350" s="78" t="s">
        <v>93</v>
      </c>
      <c r="E350" s="79">
        <v>74.1744</v>
      </c>
      <c r="F350" s="148"/>
      <c r="G350" s="80">
        <f>E350*F350</f>
        <v>0</v>
      </c>
      <c r="O350" s="74">
        <v>2</v>
      </c>
      <c r="AA350" s="53">
        <v>1</v>
      </c>
      <c r="AB350" s="53">
        <v>7</v>
      </c>
      <c r="AC350" s="53">
        <v>7</v>
      </c>
      <c r="AZ350" s="53">
        <v>2</v>
      </c>
      <c r="BA350" s="53">
        <f>IF(AZ350=1,G350,0)</f>
        <v>0</v>
      </c>
      <c r="BB350" s="53">
        <f>IF(AZ350=2,G350,0)</f>
        <v>0</v>
      </c>
      <c r="BC350" s="53">
        <f>IF(AZ350=3,G350,0)</f>
        <v>0</v>
      </c>
      <c r="BD350" s="53">
        <f>IF(AZ350=4,G350,0)</f>
        <v>0</v>
      </c>
      <c r="BE350" s="53">
        <f>IF(AZ350=5,G350,0)</f>
        <v>0</v>
      </c>
      <c r="CA350" s="74">
        <v>1</v>
      </c>
      <c r="CB350" s="74">
        <v>7</v>
      </c>
      <c r="CZ350" s="53">
        <v>0</v>
      </c>
    </row>
    <row r="351" spans="1:15" ht="12.75">
      <c r="A351" s="81"/>
      <c r="B351" s="83"/>
      <c r="C351" s="164" t="s">
        <v>760</v>
      </c>
      <c r="D351" s="165"/>
      <c r="E351" s="84">
        <v>0</v>
      </c>
      <c r="F351" s="149"/>
      <c r="G351" s="85"/>
      <c r="M351" s="82" t="s">
        <v>514</v>
      </c>
      <c r="O351" s="74"/>
    </row>
    <row r="352" spans="1:15" ht="12.75">
      <c r="A352" s="81"/>
      <c r="B352" s="83"/>
      <c r="C352" s="164" t="s">
        <v>518</v>
      </c>
      <c r="D352" s="165"/>
      <c r="E352" s="84">
        <v>74.1744</v>
      </c>
      <c r="F352" s="149"/>
      <c r="G352" s="85"/>
      <c r="M352" s="82" t="s">
        <v>518</v>
      </c>
      <c r="O352" s="74"/>
    </row>
    <row r="353" spans="1:104" ht="22.5">
      <c r="A353" s="75">
        <v>147</v>
      </c>
      <c r="B353" s="76" t="s">
        <v>519</v>
      </c>
      <c r="C353" s="77" t="s">
        <v>520</v>
      </c>
      <c r="D353" s="78" t="s">
        <v>123</v>
      </c>
      <c r="E353" s="79">
        <v>7</v>
      </c>
      <c r="F353" s="148"/>
      <c r="G353" s="80">
        <f aca="true" t="shared" si="24" ref="G353:G358">E353*F353</f>
        <v>0</v>
      </c>
      <c r="O353" s="74">
        <v>2</v>
      </c>
      <c r="AA353" s="53">
        <v>12</v>
      </c>
      <c r="AB353" s="53">
        <v>0</v>
      </c>
      <c r="AC353" s="53">
        <v>91</v>
      </c>
      <c r="AZ353" s="53">
        <v>2</v>
      </c>
      <c r="BA353" s="53">
        <f aca="true" t="shared" si="25" ref="BA353:BA358">IF(AZ353=1,G353,0)</f>
        <v>0</v>
      </c>
      <c r="BB353" s="53">
        <f aca="true" t="shared" si="26" ref="BB353:BB358">IF(AZ353=2,G353,0)</f>
        <v>0</v>
      </c>
      <c r="BC353" s="53">
        <f aca="true" t="shared" si="27" ref="BC353:BC358">IF(AZ353=3,G353,0)</f>
        <v>0</v>
      </c>
      <c r="BD353" s="53">
        <f aca="true" t="shared" si="28" ref="BD353:BD358">IF(AZ353=4,G353,0)</f>
        <v>0</v>
      </c>
      <c r="BE353" s="53">
        <f aca="true" t="shared" si="29" ref="BE353:BE358">IF(AZ353=5,G353,0)</f>
        <v>0</v>
      </c>
      <c r="CA353" s="74">
        <v>12</v>
      </c>
      <c r="CB353" s="74">
        <v>0</v>
      </c>
      <c r="CZ353" s="53">
        <v>0</v>
      </c>
    </row>
    <row r="354" spans="1:104" ht="22.5">
      <c r="A354" s="75">
        <v>148</v>
      </c>
      <c r="B354" s="76" t="s">
        <v>521</v>
      </c>
      <c r="C354" s="77" t="s">
        <v>522</v>
      </c>
      <c r="D354" s="78" t="s">
        <v>123</v>
      </c>
      <c r="E354" s="79">
        <v>1</v>
      </c>
      <c r="F354" s="148"/>
      <c r="G354" s="80">
        <f t="shared" si="24"/>
        <v>0</v>
      </c>
      <c r="O354" s="74">
        <v>2</v>
      </c>
      <c r="AA354" s="53">
        <v>12</v>
      </c>
      <c r="AB354" s="53">
        <v>0</v>
      </c>
      <c r="AC354" s="53">
        <v>92</v>
      </c>
      <c r="AZ354" s="53">
        <v>2</v>
      </c>
      <c r="BA354" s="53">
        <f t="shared" si="25"/>
        <v>0</v>
      </c>
      <c r="BB354" s="53">
        <f t="shared" si="26"/>
        <v>0</v>
      </c>
      <c r="BC354" s="53">
        <f t="shared" si="27"/>
        <v>0</v>
      </c>
      <c r="BD354" s="53">
        <f t="shared" si="28"/>
        <v>0</v>
      </c>
      <c r="BE354" s="53">
        <f t="shared" si="29"/>
        <v>0</v>
      </c>
      <c r="CA354" s="74">
        <v>12</v>
      </c>
      <c r="CB354" s="74">
        <v>0</v>
      </c>
      <c r="CZ354" s="53">
        <v>0</v>
      </c>
    </row>
    <row r="355" spans="1:104" ht="22.5">
      <c r="A355" s="75">
        <v>149</v>
      </c>
      <c r="B355" s="76" t="s">
        <v>523</v>
      </c>
      <c r="C355" s="77" t="s">
        <v>524</v>
      </c>
      <c r="D355" s="78" t="s">
        <v>123</v>
      </c>
      <c r="E355" s="79">
        <v>1</v>
      </c>
      <c r="F355" s="148"/>
      <c r="G355" s="80">
        <f t="shared" si="24"/>
        <v>0</v>
      </c>
      <c r="O355" s="74">
        <v>2</v>
      </c>
      <c r="AA355" s="53">
        <v>12</v>
      </c>
      <c r="AB355" s="53">
        <v>0</v>
      </c>
      <c r="AC355" s="53">
        <v>93</v>
      </c>
      <c r="AZ355" s="53">
        <v>2</v>
      </c>
      <c r="BA355" s="53">
        <f t="shared" si="25"/>
        <v>0</v>
      </c>
      <c r="BB355" s="53">
        <f t="shared" si="26"/>
        <v>0</v>
      </c>
      <c r="BC355" s="53">
        <f t="shared" si="27"/>
        <v>0</v>
      </c>
      <c r="BD355" s="53">
        <f t="shared" si="28"/>
        <v>0</v>
      </c>
      <c r="BE355" s="53">
        <f t="shared" si="29"/>
        <v>0</v>
      </c>
      <c r="CA355" s="74">
        <v>12</v>
      </c>
      <c r="CB355" s="74">
        <v>0</v>
      </c>
      <c r="CZ355" s="53">
        <v>0</v>
      </c>
    </row>
    <row r="356" spans="1:104" ht="22.5">
      <c r="A356" s="75">
        <v>150</v>
      </c>
      <c r="B356" s="76" t="s">
        <v>525</v>
      </c>
      <c r="C356" s="77" t="s">
        <v>526</v>
      </c>
      <c r="D356" s="78" t="s">
        <v>123</v>
      </c>
      <c r="E356" s="79">
        <v>1</v>
      </c>
      <c r="F356" s="148"/>
      <c r="G356" s="80">
        <f t="shared" si="24"/>
        <v>0</v>
      </c>
      <c r="O356" s="74">
        <v>2</v>
      </c>
      <c r="AA356" s="53">
        <v>12</v>
      </c>
      <c r="AB356" s="53">
        <v>0</v>
      </c>
      <c r="AC356" s="53">
        <v>94</v>
      </c>
      <c r="AZ356" s="53">
        <v>2</v>
      </c>
      <c r="BA356" s="53">
        <f t="shared" si="25"/>
        <v>0</v>
      </c>
      <c r="BB356" s="53">
        <f t="shared" si="26"/>
        <v>0</v>
      </c>
      <c r="BC356" s="53">
        <f t="shared" si="27"/>
        <v>0</v>
      </c>
      <c r="BD356" s="53">
        <f t="shared" si="28"/>
        <v>0</v>
      </c>
      <c r="BE356" s="53">
        <f t="shared" si="29"/>
        <v>0</v>
      </c>
      <c r="CA356" s="74">
        <v>12</v>
      </c>
      <c r="CB356" s="74">
        <v>0</v>
      </c>
      <c r="CZ356" s="53">
        <v>0</v>
      </c>
    </row>
    <row r="357" spans="1:104" ht="12.75">
      <c r="A357" s="75">
        <v>151</v>
      </c>
      <c r="B357" s="76" t="s">
        <v>527</v>
      </c>
      <c r="C357" s="77" t="s">
        <v>528</v>
      </c>
      <c r="D357" s="78" t="s">
        <v>62</v>
      </c>
      <c r="E357" s="148"/>
      <c r="F357" s="148"/>
      <c r="G357" s="80">
        <f t="shared" si="24"/>
        <v>0</v>
      </c>
      <c r="O357" s="74">
        <v>2</v>
      </c>
      <c r="AA357" s="53">
        <v>7</v>
      </c>
      <c r="AB357" s="53">
        <v>1002</v>
      </c>
      <c r="AC357" s="53">
        <v>5</v>
      </c>
      <c r="AZ357" s="53">
        <v>2</v>
      </c>
      <c r="BA357" s="53">
        <f t="shared" si="25"/>
        <v>0</v>
      </c>
      <c r="BB357" s="53">
        <f t="shared" si="26"/>
        <v>0</v>
      </c>
      <c r="BC357" s="53">
        <f t="shared" si="27"/>
        <v>0</v>
      </c>
      <c r="BD357" s="53">
        <f t="shared" si="28"/>
        <v>0</v>
      </c>
      <c r="BE357" s="53">
        <f t="shared" si="29"/>
        <v>0</v>
      </c>
      <c r="CA357" s="74">
        <v>7</v>
      </c>
      <c r="CB357" s="74">
        <v>1002</v>
      </c>
      <c r="CZ357" s="53">
        <v>0</v>
      </c>
    </row>
    <row r="358" spans="1:104" ht="12.75">
      <c r="A358" s="75">
        <v>152</v>
      </c>
      <c r="B358" s="76" t="s">
        <v>529</v>
      </c>
      <c r="C358" s="77" t="s">
        <v>530</v>
      </c>
      <c r="D358" s="78" t="s">
        <v>62</v>
      </c>
      <c r="E358" s="148"/>
      <c r="F358" s="148"/>
      <c r="G358" s="80">
        <f t="shared" si="24"/>
        <v>0</v>
      </c>
      <c r="O358" s="74">
        <v>2</v>
      </c>
      <c r="AA358" s="53">
        <v>7</v>
      </c>
      <c r="AB358" s="53">
        <v>1002</v>
      </c>
      <c r="AC358" s="53">
        <v>5</v>
      </c>
      <c r="AZ358" s="53">
        <v>2</v>
      </c>
      <c r="BA358" s="53">
        <f t="shared" si="25"/>
        <v>0</v>
      </c>
      <c r="BB358" s="53">
        <f t="shared" si="26"/>
        <v>0</v>
      </c>
      <c r="BC358" s="53">
        <f t="shared" si="27"/>
        <v>0</v>
      </c>
      <c r="BD358" s="53">
        <f t="shared" si="28"/>
        <v>0</v>
      </c>
      <c r="BE358" s="53">
        <f t="shared" si="29"/>
        <v>0</v>
      </c>
      <c r="CA358" s="74">
        <v>7</v>
      </c>
      <c r="CB358" s="74">
        <v>1002</v>
      </c>
      <c r="CZ358" s="53">
        <v>0</v>
      </c>
    </row>
    <row r="359" spans="1:57" ht="12.75">
      <c r="A359" s="86"/>
      <c r="B359" s="87" t="s">
        <v>76</v>
      </c>
      <c r="C359" s="88" t="str">
        <f>CONCATENATE(B346," ",C346)</f>
        <v>767 Konstrukce zámečnické</v>
      </c>
      <c r="D359" s="89"/>
      <c r="E359" s="90"/>
      <c r="F359" s="150"/>
      <c r="G359" s="92">
        <f>SUM(G346:G358)</f>
        <v>0</v>
      </c>
      <c r="O359" s="74">
        <v>4</v>
      </c>
      <c r="BA359" s="93">
        <f>SUM(BA346:BA358)</f>
        <v>0</v>
      </c>
      <c r="BB359" s="93">
        <f>SUM(BB346:BB358)</f>
        <v>0</v>
      </c>
      <c r="BC359" s="93">
        <f>SUM(BC346:BC358)</f>
        <v>0</v>
      </c>
      <c r="BD359" s="93">
        <f>SUM(BD346:BD358)</f>
        <v>0</v>
      </c>
      <c r="BE359" s="93">
        <f>SUM(BE346:BE358)</f>
        <v>0</v>
      </c>
    </row>
    <row r="360" spans="1:15" ht="12.75">
      <c r="A360" s="68" t="s">
        <v>74</v>
      </c>
      <c r="B360" s="69" t="s">
        <v>531</v>
      </c>
      <c r="C360" s="70" t="s">
        <v>532</v>
      </c>
      <c r="D360" s="71"/>
      <c r="E360" s="72"/>
      <c r="F360" s="151"/>
      <c r="G360" s="73"/>
      <c r="O360" s="74">
        <v>1</v>
      </c>
    </row>
    <row r="361" spans="1:104" ht="22.5">
      <c r="A361" s="75">
        <v>153</v>
      </c>
      <c r="B361" s="76" t="s">
        <v>533</v>
      </c>
      <c r="C361" s="77" t="s">
        <v>534</v>
      </c>
      <c r="D361" s="78" t="s">
        <v>267</v>
      </c>
      <c r="E361" s="79">
        <v>64.32</v>
      </c>
      <c r="F361" s="148"/>
      <c r="G361" s="80">
        <f>E361*F361</f>
        <v>0</v>
      </c>
      <c r="O361" s="74">
        <v>2</v>
      </c>
      <c r="AA361" s="53">
        <v>1</v>
      </c>
      <c r="AB361" s="53">
        <v>7</v>
      </c>
      <c r="AC361" s="53">
        <v>7</v>
      </c>
      <c r="AZ361" s="53">
        <v>2</v>
      </c>
      <c r="BA361" s="53">
        <f>IF(AZ361=1,G361,0)</f>
        <v>0</v>
      </c>
      <c r="BB361" s="53">
        <f>IF(AZ361=2,G361,0)</f>
        <v>0</v>
      </c>
      <c r="BC361" s="53">
        <f>IF(AZ361=3,G361,0)</f>
        <v>0</v>
      </c>
      <c r="BD361" s="53">
        <f>IF(AZ361=4,G361,0)</f>
        <v>0</v>
      </c>
      <c r="BE361" s="53">
        <f>IF(AZ361=5,G361,0)</f>
        <v>0</v>
      </c>
      <c r="CA361" s="74">
        <v>1</v>
      </c>
      <c r="CB361" s="74">
        <v>7</v>
      </c>
      <c r="CZ361" s="53">
        <v>8E-05</v>
      </c>
    </row>
    <row r="362" spans="1:15" ht="12.75">
      <c r="A362" s="81"/>
      <c r="B362" s="83"/>
      <c r="C362" s="164" t="s">
        <v>535</v>
      </c>
      <c r="D362" s="165"/>
      <c r="E362" s="84">
        <v>6.03</v>
      </c>
      <c r="F362" s="149"/>
      <c r="G362" s="85"/>
      <c r="M362" s="82" t="s">
        <v>535</v>
      </c>
      <c r="O362" s="74"/>
    </row>
    <row r="363" spans="1:15" ht="12.75">
      <c r="A363" s="81"/>
      <c r="B363" s="83"/>
      <c r="C363" s="164" t="s">
        <v>536</v>
      </c>
      <c r="D363" s="165"/>
      <c r="E363" s="84">
        <v>58.29</v>
      </c>
      <c r="F363" s="149"/>
      <c r="G363" s="85"/>
      <c r="M363" s="82" t="s">
        <v>536</v>
      </c>
      <c r="O363" s="74"/>
    </row>
    <row r="364" spans="1:104" ht="12.75">
      <c r="A364" s="75">
        <v>154</v>
      </c>
      <c r="B364" s="76" t="s">
        <v>537</v>
      </c>
      <c r="C364" s="77" t="s">
        <v>538</v>
      </c>
      <c r="D364" s="78" t="s">
        <v>267</v>
      </c>
      <c r="E364" s="79">
        <v>39.19</v>
      </c>
      <c r="F364" s="148"/>
      <c r="G364" s="80">
        <f>E364*F364</f>
        <v>0</v>
      </c>
      <c r="O364" s="74">
        <v>2</v>
      </c>
      <c r="AA364" s="53">
        <v>1</v>
      </c>
      <c r="AB364" s="53">
        <v>7</v>
      </c>
      <c r="AC364" s="53">
        <v>7</v>
      </c>
      <c r="AZ364" s="53">
        <v>2</v>
      </c>
      <c r="BA364" s="53">
        <f>IF(AZ364=1,G364,0)</f>
        <v>0</v>
      </c>
      <c r="BB364" s="53">
        <f>IF(AZ364=2,G364,0)</f>
        <v>0</v>
      </c>
      <c r="BC364" s="53">
        <f>IF(AZ364=3,G364,0)</f>
        <v>0</v>
      </c>
      <c r="BD364" s="53">
        <f>IF(AZ364=4,G364,0)</f>
        <v>0</v>
      </c>
      <c r="BE364" s="53">
        <f>IF(AZ364=5,G364,0)</f>
        <v>0</v>
      </c>
      <c r="CA364" s="74">
        <v>1</v>
      </c>
      <c r="CB364" s="74">
        <v>7</v>
      </c>
      <c r="CZ364" s="53">
        <v>0.00024</v>
      </c>
    </row>
    <row r="365" spans="1:15" ht="12.75">
      <c r="A365" s="81"/>
      <c r="B365" s="83"/>
      <c r="C365" s="164" t="s">
        <v>539</v>
      </c>
      <c r="D365" s="165"/>
      <c r="E365" s="84">
        <v>17.29</v>
      </c>
      <c r="F365" s="149"/>
      <c r="G365" s="85"/>
      <c r="M365" s="82" t="s">
        <v>539</v>
      </c>
      <c r="O365" s="74"/>
    </row>
    <row r="366" spans="1:15" ht="12.75">
      <c r="A366" s="81"/>
      <c r="B366" s="83"/>
      <c r="C366" s="164" t="s">
        <v>540</v>
      </c>
      <c r="D366" s="165"/>
      <c r="E366" s="84">
        <v>21.9</v>
      </c>
      <c r="F366" s="149"/>
      <c r="G366" s="85"/>
      <c r="M366" s="82" t="s">
        <v>540</v>
      </c>
      <c r="O366" s="74"/>
    </row>
    <row r="367" spans="1:104" ht="12.75">
      <c r="A367" s="75">
        <v>155</v>
      </c>
      <c r="B367" s="76" t="s">
        <v>541</v>
      </c>
      <c r="C367" s="77" t="s">
        <v>542</v>
      </c>
      <c r="D367" s="78" t="s">
        <v>93</v>
      </c>
      <c r="E367" s="79">
        <v>201.6575</v>
      </c>
      <c r="F367" s="148"/>
      <c r="G367" s="80">
        <f>E367*F367</f>
        <v>0</v>
      </c>
      <c r="O367" s="74">
        <v>2</v>
      </c>
      <c r="AA367" s="53">
        <v>1</v>
      </c>
      <c r="AB367" s="53">
        <v>7</v>
      </c>
      <c r="AC367" s="53">
        <v>7</v>
      </c>
      <c r="AZ367" s="53">
        <v>2</v>
      </c>
      <c r="BA367" s="53">
        <f>IF(AZ367=1,G367,0)</f>
        <v>0</v>
      </c>
      <c r="BB367" s="53">
        <f>IF(AZ367=2,G367,0)</f>
        <v>0</v>
      </c>
      <c r="BC367" s="53">
        <f>IF(AZ367=3,G367,0)</f>
        <v>0</v>
      </c>
      <c r="BD367" s="53">
        <f>IF(AZ367=4,G367,0)</f>
        <v>0</v>
      </c>
      <c r="BE367" s="53">
        <f>IF(AZ367=5,G367,0)</f>
        <v>0</v>
      </c>
      <c r="CA367" s="74">
        <v>1</v>
      </c>
      <c r="CB367" s="74">
        <v>7</v>
      </c>
      <c r="CZ367" s="53">
        <v>0</v>
      </c>
    </row>
    <row r="368" spans="1:15" ht="12.75">
      <c r="A368" s="81"/>
      <c r="B368" s="83"/>
      <c r="C368" s="164" t="s">
        <v>543</v>
      </c>
      <c r="D368" s="165"/>
      <c r="E368" s="84">
        <v>0</v>
      </c>
      <c r="F368" s="149"/>
      <c r="G368" s="85"/>
      <c r="M368" s="82" t="s">
        <v>543</v>
      </c>
      <c r="O368" s="74"/>
    </row>
    <row r="369" spans="1:15" ht="22.5">
      <c r="A369" s="81"/>
      <c r="B369" s="83"/>
      <c r="C369" s="164" t="s">
        <v>544</v>
      </c>
      <c r="D369" s="165"/>
      <c r="E369" s="84">
        <v>193.3315</v>
      </c>
      <c r="F369" s="149"/>
      <c r="G369" s="85"/>
      <c r="M369" s="82" t="s">
        <v>544</v>
      </c>
      <c r="O369" s="74"/>
    </row>
    <row r="370" spans="1:15" ht="12.75">
      <c r="A370" s="81"/>
      <c r="B370" s="83"/>
      <c r="C370" s="164" t="s">
        <v>545</v>
      </c>
      <c r="D370" s="165"/>
      <c r="E370" s="84">
        <v>0</v>
      </c>
      <c r="F370" s="149"/>
      <c r="G370" s="85"/>
      <c r="M370" s="82" t="s">
        <v>545</v>
      </c>
      <c r="O370" s="74"/>
    </row>
    <row r="371" spans="1:15" ht="12.75">
      <c r="A371" s="81"/>
      <c r="B371" s="83"/>
      <c r="C371" s="164" t="s">
        <v>546</v>
      </c>
      <c r="D371" s="165"/>
      <c r="E371" s="84">
        <v>8.326</v>
      </c>
      <c r="F371" s="149"/>
      <c r="G371" s="85"/>
      <c r="M371" s="82" t="s">
        <v>546</v>
      </c>
      <c r="O371" s="74"/>
    </row>
    <row r="372" spans="1:104" ht="12.75">
      <c r="A372" s="75">
        <v>156</v>
      </c>
      <c r="B372" s="76" t="s">
        <v>547</v>
      </c>
      <c r="C372" s="77" t="s">
        <v>761</v>
      </c>
      <c r="D372" s="78" t="s">
        <v>93</v>
      </c>
      <c r="E372" s="79">
        <v>158.86</v>
      </c>
      <c r="F372" s="148"/>
      <c r="G372" s="80">
        <f>E372*F372</f>
        <v>0</v>
      </c>
      <c r="O372" s="74">
        <v>2</v>
      </c>
      <c r="AA372" s="53">
        <v>1</v>
      </c>
      <c r="AB372" s="53">
        <v>7</v>
      </c>
      <c r="AC372" s="53">
        <v>7</v>
      </c>
      <c r="AZ372" s="53">
        <v>2</v>
      </c>
      <c r="BA372" s="53">
        <f>IF(AZ372=1,G372,0)</f>
        <v>0</v>
      </c>
      <c r="BB372" s="53">
        <f>IF(AZ372=2,G372,0)</f>
        <v>0</v>
      </c>
      <c r="BC372" s="53">
        <f>IF(AZ372=3,G372,0)</f>
        <v>0</v>
      </c>
      <c r="BD372" s="53">
        <f>IF(AZ372=4,G372,0)</f>
        <v>0</v>
      </c>
      <c r="BE372" s="53">
        <f>IF(AZ372=5,G372,0)</f>
        <v>0</v>
      </c>
      <c r="CA372" s="74">
        <v>1</v>
      </c>
      <c r="CB372" s="74">
        <v>7</v>
      </c>
      <c r="CZ372" s="53">
        <v>0.00025</v>
      </c>
    </row>
    <row r="373" spans="1:15" ht="12.75">
      <c r="A373" s="81"/>
      <c r="B373" s="83"/>
      <c r="C373" s="164" t="s">
        <v>548</v>
      </c>
      <c r="D373" s="165"/>
      <c r="E373" s="84">
        <v>0</v>
      </c>
      <c r="F373" s="149"/>
      <c r="G373" s="85"/>
      <c r="M373" s="82" t="s">
        <v>548</v>
      </c>
      <c r="O373" s="74"/>
    </row>
    <row r="374" spans="1:15" ht="12.75">
      <c r="A374" s="81"/>
      <c r="B374" s="83"/>
      <c r="C374" s="164" t="s">
        <v>181</v>
      </c>
      <c r="D374" s="165"/>
      <c r="E374" s="84">
        <v>158.86</v>
      </c>
      <c r="F374" s="149"/>
      <c r="G374" s="85"/>
      <c r="M374" s="82" t="s">
        <v>181</v>
      </c>
      <c r="O374" s="74"/>
    </row>
    <row r="375" spans="1:104" ht="12.75">
      <c r="A375" s="75">
        <v>157</v>
      </c>
      <c r="B375" s="76" t="s">
        <v>549</v>
      </c>
      <c r="C375" s="77" t="s">
        <v>550</v>
      </c>
      <c r="D375" s="78" t="s">
        <v>93</v>
      </c>
      <c r="E375" s="79">
        <v>45.18</v>
      </c>
      <c r="F375" s="148"/>
      <c r="G375" s="80">
        <f>E375*F375</f>
        <v>0</v>
      </c>
      <c r="O375" s="74">
        <v>2</v>
      </c>
      <c r="AA375" s="53">
        <v>1</v>
      </c>
      <c r="AB375" s="53">
        <v>7</v>
      </c>
      <c r="AC375" s="53">
        <v>7</v>
      </c>
      <c r="AZ375" s="53">
        <v>2</v>
      </c>
      <c r="BA375" s="53">
        <f>IF(AZ375=1,G375,0)</f>
        <v>0</v>
      </c>
      <c r="BB375" s="53">
        <f>IF(AZ375=2,G375,0)</f>
        <v>0</v>
      </c>
      <c r="BC375" s="53">
        <f>IF(AZ375=3,G375,0)</f>
        <v>0</v>
      </c>
      <c r="BD375" s="53">
        <f>IF(AZ375=4,G375,0)</f>
        <v>0</v>
      </c>
      <c r="BE375" s="53">
        <f>IF(AZ375=5,G375,0)</f>
        <v>0</v>
      </c>
      <c r="CA375" s="74">
        <v>1</v>
      </c>
      <c r="CB375" s="74">
        <v>7</v>
      </c>
      <c r="CZ375" s="53">
        <v>0.00025</v>
      </c>
    </row>
    <row r="376" spans="1:15" ht="12.75">
      <c r="A376" s="81"/>
      <c r="B376" s="83"/>
      <c r="C376" s="164" t="s">
        <v>182</v>
      </c>
      <c r="D376" s="165"/>
      <c r="E376" s="84">
        <v>45.18</v>
      </c>
      <c r="F376" s="149"/>
      <c r="G376" s="85"/>
      <c r="M376" s="82" t="s">
        <v>182</v>
      </c>
      <c r="O376" s="74"/>
    </row>
    <row r="377" spans="1:104" ht="12.75">
      <c r="A377" s="75">
        <v>158</v>
      </c>
      <c r="B377" s="76" t="s">
        <v>551</v>
      </c>
      <c r="C377" s="77" t="s">
        <v>552</v>
      </c>
      <c r="D377" s="78" t="s">
        <v>93</v>
      </c>
      <c r="E377" s="79">
        <v>174.746</v>
      </c>
      <c r="F377" s="148"/>
      <c r="G377" s="80">
        <f>E377*F377</f>
        <v>0</v>
      </c>
      <c r="O377" s="74">
        <v>2</v>
      </c>
      <c r="AA377" s="53">
        <v>3</v>
      </c>
      <c r="AB377" s="53">
        <v>7</v>
      </c>
      <c r="AC377" s="53">
        <v>28410302</v>
      </c>
      <c r="AZ377" s="53">
        <v>2</v>
      </c>
      <c r="BA377" s="53">
        <f>IF(AZ377=1,G377,0)</f>
        <v>0</v>
      </c>
      <c r="BB377" s="53">
        <f>IF(AZ377=2,G377,0)</f>
        <v>0</v>
      </c>
      <c r="BC377" s="53">
        <f>IF(AZ377=3,G377,0)</f>
        <v>0</v>
      </c>
      <c r="BD377" s="53">
        <f>IF(AZ377=4,G377,0)</f>
        <v>0</v>
      </c>
      <c r="BE377" s="53">
        <f>IF(AZ377=5,G377,0)</f>
        <v>0</v>
      </c>
      <c r="CA377" s="74">
        <v>3</v>
      </c>
      <c r="CB377" s="74">
        <v>7</v>
      </c>
      <c r="CZ377" s="53">
        <v>0.0036</v>
      </c>
    </row>
    <row r="378" spans="1:15" ht="12.75">
      <c r="A378" s="81"/>
      <c r="B378" s="83"/>
      <c r="C378" s="164" t="s">
        <v>553</v>
      </c>
      <c r="D378" s="165"/>
      <c r="E378" s="84">
        <v>174.746</v>
      </c>
      <c r="F378" s="149"/>
      <c r="G378" s="85"/>
      <c r="M378" s="82" t="s">
        <v>553</v>
      </c>
      <c r="O378" s="74"/>
    </row>
    <row r="379" spans="1:104" ht="12.75">
      <c r="A379" s="75">
        <v>159</v>
      </c>
      <c r="B379" s="76" t="s">
        <v>554</v>
      </c>
      <c r="C379" s="77" t="s">
        <v>555</v>
      </c>
      <c r="D379" s="78" t="s">
        <v>93</v>
      </c>
      <c r="E379" s="79">
        <v>49.698</v>
      </c>
      <c r="F379" s="148"/>
      <c r="G379" s="80">
        <f>E379*F379</f>
        <v>0</v>
      </c>
      <c r="O379" s="74">
        <v>2</v>
      </c>
      <c r="AA379" s="53">
        <v>3</v>
      </c>
      <c r="AB379" s="53">
        <v>7</v>
      </c>
      <c r="AC379" s="53">
        <v>69741046</v>
      </c>
      <c r="AZ379" s="53">
        <v>2</v>
      </c>
      <c r="BA379" s="53">
        <f>IF(AZ379=1,G379,0)</f>
        <v>0</v>
      </c>
      <c r="BB379" s="53">
        <f>IF(AZ379=2,G379,0)</f>
        <v>0</v>
      </c>
      <c r="BC379" s="53">
        <f>IF(AZ379=3,G379,0)</f>
        <v>0</v>
      </c>
      <c r="BD379" s="53">
        <f>IF(AZ379=4,G379,0)</f>
        <v>0</v>
      </c>
      <c r="BE379" s="53">
        <f>IF(AZ379=5,G379,0)</f>
        <v>0</v>
      </c>
      <c r="CA379" s="74">
        <v>3</v>
      </c>
      <c r="CB379" s="74">
        <v>7</v>
      </c>
      <c r="CZ379" s="53">
        <v>0.00208</v>
      </c>
    </row>
    <row r="380" spans="1:15" ht="12.75">
      <c r="A380" s="81"/>
      <c r="B380" s="83"/>
      <c r="C380" s="164" t="s">
        <v>556</v>
      </c>
      <c r="D380" s="165"/>
      <c r="E380" s="84">
        <v>49.698</v>
      </c>
      <c r="F380" s="149"/>
      <c r="G380" s="85"/>
      <c r="M380" s="82" t="s">
        <v>556</v>
      </c>
      <c r="O380" s="74"/>
    </row>
    <row r="381" spans="1:104" ht="12.75">
      <c r="A381" s="75">
        <v>160</v>
      </c>
      <c r="B381" s="76" t="s">
        <v>557</v>
      </c>
      <c r="C381" s="77" t="s">
        <v>558</v>
      </c>
      <c r="D381" s="78" t="s">
        <v>62</v>
      </c>
      <c r="E381" s="148"/>
      <c r="F381" s="148"/>
      <c r="G381" s="80">
        <f>E381*F381</f>
        <v>0</v>
      </c>
      <c r="O381" s="74">
        <v>2</v>
      </c>
      <c r="AA381" s="53">
        <v>7</v>
      </c>
      <c r="AB381" s="53">
        <v>1002</v>
      </c>
      <c r="AC381" s="53">
        <v>5</v>
      </c>
      <c r="AZ381" s="53">
        <v>2</v>
      </c>
      <c r="BA381" s="53">
        <f>IF(AZ381=1,G381,0)</f>
        <v>0</v>
      </c>
      <c r="BB381" s="53">
        <f>IF(AZ381=2,G381,0)</f>
        <v>0</v>
      </c>
      <c r="BC381" s="53">
        <f>IF(AZ381=3,G381,0)</f>
        <v>0</v>
      </c>
      <c r="BD381" s="53">
        <f>IF(AZ381=4,G381,0)</f>
        <v>0</v>
      </c>
      <c r="BE381" s="53">
        <f>IF(AZ381=5,G381,0)</f>
        <v>0</v>
      </c>
      <c r="CA381" s="74">
        <v>7</v>
      </c>
      <c r="CB381" s="74">
        <v>1002</v>
      </c>
      <c r="CZ381" s="53">
        <v>0</v>
      </c>
    </row>
    <row r="382" spans="1:104" ht="12.75">
      <c r="A382" s="75">
        <v>161</v>
      </c>
      <c r="B382" s="76" t="s">
        <v>559</v>
      </c>
      <c r="C382" s="77" t="s">
        <v>560</v>
      </c>
      <c r="D382" s="78" t="s">
        <v>62</v>
      </c>
      <c r="E382" s="148"/>
      <c r="F382" s="148"/>
      <c r="G382" s="80">
        <f>E382*F382</f>
        <v>0</v>
      </c>
      <c r="O382" s="74">
        <v>2</v>
      </c>
      <c r="AA382" s="53">
        <v>7</v>
      </c>
      <c r="AB382" s="53">
        <v>1002</v>
      </c>
      <c r="AC382" s="53">
        <v>5</v>
      </c>
      <c r="AZ382" s="53">
        <v>2</v>
      </c>
      <c r="BA382" s="53">
        <f>IF(AZ382=1,G382,0)</f>
        <v>0</v>
      </c>
      <c r="BB382" s="53">
        <f>IF(AZ382=2,G382,0)</f>
        <v>0</v>
      </c>
      <c r="BC382" s="53">
        <f>IF(AZ382=3,G382,0)</f>
        <v>0</v>
      </c>
      <c r="BD382" s="53">
        <f>IF(AZ382=4,G382,0)</f>
        <v>0</v>
      </c>
      <c r="BE382" s="53">
        <f>IF(AZ382=5,G382,0)</f>
        <v>0</v>
      </c>
      <c r="CA382" s="74">
        <v>7</v>
      </c>
      <c r="CB382" s="74">
        <v>1002</v>
      </c>
      <c r="CZ382" s="53">
        <v>0</v>
      </c>
    </row>
    <row r="383" spans="1:57" ht="12.75">
      <c r="A383" s="86"/>
      <c r="B383" s="87" t="s">
        <v>76</v>
      </c>
      <c r="C383" s="88" t="str">
        <f>CONCATENATE(B360," ",C360)</f>
        <v>776 Podlahy povlakové</v>
      </c>
      <c r="D383" s="89"/>
      <c r="E383" s="90"/>
      <c r="F383" s="150"/>
      <c r="G383" s="92">
        <f>SUM(G360:G382)</f>
        <v>0</v>
      </c>
      <c r="O383" s="74">
        <v>4</v>
      </c>
      <c r="BA383" s="93">
        <f>SUM(BA360:BA382)</f>
        <v>0</v>
      </c>
      <c r="BB383" s="93">
        <f>SUM(BB360:BB382)</f>
        <v>0</v>
      </c>
      <c r="BC383" s="93">
        <f>SUM(BC360:BC382)</f>
        <v>0</v>
      </c>
      <c r="BD383" s="93">
        <f>SUM(BD360:BD382)</f>
        <v>0</v>
      </c>
      <c r="BE383" s="93">
        <f>SUM(BE360:BE382)</f>
        <v>0</v>
      </c>
    </row>
    <row r="384" spans="1:15" ht="12.75">
      <c r="A384" s="68" t="s">
        <v>74</v>
      </c>
      <c r="B384" s="69" t="s">
        <v>561</v>
      </c>
      <c r="C384" s="70" t="s">
        <v>562</v>
      </c>
      <c r="D384" s="71"/>
      <c r="E384" s="72"/>
      <c r="F384" s="151"/>
      <c r="G384" s="73"/>
      <c r="O384" s="74">
        <v>1</v>
      </c>
    </row>
    <row r="385" spans="1:104" ht="12.75">
      <c r="A385" s="75">
        <v>162</v>
      </c>
      <c r="B385" s="76" t="s">
        <v>563</v>
      </c>
      <c r="C385" s="77" t="s">
        <v>564</v>
      </c>
      <c r="D385" s="78" t="s">
        <v>93</v>
      </c>
      <c r="E385" s="79">
        <v>6.3574</v>
      </c>
      <c r="F385" s="148"/>
      <c r="G385" s="80">
        <f>E385*F385</f>
        <v>0</v>
      </c>
      <c r="O385" s="74">
        <v>2</v>
      </c>
      <c r="AA385" s="53">
        <v>1</v>
      </c>
      <c r="AB385" s="53">
        <v>7</v>
      </c>
      <c r="AC385" s="53">
        <v>7</v>
      </c>
      <c r="AZ385" s="53">
        <v>2</v>
      </c>
      <c r="BA385" s="53">
        <f>IF(AZ385=1,G385,0)</f>
        <v>0</v>
      </c>
      <c r="BB385" s="53">
        <f>IF(AZ385=2,G385,0)</f>
        <v>0</v>
      </c>
      <c r="BC385" s="53">
        <f>IF(AZ385=3,G385,0)</f>
        <v>0</v>
      </c>
      <c r="BD385" s="53">
        <f>IF(AZ385=4,G385,0)</f>
        <v>0</v>
      </c>
      <c r="BE385" s="53">
        <f>IF(AZ385=5,G385,0)</f>
        <v>0</v>
      </c>
      <c r="CA385" s="74">
        <v>1</v>
      </c>
      <c r="CB385" s="74">
        <v>7</v>
      </c>
      <c r="CZ385" s="53">
        <v>0.00021</v>
      </c>
    </row>
    <row r="386" spans="1:15" ht="12.75">
      <c r="A386" s="81"/>
      <c r="B386" s="83"/>
      <c r="C386" s="164" t="s">
        <v>98</v>
      </c>
      <c r="D386" s="165"/>
      <c r="E386" s="84">
        <v>0</v>
      </c>
      <c r="F386" s="149"/>
      <c r="G386" s="85"/>
      <c r="M386" s="82" t="s">
        <v>98</v>
      </c>
      <c r="O386" s="74"/>
    </row>
    <row r="387" spans="1:15" ht="12.75">
      <c r="A387" s="81"/>
      <c r="B387" s="83"/>
      <c r="C387" s="164" t="s">
        <v>230</v>
      </c>
      <c r="D387" s="165"/>
      <c r="E387" s="84">
        <v>2.5</v>
      </c>
      <c r="F387" s="149"/>
      <c r="G387" s="85"/>
      <c r="M387" s="82" t="s">
        <v>230</v>
      </c>
      <c r="O387" s="74"/>
    </row>
    <row r="388" spans="1:15" ht="12.75">
      <c r="A388" s="81"/>
      <c r="B388" s="83"/>
      <c r="C388" s="164" t="s">
        <v>94</v>
      </c>
      <c r="D388" s="165"/>
      <c r="E388" s="84">
        <v>0</v>
      </c>
      <c r="F388" s="149"/>
      <c r="G388" s="85"/>
      <c r="M388" s="82" t="s">
        <v>94</v>
      </c>
      <c r="O388" s="74"/>
    </row>
    <row r="389" spans="1:15" ht="12.75">
      <c r="A389" s="81"/>
      <c r="B389" s="83"/>
      <c r="C389" s="164" t="s">
        <v>148</v>
      </c>
      <c r="D389" s="165"/>
      <c r="E389" s="84">
        <v>1.44</v>
      </c>
      <c r="F389" s="149"/>
      <c r="G389" s="85"/>
      <c r="M389" s="82" t="s">
        <v>148</v>
      </c>
      <c r="O389" s="74"/>
    </row>
    <row r="390" spans="1:15" ht="12.75">
      <c r="A390" s="81"/>
      <c r="B390" s="83"/>
      <c r="C390" s="164" t="s">
        <v>149</v>
      </c>
      <c r="D390" s="165"/>
      <c r="E390" s="84">
        <v>2.4174</v>
      </c>
      <c r="F390" s="149"/>
      <c r="G390" s="85"/>
      <c r="M390" s="82" t="s">
        <v>149</v>
      </c>
      <c r="O390" s="74"/>
    </row>
    <row r="391" spans="1:104" ht="22.5">
      <c r="A391" s="75">
        <v>163</v>
      </c>
      <c r="B391" s="76" t="s">
        <v>565</v>
      </c>
      <c r="C391" s="77" t="s">
        <v>566</v>
      </c>
      <c r="D391" s="78" t="s">
        <v>93</v>
      </c>
      <c r="E391" s="79">
        <v>6.3574</v>
      </c>
      <c r="F391" s="148"/>
      <c r="G391" s="80">
        <f>E391*F391</f>
        <v>0</v>
      </c>
      <c r="O391" s="74">
        <v>2</v>
      </c>
      <c r="AA391" s="53">
        <v>1</v>
      </c>
      <c r="AB391" s="53">
        <v>7</v>
      </c>
      <c r="AC391" s="53">
        <v>7</v>
      </c>
      <c r="AZ391" s="53">
        <v>2</v>
      </c>
      <c r="BA391" s="53">
        <f>IF(AZ391=1,G391,0)</f>
        <v>0</v>
      </c>
      <c r="BB391" s="53">
        <f>IF(AZ391=2,G391,0)</f>
        <v>0</v>
      </c>
      <c r="BC391" s="53">
        <f>IF(AZ391=3,G391,0)</f>
        <v>0</v>
      </c>
      <c r="BD391" s="53">
        <f>IF(AZ391=4,G391,0)</f>
        <v>0</v>
      </c>
      <c r="BE391" s="53">
        <f>IF(AZ391=5,G391,0)</f>
        <v>0</v>
      </c>
      <c r="CA391" s="74">
        <v>1</v>
      </c>
      <c r="CB391" s="74">
        <v>7</v>
      </c>
      <c r="CZ391" s="53">
        <v>0.00276</v>
      </c>
    </row>
    <row r="392" spans="1:104" ht="12.75">
      <c r="A392" s="75">
        <v>164</v>
      </c>
      <c r="B392" s="76" t="s">
        <v>567</v>
      </c>
      <c r="C392" s="77" t="s">
        <v>568</v>
      </c>
      <c r="D392" s="78" t="s">
        <v>267</v>
      </c>
      <c r="E392" s="79">
        <v>7.24</v>
      </c>
      <c r="F392" s="148"/>
      <c r="G392" s="80">
        <f>E392*F392</f>
        <v>0</v>
      </c>
      <c r="O392" s="74">
        <v>2</v>
      </c>
      <c r="AA392" s="53">
        <v>1</v>
      </c>
      <c r="AB392" s="53">
        <v>7</v>
      </c>
      <c r="AC392" s="53">
        <v>7</v>
      </c>
      <c r="AZ392" s="53">
        <v>2</v>
      </c>
      <c r="BA392" s="53">
        <f>IF(AZ392=1,G392,0)</f>
        <v>0</v>
      </c>
      <c r="BB392" s="53">
        <f>IF(AZ392=2,G392,0)</f>
        <v>0</v>
      </c>
      <c r="BC392" s="53">
        <f>IF(AZ392=3,G392,0)</f>
        <v>0</v>
      </c>
      <c r="BD392" s="53">
        <f>IF(AZ392=4,G392,0)</f>
        <v>0</v>
      </c>
      <c r="BE392" s="53">
        <f>IF(AZ392=5,G392,0)</f>
        <v>0</v>
      </c>
      <c r="CA392" s="74">
        <v>1</v>
      </c>
      <c r="CB392" s="74">
        <v>7</v>
      </c>
      <c r="CZ392" s="53">
        <v>0.00017</v>
      </c>
    </row>
    <row r="393" spans="1:15" ht="12.75">
      <c r="A393" s="81"/>
      <c r="B393" s="83"/>
      <c r="C393" s="164" t="s">
        <v>98</v>
      </c>
      <c r="D393" s="165"/>
      <c r="E393" s="84">
        <v>0</v>
      </c>
      <c r="F393" s="149"/>
      <c r="G393" s="85"/>
      <c r="M393" s="82" t="s">
        <v>98</v>
      </c>
      <c r="O393" s="74"/>
    </row>
    <row r="394" spans="1:15" ht="12.75">
      <c r="A394" s="81"/>
      <c r="B394" s="83"/>
      <c r="C394" s="164" t="s">
        <v>569</v>
      </c>
      <c r="D394" s="165"/>
      <c r="E394" s="84">
        <v>0.8</v>
      </c>
      <c r="F394" s="149"/>
      <c r="G394" s="85"/>
      <c r="M394" s="82" t="s">
        <v>569</v>
      </c>
      <c r="O394" s="74"/>
    </row>
    <row r="395" spans="1:15" ht="12.75">
      <c r="A395" s="81"/>
      <c r="B395" s="83"/>
      <c r="C395" s="164" t="s">
        <v>94</v>
      </c>
      <c r="D395" s="165"/>
      <c r="E395" s="84">
        <v>0</v>
      </c>
      <c r="F395" s="149"/>
      <c r="G395" s="85"/>
      <c r="M395" s="82" t="s">
        <v>94</v>
      </c>
      <c r="O395" s="74"/>
    </row>
    <row r="396" spans="1:15" ht="12.75">
      <c r="A396" s="81"/>
      <c r="B396" s="83"/>
      <c r="C396" s="164" t="s">
        <v>570</v>
      </c>
      <c r="D396" s="165"/>
      <c r="E396" s="84">
        <v>3.6</v>
      </c>
      <c r="F396" s="149"/>
      <c r="G396" s="85"/>
      <c r="M396" s="82" t="s">
        <v>570</v>
      </c>
      <c r="O396" s="74"/>
    </row>
    <row r="397" spans="1:15" ht="12.75">
      <c r="A397" s="81"/>
      <c r="B397" s="83"/>
      <c r="C397" s="164" t="s">
        <v>571</v>
      </c>
      <c r="D397" s="165"/>
      <c r="E397" s="84">
        <v>2.84</v>
      </c>
      <c r="F397" s="149"/>
      <c r="G397" s="85"/>
      <c r="M397" s="82" t="s">
        <v>571</v>
      </c>
      <c r="O397" s="74"/>
    </row>
    <row r="398" spans="1:104" ht="12.75">
      <c r="A398" s="75">
        <v>165</v>
      </c>
      <c r="B398" s="76" t="s">
        <v>572</v>
      </c>
      <c r="C398" s="77" t="s">
        <v>573</v>
      </c>
      <c r="D398" s="78" t="s">
        <v>267</v>
      </c>
      <c r="E398" s="79">
        <v>1.53</v>
      </c>
      <c r="F398" s="148"/>
      <c r="G398" s="80">
        <f>E398*F398</f>
        <v>0</v>
      </c>
      <c r="O398" s="74">
        <v>2</v>
      </c>
      <c r="AA398" s="53">
        <v>1</v>
      </c>
      <c r="AB398" s="53">
        <v>7</v>
      </c>
      <c r="AC398" s="53">
        <v>7</v>
      </c>
      <c r="AZ398" s="53">
        <v>2</v>
      </c>
      <c r="BA398" s="53">
        <f>IF(AZ398=1,G398,0)</f>
        <v>0</v>
      </c>
      <c r="BB398" s="53">
        <f>IF(AZ398=2,G398,0)</f>
        <v>0</v>
      </c>
      <c r="BC398" s="53">
        <f>IF(AZ398=3,G398,0)</f>
        <v>0</v>
      </c>
      <c r="BD398" s="53">
        <f>IF(AZ398=4,G398,0)</f>
        <v>0</v>
      </c>
      <c r="BE398" s="53">
        <f>IF(AZ398=5,G398,0)</f>
        <v>0</v>
      </c>
      <c r="CA398" s="74">
        <v>1</v>
      </c>
      <c r="CB398" s="74">
        <v>7</v>
      </c>
      <c r="CZ398" s="53">
        <v>0.00017</v>
      </c>
    </row>
    <row r="399" spans="1:15" ht="12.75">
      <c r="A399" s="81"/>
      <c r="B399" s="83"/>
      <c r="C399" s="164" t="s">
        <v>94</v>
      </c>
      <c r="D399" s="165"/>
      <c r="E399" s="84">
        <v>0</v>
      </c>
      <c r="F399" s="149"/>
      <c r="G399" s="85"/>
      <c r="M399" s="82" t="s">
        <v>94</v>
      </c>
      <c r="O399" s="74"/>
    </row>
    <row r="400" spans="1:15" ht="12.75">
      <c r="A400" s="81"/>
      <c r="B400" s="83"/>
      <c r="C400" s="164" t="s">
        <v>574</v>
      </c>
      <c r="D400" s="165"/>
      <c r="E400" s="84">
        <v>1.53</v>
      </c>
      <c r="F400" s="149"/>
      <c r="G400" s="85"/>
      <c r="M400" s="82" t="s">
        <v>574</v>
      </c>
      <c r="O400" s="74"/>
    </row>
    <row r="401" spans="1:104" ht="12.75">
      <c r="A401" s="75">
        <v>166</v>
      </c>
      <c r="B401" s="76" t="s">
        <v>575</v>
      </c>
      <c r="C401" s="77" t="s">
        <v>576</v>
      </c>
      <c r="D401" s="78" t="s">
        <v>93</v>
      </c>
      <c r="E401" s="79">
        <v>6.9931</v>
      </c>
      <c r="F401" s="148"/>
      <c r="G401" s="80">
        <f>E401*F401</f>
        <v>0</v>
      </c>
      <c r="O401" s="74">
        <v>2</v>
      </c>
      <c r="AA401" s="53">
        <v>12</v>
      </c>
      <c r="AB401" s="53">
        <v>0</v>
      </c>
      <c r="AC401" s="53">
        <v>111</v>
      </c>
      <c r="AZ401" s="53">
        <v>2</v>
      </c>
      <c r="BA401" s="53">
        <f>IF(AZ401=1,G401,0)</f>
        <v>0</v>
      </c>
      <c r="BB401" s="53">
        <f>IF(AZ401=2,G401,0)</f>
        <v>0</v>
      </c>
      <c r="BC401" s="53">
        <f>IF(AZ401=3,G401,0)</f>
        <v>0</v>
      </c>
      <c r="BD401" s="53">
        <f>IF(AZ401=4,G401,0)</f>
        <v>0</v>
      </c>
      <c r="BE401" s="53">
        <f>IF(AZ401=5,G401,0)</f>
        <v>0</v>
      </c>
      <c r="CA401" s="74">
        <v>12</v>
      </c>
      <c r="CB401" s="74">
        <v>0</v>
      </c>
      <c r="CZ401" s="53">
        <v>0.0105</v>
      </c>
    </row>
    <row r="402" spans="1:15" ht="12.75">
      <c r="A402" s="81"/>
      <c r="B402" s="83"/>
      <c r="C402" s="164" t="s">
        <v>577</v>
      </c>
      <c r="D402" s="165"/>
      <c r="E402" s="84">
        <v>6.9931</v>
      </c>
      <c r="F402" s="149"/>
      <c r="G402" s="85"/>
      <c r="M402" s="82" t="s">
        <v>577</v>
      </c>
      <c r="O402" s="74"/>
    </row>
    <row r="403" spans="1:104" ht="12.75">
      <c r="A403" s="75">
        <v>167</v>
      </c>
      <c r="B403" s="76" t="s">
        <v>578</v>
      </c>
      <c r="C403" s="77" t="s">
        <v>579</v>
      </c>
      <c r="D403" s="78" t="s">
        <v>62</v>
      </c>
      <c r="E403" s="148"/>
      <c r="F403" s="148"/>
      <c r="G403" s="80">
        <f>E403*F403</f>
        <v>0</v>
      </c>
      <c r="O403" s="74">
        <v>2</v>
      </c>
      <c r="AA403" s="53">
        <v>7</v>
      </c>
      <c r="AB403" s="53">
        <v>1002</v>
      </c>
      <c r="AC403" s="53">
        <v>5</v>
      </c>
      <c r="AZ403" s="53">
        <v>2</v>
      </c>
      <c r="BA403" s="53">
        <f>IF(AZ403=1,G403,0)</f>
        <v>0</v>
      </c>
      <c r="BB403" s="53">
        <f>IF(AZ403=2,G403,0)</f>
        <v>0</v>
      </c>
      <c r="BC403" s="53">
        <f>IF(AZ403=3,G403,0)</f>
        <v>0</v>
      </c>
      <c r="BD403" s="53">
        <f>IF(AZ403=4,G403,0)</f>
        <v>0</v>
      </c>
      <c r="BE403" s="53">
        <f>IF(AZ403=5,G403,0)</f>
        <v>0</v>
      </c>
      <c r="CA403" s="74">
        <v>7</v>
      </c>
      <c r="CB403" s="74">
        <v>1002</v>
      </c>
      <c r="CZ403" s="53">
        <v>0</v>
      </c>
    </row>
    <row r="404" spans="1:104" ht="12.75">
      <c r="A404" s="75">
        <v>168</v>
      </c>
      <c r="B404" s="76" t="s">
        <v>580</v>
      </c>
      <c r="C404" s="77" t="s">
        <v>581</v>
      </c>
      <c r="D404" s="78" t="s">
        <v>62</v>
      </c>
      <c r="E404" s="148"/>
      <c r="F404" s="148"/>
      <c r="G404" s="80">
        <f>E404*F404</f>
        <v>0</v>
      </c>
      <c r="O404" s="74">
        <v>2</v>
      </c>
      <c r="AA404" s="53">
        <v>7</v>
      </c>
      <c r="AB404" s="53">
        <v>1002</v>
      </c>
      <c r="AC404" s="53">
        <v>5</v>
      </c>
      <c r="AZ404" s="53">
        <v>2</v>
      </c>
      <c r="BA404" s="53">
        <f>IF(AZ404=1,G404,0)</f>
        <v>0</v>
      </c>
      <c r="BB404" s="53">
        <f>IF(AZ404=2,G404,0)</f>
        <v>0</v>
      </c>
      <c r="BC404" s="53">
        <f>IF(AZ404=3,G404,0)</f>
        <v>0</v>
      </c>
      <c r="BD404" s="53">
        <f>IF(AZ404=4,G404,0)</f>
        <v>0</v>
      </c>
      <c r="BE404" s="53">
        <f>IF(AZ404=5,G404,0)</f>
        <v>0</v>
      </c>
      <c r="CA404" s="74">
        <v>7</v>
      </c>
      <c r="CB404" s="74">
        <v>1002</v>
      </c>
      <c r="CZ404" s="53">
        <v>0</v>
      </c>
    </row>
    <row r="405" spans="1:57" ht="12.75">
      <c r="A405" s="86"/>
      <c r="B405" s="87" t="s">
        <v>76</v>
      </c>
      <c r="C405" s="88" t="str">
        <f>CONCATENATE(B384," ",C384)</f>
        <v>781 Obklady keramické</v>
      </c>
      <c r="D405" s="89"/>
      <c r="E405" s="90"/>
      <c r="F405" s="150"/>
      <c r="G405" s="92">
        <f>SUM(G384:G404)</f>
        <v>0</v>
      </c>
      <c r="O405" s="74">
        <v>4</v>
      </c>
      <c r="BA405" s="93">
        <f>SUM(BA384:BA404)</f>
        <v>0</v>
      </c>
      <c r="BB405" s="93">
        <f>SUM(BB384:BB404)</f>
        <v>0</v>
      </c>
      <c r="BC405" s="93">
        <f>SUM(BC384:BC404)</f>
        <v>0</v>
      </c>
      <c r="BD405" s="93">
        <f>SUM(BD384:BD404)</f>
        <v>0</v>
      </c>
      <c r="BE405" s="93">
        <f>SUM(BE384:BE404)</f>
        <v>0</v>
      </c>
    </row>
    <row r="406" spans="1:15" ht="12.75">
      <c r="A406" s="68" t="s">
        <v>74</v>
      </c>
      <c r="B406" s="69" t="s">
        <v>582</v>
      </c>
      <c r="C406" s="70" t="s">
        <v>583</v>
      </c>
      <c r="D406" s="71"/>
      <c r="E406" s="72"/>
      <c r="F406" s="151"/>
      <c r="G406" s="73"/>
      <c r="O406" s="74">
        <v>1</v>
      </c>
    </row>
    <row r="407" spans="1:104" ht="12.75">
      <c r="A407" s="75">
        <v>169</v>
      </c>
      <c r="B407" s="76" t="s">
        <v>584</v>
      </c>
      <c r="C407" s="77" t="s">
        <v>585</v>
      </c>
      <c r="D407" s="78" t="s">
        <v>123</v>
      </c>
      <c r="E407" s="79">
        <v>4</v>
      </c>
      <c r="F407" s="148"/>
      <c r="G407" s="80">
        <f>E407*F407</f>
        <v>0</v>
      </c>
      <c r="O407" s="74">
        <v>2</v>
      </c>
      <c r="AA407" s="53">
        <v>12</v>
      </c>
      <c r="AB407" s="53">
        <v>0</v>
      </c>
      <c r="AC407" s="53">
        <v>182</v>
      </c>
      <c r="AZ407" s="53">
        <v>2</v>
      </c>
      <c r="BA407" s="53">
        <f>IF(AZ407=1,G407,0)</f>
        <v>0</v>
      </c>
      <c r="BB407" s="53">
        <f>IF(AZ407=2,G407,0)</f>
        <v>0</v>
      </c>
      <c r="BC407" s="53">
        <f>IF(AZ407=3,G407,0)</f>
        <v>0</v>
      </c>
      <c r="BD407" s="53">
        <f>IF(AZ407=4,G407,0)</f>
        <v>0</v>
      </c>
      <c r="BE407" s="53">
        <f>IF(AZ407=5,G407,0)</f>
        <v>0</v>
      </c>
      <c r="CA407" s="74">
        <v>12</v>
      </c>
      <c r="CB407" s="74">
        <v>0</v>
      </c>
      <c r="CZ407" s="53">
        <v>0</v>
      </c>
    </row>
    <row r="408" spans="1:57" ht="12.75">
      <c r="A408" s="86"/>
      <c r="B408" s="87" t="s">
        <v>76</v>
      </c>
      <c r="C408" s="88" t="str">
        <f>CONCATENATE(B406," ",C406)</f>
        <v>783 Nátěry</v>
      </c>
      <c r="D408" s="89"/>
      <c r="E408" s="90"/>
      <c r="F408" s="150"/>
      <c r="G408" s="92">
        <f>SUM(G406:G407)</f>
        <v>0</v>
      </c>
      <c r="O408" s="74">
        <v>4</v>
      </c>
      <c r="BA408" s="93">
        <f>SUM(BA406:BA407)</f>
        <v>0</v>
      </c>
      <c r="BB408" s="93">
        <f>SUM(BB406:BB407)</f>
        <v>0</v>
      </c>
      <c r="BC408" s="93">
        <f>SUM(BC406:BC407)</f>
        <v>0</v>
      </c>
      <c r="BD408" s="93">
        <f>SUM(BD406:BD407)</f>
        <v>0</v>
      </c>
      <c r="BE408" s="93">
        <f>SUM(BE406:BE407)</f>
        <v>0</v>
      </c>
    </row>
    <row r="409" spans="1:15" ht="12.75">
      <c r="A409" s="68" t="s">
        <v>74</v>
      </c>
      <c r="B409" s="69" t="s">
        <v>586</v>
      </c>
      <c r="C409" s="70" t="s">
        <v>587</v>
      </c>
      <c r="D409" s="71"/>
      <c r="E409" s="72"/>
      <c r="F409" s="151"/>
      <c r="G409" s="73"/>
      <c r="O409" s="74">
        <v>1</v>
      </c>
    </row>
    <row r="410" spans="1:104" ht="12.75">
      <c r="A410" s="75">
        <v>170</v>
      </c>
      <c r="B410" s="76" t="s">
        <v>588</v>
      </c>
      <c r="C410" s="77" t="s">
        <v>589</v>
      </c>
      <c r="D410" s="78" t="s">
        <v>93</v>
      </c>
      <c r="E410" s="79">
        <v>543.6338</v>
      </c>
      <c r="F410" s="148"/>
      <c r="G410" s="80">
        <f>E410*F410</f>
        <v>0</v>
      </c>
      <c r="O410" s="74">
        <v>2</v>
      </c>
      <c r="AA410" s="53">
        <v>1</v>
      </c>
      <c r="AB410" s="53">
        <v>7</v>
      </c>
      <c r="AC410" s="53">
        <v>7</v>
      </c>
      <c r="AZ410" s="53">
        <v>2</v>
      </c>
      <c r="BA410" s="53">
        <f>IF(AZ410=1,G410,0)</f>
        <v>0</v>
      </c>
      <c r="BB410" s="53">
        <f>IF(AZ410=2,G410,0)</f>
        <v>0</v>
      </c>
      <c r="BC410" s="53">
        <f>IF(AZ410=3,G410,0)</f>
        <v>0</v>
      </c>
      <c r="BD410" s="53">
        <f>IF(AZ410=4,G410,0)</f>
        <v>0</v>
      </c>
      <c r="BE410" s="53">
        <f>IF(AZ410=5,G410,0)</f>
        <v>0</v>
      </c>
      <c r="CA410" s="74">
        <v>1</v>
      </c>
      <c r="CB410" s="74">
        <v>7</v>
      </c>
      <c r="CZ410" s="53">
        <v>7E-05</v>
      </c>
    </row>
    <row r="411" spans="1:15" ht="12.75">
      <c r="A411" s="81"/>
      <c r="B411" s="83"/>
      <c r="C411" s="164" t="s">
        <v>590</v>
      </c>
      <c r="D411" s="165"/>
      <c r="E411" s="84">
        <v>0</v>
      </c>
      <c r="F411" s="149"/>
      <c r="G411" s="85"/>
      <c r="M411" s="82" t="s">
        <v>590</v>
      </c>
      <c r="O411" s="74"/>
    </row>
    <row r="412" spans="1:15" ht="12.75">
      <c r="A412" s="81"/>
      <c r="B412" s="83"/>
      <c r="C412" s="164" t="s">
        <v>591</v>
      </c>
      <c r="D412" s="165"/>
      <c r="E412" s="84">
        <v>497.7144</v>
      </c>
      <c r="F412" s="149"/>
      <c r="G412" s="85"/>
      <c r="M412" s="82" t="s">
        <v>591</v>
      </c>
      <c r="O412" s="74"/>
    </row>
    <row r="413" spans="1:15" ht="12.75">
      <c r="A413" s="81"/>
      <c r="B413" s="83"/>
      <c r="C413" s="164" t="s">
        <v>592</v>
      </c>
      <c r="D413" s="165"/>
      <c r="E413" s="84">
        <v>0</v>
      </c>
      <c r="F413" s="149"/>
      <c r="G413" s="85"/>
      <c r="M413" s="82" t="s">
        <v>592</v>
      </c>
      <c r="O413" s="74"/>
    </row>
    <row r="414" spans="1:15" ht="12.75">
      <c r="A414" s="81"/>
      <c r="B414" s="83"/>
      <c r="C414" s="164" t="s">
        <v>593</v>
      </c>
      <c r="D414" s="165"/>
      <c r="E414" s="84">
        <v>45.9194</v>
      </c>
      <c r="F414" s="149"/>
      <c r="G414" s="85"/>
      <c r="M414" s="82" t="s">
        <v>593</v>
      </c>
      <c r="O414" s="74"/>
    </row>
    <row r="415" spans="1:104" ht="12.75">
      <c r="A415" s="75">
        <v>171</v>
      </c>
      <c r="B415" s="76" t="s">
        <v>594</v>
      </c>
      <c r="C415" s="77" t="s">
        <v>595</v>
      </c>
      <c r="D415" s="78" t="s">
        <v>93</v>
      </c>
      <c r="E415" s="79">
        <v>497.7144</v>
      </c>
      <c r="F415" s="148"/>
      <c r="G415" s="80">
        <f>E415*F415</f>
        <v>0</v>
      </c>
      <c r="O415" s="74">
        <v>2</v>
      </c>
      <c r="AA415" s="53">
        <v>1</v>
      </c>
      <c r="AB415" s="53">
        <v>7</v>
      </c>
      <c r="AC415" s="53">
        <v>7</v>
      </c>
      <c r="AZ415" s="53">
        <v>2</v>
      </c>
      <c r="BA415" s="53">
        <f>IF(AZ415=1,G415,0)</f>
        <v>0</v>
      </c>
      <c r="BB415" s="53">
        <f>IF(AZ415=2,G415,0)</f>
        <v>0</v>
      </c>
      <c r="BC415" s="53">
        <f>IF(AZ415=3,G415,0)</f>
        <v>0</v>
      </c>
      <c r="BD415" s="53">
        <f>IF(AZ415=4,G415,0)</f>
        <v>0</v>
      </c>
      <c r="BE415" s="53">
        <f>IF(AZ415=5,G415,0)</f>
        <v>0</v>
      </c>
      <c r="CA415" s="74">
        <v>1</v>
      </c>
      <c r="CB415" s="74">
        <v>7</v>
      </c>
      <c r="CZ415" s="53">
        <v>0.00029</v>
      </c>
    </row>
    <row r="416" spans="1:104" ht="12.75">
      <c r="A416" s="75">
        <v>172</v>
      </c>
      <c r="B416" s="76" t="s">
        <v>596</v>
      </c>
      <c r="C416" s="77" t="s">
        <v>597</v>
      </c>
      <c r="D416" s="78" t="s">
        <v>93</v>
      </c>
      <c r="E416" s="79">
        <v>45.9194</v>
      </c>
      <c r="F416" s="148"/>
      <c r="G416" s="80">
        <f>E416*F416</f>
        <v>0</v>
      </c>
      <c r="O416" s="74">
        <v>2</v>
      </c>
      <c r="AA416" s="53">
        <v>1</v>
      </c>
      <c r="AB416" s="53">
        <v>7</v>
      </c>
      <c r="AC416" s="53">
        <v>7</v>
      </c>
      <c r="AZ416" s="53">
        <v>2</v>
      </c>
      <c r="BA416" s="53">
        <f>IF(AZ416=1,G416,0)</f>
        <v>0</v>
      </c>
      <c r="BB416" s="53">
        <f>IF(AZ416=2,G416,0)</f>
        <v>0</v>
      </c>
      <c r="BC416" s="53">
        <f>IF(AZ416=3,G416,0)</f>
        <v>0</v>
      </c>
      <c r="BD416" s="53">
        <f>IF(AZ416=4,G416,0)</f>
        <v>0</v>
      </c>
      <c r="BE416" s="53">
        <f>IF(AZ416=5,G416,0)</f>
        <v>0</v>
      </c>
      <c r="CA416" s="74">
        <v>1</v>
      </c>
      <c r="CB416" s="74">
        <v>7</v>
      </c>
      <c r="CZ416" s="53">
        <v>0.00029</v>
      </c>
    </row>
    <row r="417" spans="1:104" ht="12.75">
      <c r="A417" s="75">
        <v>173</v>
      </c>
      <c r="B417" s="76" t="s">
        <v>598</v>
      </c>
      <c r="C417" s="77" t="s">
        <v>599</v>
      </c>
      <c r="D417" s="78" t="s">
        <v>93</v>
      </c>
      <c r="E417" s="79">
        <v>497.7144</v>
      </c>
      <c r="F417" s="148"/>
      <c r="G417" s="80">
        <f>E417*F417</f>
        <v>0</v>
      </c>
      <c r="O417" s="74">
        <v>2</v>
      </c>
      <c r="AA417" s="53">
        <v>1</v>
      </c>
      <c r="AB417" s="53">
        <v>7</v>
      </c>
      <c r="AC417" s="53">
        <v>7</v>
      </c>
      <c r="AZ417" s="53">
        <v>2</v>
      </c>
      <c r="BA417" s="53">
        <f>IF(AZ417=1,G417,0)</f>
        <v>0</v>
      </c>
      <c r="BB417" s="53">
        <f>IF(AZ417=2,G417,0)</f>
        <v>0</v>
      </c>
      <c r="BC417" s="53">
        <f>IF(AZ417=3,G417,0)</f>
        <v>0</v>
      </c>
      <c r="BD417" s="53">
        <f>IF(AZ417=4,G417,0)</f>
        <v>0</v>
      </c>
      <c r="BE417" s="53">
        <f>IF(AZ417=5,G417,0)</f>
        <v>0</v>
      </c>
      <c r="CA417" s="74">
        <v>1</v>
      </c>
      <c r="CB417" s="74">
        <v>7</v>
      </c>
      <c r="CZ417" s="53">
        <v>0</v>
      </c>
    </row>
    <row r="418" spans="1:104" ht="12.75">
      <c r="A418" s="75">
        <v>174</v>
      </c>
      <c r="B418" s="76" t="s">
        <v>600</v>
      </c>
      <c r="C418" s="77" t="s">
        <v>601</v>
      </c>
      <c r="D418" s="78" t="s">
        <v>93</v>
      </c>
      <c r="E418" s="79">
        <v>497.7144</v>
      </c>
      <c r="F418" s="148"/>
      <c r="G418" s="80">
        <f>E418*F418</f>
        <v>0</v>
      </c>
      <c r="O418" s="74">
        <v>2</v>
      </c>
      <c r="AA418" s="53">
        <v>1</v>
      </c>
      <c r="AB418" s="53">
        <v>7</v>
      </c>
      <c r="AC418" s="53">
        <v>7</v>
      </c>
      <c r="AZ418" s="53">
        <v>2</v>
      </c>
      <c r="BA418" s="53">
        <f>IF(AZ418=1,G418,0)</f>
        <v>0</v>
      </c>
      <c r="BB418" s="53">
        <f>IF(AZ418=2,G418,0)</f>
        <v>0</v>
      </c>
      <c r="BC418" s="53">
        <f>IF(AZ418=3,G418,0)</f>
        <v>0</v>
      </c>
      <c r="BD418" s="53">
        <f>IF(AZ418=4,G418,0)</f>
        <v>0</v>
      </c>
      <c r="BE418" s="53">
        <f>IF(AZ418=5,G418,0)</f>
        <v>0</v>
      </c>
      <c r="CA418" s="74">
        <v>1</v>
      </c>
      <c r="CB418" s="74">
        <v>7</v>
      </c>
      <c r="CZ418" s="53">
        <v>0</v>
      </c>
    </row>
    <row r="419" spans="1:104" ht="12.75">
      <c r="A419" s="75">
        <v>175</v>
      </c>
      <c r="B419" s="76" t="s">
        <v>602</v>
      </c>
      <c r="C419" s="77" t="s">
        <v>603</v>
      </c>
      <c r="D419" s="78" t="s">
        <v>93</v>
      </c>
      <c r="E419" s="79">
        <v>291.4744</v>
      </c>
      <c r="F419" s="148"/>
      <c r="G419" s="80">
        <f>E419*F419</f>
        <v>0</v>
      </c>
      <c r="O419" s="74">
        <v>2</v>
      </c>
      <c r="AA419" s="53">
        <v>12</v>
      </c>
      <c r="AB419" s="53">
        <v>0</v>
      </c>
      <c r="AC419" s="53">
        <v>127</v>
      </c>
      <c r="AZ419" s="53">
        <v>2</v>
      </c>
      <c r="BA419" s="53">
        <f>IF(AZ419=1,G419,0)</f>
        <v>0</v>
      </c>
      <c r="BB419" s="53">
        <f>IF(AZ419=2,G419,0)</f>
        <v>0</v>
      </c>
      <c r="BC419" s="53">
        <f>IF(AZ419=3,G419,0)</f>
        <v>0</v>
      </c>
      <c r="BD419" s="53">
        <f>IF(AZ419=4,G419,0)</f>
        <v>0</v>
      </c>
      <c r="BE419" s="53">
        <f>IF(AZ419=5,G419,0)</f>
        <v>0</v>
      </c>
      <c r="CA419" s="74">
        <v>12</v>
      </c>
      <c r="CB419" s="74">
        <v>0</v>
      </c>
      <c r="CZ419" s="53">
        <v>0</v>
      </c>
    </row>
    <row r="420" spans="1:57" ht="12.75">
      <c r="A420" s="86"/>
      <c r="B420" s="87" t="s">
        <v>76</v>
      </c>
      <c r="C420" s="88" t="str">
        <f>CONCATENATE(B409," ",C409)</f>
        <v>784 Malby</v>
      </c>
      <c r="D420" s="89"/>
      <c r="E420" s="90"/>
      <c r="F420" s="150"/>
      <c r="G420" s="92">
        <f>SUM(G409:G419)</f>
        <v>0</v>
      </c>
      <c r="O420" s="74">
        <v>4</v>
      </c>
      <c r="BA420" s="93">
        <f>SUM(BA409:BA419)</f>
        <v>0</v>
      </c>
      <c r="BB420" s="93">
        <f>SUM(BB409:BB419)</f>
        <v>0</v>
      </c>
      <c r="BC420" s="93">
        <f>SUM(BC409:BC419)</f>
        <v>0</v>
      </c>
      <c r="BD420" s="93">
        <f>SUM(BD409:BD419)</f>
        <v>0</v>
      </c>
      <c r="BE420" s="93">
        <f>SUM(BE409:BE419)</f>
        <v>0</v>
      </c>
    </row>
    <row r="421" spans="1:15" ht="12.75">
      <c r="A421" s="68" t="s">
        <v>74</v>
      </c>
      <c r="B421" s="69" t="s">
        <v>604</v>
      </c>
      <c r="C421" s="70" t="s">
        <v>605</v>
      </c>
      <c r="D421" s="71"/>
      <c r="E421" s="72"/>
      <c r="F421" s="151"/>
      <c r="G421" s="73"/>
      <c r="O421" s="74">
        <v>1</v>
      </c>
    </row>
    <row r="422" spans="1:104" ht="22.5">
      <c r="A422" s="75">
        <v>176</v>
      </c>
      <c r="B422" s="76" t="s">
        <v>606</v>
      </c>
      <c r="C422" s="77" t="s">
        <v>607</v>
      </c>
      <c r="D422" s="78" t="s">
        <v>221</v>
      </c>
      <c r="E422" s="79">
        <v>1</v>
      </c>
      <c r="F422" s="278">
        <f>Elektroinstalace!L30</f>
        <v>0</v>
      </c>
      <c r="G422" s="80">
        <f>E422*F422</f>
        <v>0</v>
      </c>
      <c r="O422" s="74">
        <v>2</v>
      </c>
      <c r="AA422" s="53">
        <v>12</v>
      </c>
      <c r="AB422" s="53">
        <v>0</v>
      </c>
      <c r="AC422" s="53">
        <v>33</v>
      </c>
      <c r="AZ422" s="53">
        <v>4</v>
      </c>
      <c r="BA422" s="53">
        <f>IF(AZ422=1,G422,0)</f>
        <v>0</v>
      </c>
      <c r="BB422" s="53">
        <f>IF(AZ422=2,G422,0)</f>
        <v>0</v>
      </c>
      <c r="BC422" s="53">
        <f>IF(AZ422=3,G422,0)</f>
        <v>0</v>
      </c>
      <c r="BD422" s="53">
        <f>IF(AZ422=4,G422,0)</f>
        <v>0</v>
      </c>
      <c r="BE422" s="53">
        <f>IF(AZ422=5,G422,0)</f>
        <v>0</v>
      </c>
      <c r="CA422" s="74">
        <v>12</v>
      </c>
      <c r="CB422" s="74">
        <v>0</v>
      </c>
      <c r="CZ422" s="53">
        <v>0</v>
      </c>
    </row>
    <row r="423" spans="1:104" ht="12.75">
      <c r="A423" s="75">
        <v>177</v>
      </c>
      <c r="B423" s="76" t="s">
        <v>608</v>
      </c>
      <c r="C423" s="77" t="s">
        <v>318</v>
      </c>
      <c r="D423" s="78" t="s">
        <v>62</v>
      </c>
      <c r="E423" s="148"/>
      <c r="F423" s="148"/>
      <c r="G423" s="80">
        <f>E423*F423</f>
        <v>0</v>
      </c>
      <c r="O423" s="74">
        <v>2</v>
      </c>
      <c r="AA423" s="53">
        <v>12</v>
      </c>
      <c r="AB423" s="53">
        <v>0</v>
      </c>
      <c r="AC423" s="53">
        <v>34</v>
      </c>
      <c r="AZ423" s="53">
        <v>4</v>
      </c>
      <c r="BA423" s="53">
        <f>IF(AZ423=1,G423,0)</f>
        <v>0</v>
      </c>
      <c r="BB423" s="53">
        <f>IF(AZ423=2,G423,0)</f>
        <v>0</v>
      </c>
      <c r="BC423" s="53">
        <f>IF(AZ423=3,G423,0)</f>
        <v>0</v>
      </c>
      <c r="BD423" s="53">
        <f>IF(AZ423=4,G423,0)</f>
        <v>0</v>
      </c>
      <c r="BE423" s="53">
        <f>IF(AZ423=5,G423,0)</f>
        <v>0</v>
      </c>
      <c r="CA423" s="74">
        <v>12</v>
      </c>
      <c r="CB423" s="74">
        <v>0</v>
      </c>
      <c r="CZ423" s="53">
        <v>0</v>
      </c>
    </row>
    <row r="424" spans="1:57" ht="12.75">
      <c r="A424" s="86"/>
      <c r="B424" s="87" t="s">
        <v>76</v>
      </c>
      <c r="C424" s="88" t="str">
        <f>CONCATENATE(B421," ",C421)</f>
        <v>M21 Elektromontáže</v>
      </c>
      <c r="D424" s="89"/>
      <c r="E424" s="90"/>
      <c r="F424" s="150"/>
      <c r="G424" s="92">
        <f>SUM(G421:G423)</f>
        <v>0</v>
      </c>
      <c r="O424" s="74">
        <v>4</v>
      </c>
      <c r="BA424" s="93">
        <f>SUM(BA421:BA423)</f>
        <v>0</v>
      </c>
      <c r="BB424" s="93">
        <f>SUM(BB421:BB423)</f>
        <v>0</v>
      </c>
      <c r="BC424" s="93">
        <f>SUM(BC421:BC423)</f>
        <v>0</v>
      </c>
      <c r="BD424" s="93">
        <f>SUM(BD421:BD423)</f>
        <v>0</v>
      </c>
      <c r="BE424" s="93">
        <f>SUM(BE421:BE423)</f>
        <v>0</v>
      </c>
    </row>
    <row r="425" spans="1:15" ht="12.75">
      <c r="A425" s="68" t="s">
        <v>74</v>
      </c>
      <c r="B425" s="69" t="s">
        <v>609</v>
      </c>
      <c r="C425" s="70" t="s">
        <v>610</v>
      </c>
      <c r="D425" s="71"/>
      <c r="E425" s="72"/>
      <c r="F425" s="151"/>
      <c r="G425" s="73"/>
      <c r="O425" s="74">
        <v>1</v>
      </c>
    </row>
    <row r="426" spans="1:104" ht="12.75">
      <c r="A426" s="75">
        <v>178</v>
      </c>
      <c r="B426" s="76" t="s">
        <v>611</v>
      </c>
      <c r="C426" s="77" t="s">
        <v>612</v>
      </c>
      <c r="D426" s="78" t="s">
        <v>221</v>
      </c>
      <c r="E426" s="79">
        <v>1</v>
      </c>
      <c r="F426" s="148"/>
      <c r="G426" s="80">
        <f>E426*F426</f>
        <v>0</v>
      </c>
      <c r="O426" s="74">
        <v>2</v>
      </c>
      <c r="AA426" s="53">
        <v>12</v>
      </c>
      <c r="AB426" s="53">
        <v>0</v>
      </c>
      <c r="AC426" s="53">
        <v>37</v>
      </c>
      <c r="AZ426" s="53">
        <v>4</v>
      </c>
      <c r="BA426" s="53">
        <f>IF(AZ426=1,G426,0)</f>
        <v>0</v>
      </c>
      <c r="BB426" s="53">
        <f>IF(AZ426=2,G426,0)</f>
        <v>0</v>
      </c>
      <c r="BC426" s="53">
        <f>IF(AZ426=3,G426,0)</f>
        <v>0</v>
      </c>
      <c r="BD426" s="53">
        <f>IF(AZ426=4,G426,0)</f>
        <v>0</v>
      </c>
      <c r="BE426" s="53">
        <f>IF(AZ426=5,G426,0)</f>
        <v>0</v>
      </c>
      <c r="CA426" s="74">
        <v>12</v>
      </c>
      <c r="CB426" s="74">
        <v>0</v>
      </c>
      <c r="CZ426" s="53">
        <v>0</v>
      </c>
    </row>
    <row r="427" spans="1:57" ht="12.75">
      <c r="A427" s="86"/>
      <c r="B427" s="87" t="s">
        <v>76</v>
      </c>
      <c r="C427" s="88" t="str">
        <f>CONCATENATE(B425," ",C425)</f>
        <v>M24 Montáže vzduchotechnických zařízení</v>
      </c>
      <c r="D427" s="89"/>
      <c r="E427" s="90"/>
      <c r="F427" s="150"/>
      <c r="G427" s="92">
        <f>SUM(G425:G426)</f>
        <v>0</v>
      </c>
      <c r="O427" s="74">
        <v>4</v>
      </c>
      <c r="BA427" s="93">
        <f>SUM(BA425:BA426)</f>
        <v>0</v>
      </c>
      <c r="BB427" s="93">
        <f>SUM(BB425:BB426)</f>
        <v>0</v>
      </c>
      <c r="BC427" s="93">
        <f>SUM(BC425:BC426)</f>
        <v>0</v>
      </c>
      <c r="BD427" s="93">
        <f>SUM(BD425:BD426)</f>
        <v>0</v>
      </c>
      <c r="BE427" s="93">
        <f>SUM(BE425:BE426)</f>
        <v>0</v>
      </c>
    </row>
    <row r="428" spans="1:15" ht="12.75">
      <c r="A428" s="68" t="s">
        <v>74</v>
      </c>
      <c r="B428" s="69" t="s">
        <v>613</v>
      </c>
      <c r="C428" s="70" t="s">
        <v>614</v>
      </c>
      <c r="D428" s="71"/>
      <c r="E428" s="72"/>
      <c r="F428" s="151"/>
      <c r="G428" s="73"/>
      <c r="O428" s="74">
        <v>1</v>
      </c>
    </row>
    <row r="429" spans="1:104" ht="12.75">
      <c r="A429" s="75">
        <v>179</v>
      </c>
      <c r="B429" s="76" t="s">
        <v>615</v>
      </c>
      <c r="C429" s="77" t="s">
        <v>616</v>
      </c>
      <c r="D429" s="78" t="s">
        <v>89</v>
      </c>
      <c r="E429" s="79">
        <v>40.2619267</v>
      </c>
      <c r="F429" s="148"/>
      <c r="G429" s="80">
        <f aca="true" t="shared" si="30" ref="G429:G436">E429*F429</f>
        <v>0</v>
      </c>
      <c r="O429" s="74">
        <v>2</v>
      </c>
      <c r="AA429" s="53">
        <v>8</v>
      </c>
      <c r="AB429" s="53">
        <v>0</v>
      </c>
      <c r="AC429" s="53">
        <v>3</v>
      </c>
      <c r="AZ429" s="53">
        <v>1</v>
      </c>
      <c r="BA429" s="53">
        <f aca="true" t="shared" si="31" ref="BA429:BA436">IF(AZ429=1,G429,0)</f>
        <v>0</v>
      </c>
      <c r="BB429" s="53">
        <f aca="true" t="shared" si="32" ref="BB429:BB436">IF(AZ429=2,G429,0)</f>
        <v>0</v>
      </c>
      <c r="BC429" s="53">
        <f aca="true" t="shared" si="33" ref="BC429:BC436">IF(AZ429=3,G429,0)</f>
        <v>0</v>
      </c>
      <c r="BD429" s="53">
        <f aca="true" t="shared" si="34" ref="BD429:BD436">IF(AZ429=4,G429,0)</f>
        <v>0</v>
      </c>
      <c r="BE429" s="53">
        <f aca="true" t="shared" si="35" ref="BE429:BE436">IF(AZ429=5,G429,0)</f>
        <v>0</v>
      </c>
      <c r="CA429" s="74">
        <v>8</v>
      </c>
      <c r="CB429" s="74">
        <v>0</v>
      </c>
      <c r="CZ429" s="53">
        <v>0</v>
      </c>
    </row>
    <row r="430" spans="1:104" ht="12.75">
      <c r="A430" s="75">
        <v>180</v>
      </c>
      <c r="B430" s="76" t="s">
        <v>617</v>
      </c>
      <c r="C430" s="77" t="s">
        <v>618</v>
      </c>
      <c r="D430" s="78" t="s">
        <v>89</v>
      </c>
      <c r="E430" s="79">
        <v>40.2619267</v>
      </c>
      <c r="F430" s="148"/>
      <c r="G430" s="80">
        <f t="shared" si="30"/>
        <v>0</v>
      </c>
      <c r="O430" s="74">
        <v>2</v>
      </c>
      <c r="AA430" s="53">
        <v>8</v>
      </c>
      <c r="AB430" s="53">
        <v>0</v>
      </c>
      <c r="AC430" s="53">
        <v>3</v>
      </c>
      <c r="AZ430" s="53">
        <v>1</v>
      </c>
      <c r="BA430" s="53">
        <f t="shared" si="31"/>
        <v>0</v>
      </c>
      <c r="BB430" s="53">
        <f t="shared" si="32"/>
        <v>0</v>
      </c>
      <c r="BC430" s="53">
        <f t="shared" si="33"/>
        <v>0</v>
      </c>
      <c r="BD430" s="53">
        <f t="shared" si="34"/>
        <v>0</v>
      </c>
      <c r="BE430" s="53">
        <f t="shared" si="35"/>
        <v>0</v>
      </c>
      <c r="CA430" s="74">
        <v>8</v>
      </c>
      <c r="CB430" s="74">
        <v>0</v>
      </c>
      <c r="CZ430" s="53">
        <v>0</v>
      </c>
    </row>
    <row r="431" spans="1:104" ht="12.75">
      <c r="A431" s="75">
        <v>181</v>
      </c>
      <c r="B431" s="76" t="s">
        <v>619</v>
      </c>
      <c r="C431" s="77" t="s">
        <v>620</v>
      </c>
      <c r="D431" s="78" t="s">
        <v>89</v>
      </c>
      <c r="E431" s="79">
        <v>40.2619267</v>
      </c>
      <c r="F431" s="148"/>
      <c r="G431" s="80">
        <f t="shared" si="30"/>
        <v>0</v>
      </c>
      <c r="O431" s="74">
        <v>2</v>
      </c>
      <c r="AA431" s="53">
        <v>8</v>
      </c>
      <c r="AB431" s="53">
        <v>0</v>
      </c>
      <c r="AC431" s="53">
        <v>3</v>
      </c>
      <c r="AZ431" s="53">
        <v>1</v>
      </c>
      <c r="BA431" s="53">
        <f t="shared" si="31"/>
        <v>0</v>
      </c>
      <c r="BB431" s="53">
        <f t="shared" si="32"/>
        <v>0</v>
      </c>
      <c r="BC431" s="53">
        <f t="shared" si="33"/>
        <v>0</v>
      </c>
      <c r="BD431" s="53">
        <f t="shared" si="34"/>
        <v>0</v>
      </c>
      <c r="BE431" s="53">
        <f t="shared" si="35"/>
        <v>0</v>
      </c>
      <c r="CA431" s="74">
        <v>8</v>
      </c>
      <c r="CB431" s="74">
        <v>0</v>
      </c>
      <c r="CZ431" s="53">
        <v>0</v>
      </c>
    </row>
    <row r="432" spans="1:104" ht="12.75">
      <c r="A432" s="75">
        <v>182</v>
      </c>
      <c r="B432" s="76" t="s">
        <v>621</v>
      </c>
      <c r="C432" s="77" t="s">
        <v>622</v>
      </c>
      <c r="D432" s="78" t="s">
        <v>89</v>
      </c>
      <c r="E432" s="79">
        <v>764.9766073</v>
      </c>
      <c r="F432" s="148"/>
      <c r="G432" s="80">
        <f t="shared" si="30"/>
        <v>0</v>
      </c>
      <c r="O432" s="74">
        <v>2</v>
      </c>
      <c r="AA432" s="53">
        <v>8</v>
      </c>
      <c r="AB432" s="53">
        <v>0</v>
      </c>
      <c r="AC432" s="53">
        <v>3</v>
      </c>
      <c r="AZ432" s="53">
        <v>1</v>
      </c>
      <c r="BA432" s="53">
        <f t="shared" si="31"/>
        <v>0</v>
      </c>
      <c r="BB432" s="53">
        <f t="shared" si="32"/>
        <v>0</v>
      </c>
      <c r="BC432" s="53">
        <f t="shared" si="33"/>
        <v>0</v>
      </c>
      <c r="BD432" s="53">
        <f t="shared" si="34"/>
        <v>0</v>
      </c>
      <c r="BE432" s="53">
        <f t="shared" si="35"/>
        <v>0</v>
      </c>
      <c r="CA432" s="74">
        <v>8</v>
      </c>
      <c r="CB432" s="74">
        <v>0</v>
      </c>
      <c r="CZ432" s="53">
        <v>0</v>
      </c>
    </row>
    <row r="433" spans="1:104" ht="12.75">
      <c r="A433" s="75">
        <v>183</v>
      </c>
      <c r="B433" s="76" t="s">
        <v>623</v>
      </c>
      <c r="C433" s="77" t="s">
        <v>624</v>
      </c>
      <c r="D433" s="78" t="s">
        <v>89</v>
      </c>
      <c r="E433" s="79">
        <v>40.2619267</v>
      </c>
      <c r="F433" s="148"/>
      <c r="G433" s="80">
        <f t="shared" si="30"/>
        <v>0</v>
      </c>
      <c r="O433" s="74">
        <v>2</v>
      </c>
      <c r="AA433" s="53">
        <v>8</v>
      </c>
      <c r="AB433" s="53">
        <v>0</v>
      </c>
      <c r="AC433" s="53">
        <v>3</v>
      </c>
      <c r="AZ433" s="53">
        <v>1</v>
      </c>
      <c r="BA433" s="53">
        <f t="shared" si="31"/>
        <v>0</v>
      </c>
      <c r="BB433" s="53">
        <f t="shared" si="32"/>
        <v>0</v>
      </c>
      <c r="BC433" s="53">
        <f t="shared" si="33"/>
        <v>0</v>
      </c>
      <c r="BD433" s="53">
        <f t="shared" si="34"/>
        <v>0</v>
      </c>
      <c r="BE433" s="53">
        <f t="shared" si="35"/>
        <v>0</v>
      </c>
      <c r="CA433" s="74">
        <v>8</v>
      </c>
      <c r="CB433" s="74">
        <v>0</v>
      </c>
      <c r="CZ433" s="53">
        <v>0</v>
      </c>
    </row>
    <row r="434" spans="1:104" ht="12.75">
      <c r="A434" s="75">
        <v>184</v>
      </c>
      <c r="B434" s="76" t="s">
        <v>625</v>
      </c>
      <c r="C434" s="77" t="s">
        <v>626</v>
      </c>
      <c r="D434" s="78" t="s">
        <v>89</v>
      </c>
      <c r="E434" s="79">
        <v>322.0954136</v>
      </c>
      <c r="F434" s="148"/>
      <c r="G434" s="80">
        <f t="shared" si="30"/>
        <v>0</v>
      </c>
      <c r="O434" s="74">
        <v>2</v>
      </c>
      <c r="AA434" s="53">
        <v>8</v>
      </c>
      <c r="AB434" s="53">
        <v>0</v>
      </c>
      <c r="AC434" s="53">
        <v>3</v>
      </c>
      <c r="AZ434" s="53">
        <v>1</v>
      </c>
      <c r="BA434" s="53">
        <f t="shared" si="31"/>
        <v>0</v>
      </c>
      <c r="BB434" s="53">
        <f t="shared" si="32"/>
        <v>0</v>
      </c>
      <c r="BC434" s="53">
        <f t="shared" si="33"/>
        <v>0</v>
      </c>
      <c r="BD434" s="53">
        <f t="shared" si="34"/>
        <v>0</v>
      </c>
      <c r="BE434" s="53">
        <f t="shared" si="35"/>
        <v>0</v>
      </c>
      <c r="CA434" s="74">
        <v>8</v>
      </c>
      <c r="CB434" s="74">
        <v>0</v>
      </c>
      <c r="CZ434" s="53">
        <v>0</v>
      </c>
    </row>
    <row r="435" spans="1:104" ht="12.75">
      <c r="A435" s="75">
        <v>185</v>
      </c>
      <c r="B435" s="76" t="s">
        <v>627</v>
      </c>
      <c r="C435" s="77" t="s">
        <v>628</v>
      </c>
      <c r="D435" s="78" t="s">
        <v>89</v>
      </c>
      <c r="E435" s="79">
        <v>40.2619267</v>
      </c>
      <c r="F435" s="148"/>
      <c r="G435" s="80">
        <f t="shared" si="30"/>
        <v>0</v>
      </c>
      <c r="O435" s="74">
        <v>2</v>
      </c>
      <c r="AA435" s="53">
        <v>8</v>
      </c>
      <c r="AB435" s="53">
        <v>0</v>
      </c>
      <c r="AC435" s="53">
        <v>3</v>
      </c>
      <c r="AZ435" s="53">
        <v>1</v>
      </c>
      <c r="BA435" s="53">
        <f t="shared" si="31"/>
        <v>0</v>
      </c>
      <c r="BB435" s="53">
        <f t="shared" si="32"/>
        <v>0</v>
      </c>
      <c r="BC435" s="53">
        <f t="shared" si="33"/>
        <v>0</v>
      </c>
      <c r="BD435" s="53">
        <f t="shared" si="34"/>
        <v>0</v>
      </c>
      <c r="BE435" s="53">
        <f t="shared" si="35"/>
        <v>0</v>
      </c>
      <c r="CA435" s="74">
        <v>8</v>
      </c>
      <c r="CB435" s="74">
        <v>0</v>
      </c>
      <c r="CZ435" s="53">
        <v>0</v>
      </c>
    </row>
    <row r="436" spans="1:104" ht="12.75">
      <c r="A436" s="75">
        <v>186</v>
      </c>
      <c r="B436" s="76" t="s">
        <v>629</v>
      </c>
      <c r="C436" s="77" t="s">
        <v>630</v>
      </c>
      <c r="D436" s="78" t="s">
        <v>89</v>
      </c>
      <c r="E436" s="79">
        <v>40.2619267</v>
      </c>
      <c r="F436" s="148"/>
      <c r="G436" s="80">
        <f t="shared" si="30"/>
        <v>0</v>
      </c>
      <c r="O436" s="74">
        <v>2</v>
      </c>
      <c r="AA436" s="53">
        <v>8</v>
      </c>
      <c r="AB436" s="53">
        <v>1</v>
      </c>
      <c r="AC436" s="53">
        <v>3</v>
      </c>
      <c r="AZ436" s="53">
        <v>1</v>
      </c>
      <c r="BA436" s="53">
        <f t="shared" si="31"/>
        <v>0</v>
      </c>
      <c r="BB436" s="53">
        <f t="shared" si="32"/>
        <v>0</v>
      </c>
      <c r="BC436" s="53">
        <f t="shared" si="33"/>
        <v>0</v>
      </c>
      <c r="BD436" s="53">
        <f t="shared" si="34"/>
        <v>0</v>
      </c>
      <c r="BE436" s="53">
        <f t="shared" si="35"/>
        <v>0</v>
      </c>
      <c r="CA436" s="74">
        <v>8</v>
      </c>
      <c r="CB436" s="74">
        <v>1</v>
      </c>
      <c r="CZ436" s="53">
        <v>0</v>
      </c>
    </row>
    <row r="437" spans="1:57" ht="12.75">
      <c r="A437" s="86"/>
      <c r="B437" s="87" t="s">
        <v>76</v>
      </c>
      <c r="C437" s="88" t="str">
        <f>CONCATENATE(B428," ",C428)</f>
        <v>D96 Přesuny suti a vybouraných hmot</v>
      </c>
      <c r="D437" s="89"/>
      <c r="E437" s="90"/>
      <c r="F437" s="91"/>
      <c r="G437" s="92">
        <f>SUM(G428:G436)</f>
        <v>0</v>
      </c>
      <c r="O437" s="74">
        <v>4</v>
      </c>
      <c r="BA437" s="93">
        <f>SUM(BA428:BA436)</f>
        <v>0</v>
      </c>
      <c r="BB437" s="93">
        <f>SUM(BB428:BB436)</f>
        <v>0</v>
      </c>
      <c r="BC437" s="93">
        <f>SUM(BC428:BC436)</f>
        <v>0</v>
      </c>
      <c r="BD437" s="93">
        <f>SUM(BD428:BD436)</f>
        <v>0</v>
      </c>
      <c r="BE437" s="93">
        <f>SUM(BE428:BE436)</f>
        <v>0</v>
      </c>
    </row>
    <row r="438" ht="12.75">
      <c r="E438" s="53"/>
    </row>
    <row r="439" ht="12.75">
      <c r="E439" s="53"/>
    </row>
    <row r="440" ht="12.75">
      <c r="E440" s="53"/>
    </row>
    <row r="441" ht="12.75">
      <c r="E441" s="53"/>
    </row>
    <row r="442" ht="12.75">
      <c r="E442" s="53"/>
    </row>
    <row r="443" ht="12.75">
      <c r="E443" s="53"/>
    </row>
    <row r="444" ht="12.75">
      <c r="E444" s="53"/>
    </row>
    <row r="445" ht="12.75">
      <c r="E445" s="53"/>
    </row>
    <row r="446" ht="12.75">
      <c r="E446" s="53"/>
    </row>
    <row r="447" ht="12.75">
      <c r="E447" s="53"/>
    </row>
    <row r="448" ht="12.75">
      <c r="E448" s="53"/>
    </row>
    <row r="449" ht="12.75">
      <c r="E449" s="53"/>
    </row>
    <row r="450" ht="12.75">
      <c r="E450" s="53"/>
    </row>
    <row r="451" ht="12.75">
      <c r="E451" s="53"/>
    </row>
    <row r="452" ht="12.75">
      <c r="E452" s="53"/>
    </row>
    <row r="453" ht="12.75">
      <c r="E453" s="53"/>
    </row>
    <row r="454" ht="12.75">
      <c r="E454" s="53"/>
    </row>
    <row r="455" ht="12.75">
      <c r="E455" s="53"/>
    </row>
    <row r="456" ht="12.75">
      <c r="E456" s="53"/>
    </row>
    <row r="457" ht="12.75">
      <c r="E457" s="53"/>
    </row>
    <row r="458" ht="12.75">
      <c r="E458" s="53"/>
    </row>
    <row r="459" ht="12.75">
      <c r="E459" s="53"/>
    </row>
    <row r="460" ht="12.75">
      <c r="E460" s="53"/>
    </row>
    <row r="461" ht="12.75">
      <c r="E461" s="53"/>
    </row>
    <row r="462" ht="12.75">
      <c r="E462" s="53"/>
    </row>
    <row r="463" ht="12.75">
      <c r="E463" s="53"/>
    </row>
    <row r="464" ht="12.75">
      <c r="E464" s="53"/>
    </row>
    <row r="465" ht="12.75">
      <c r="E465" s="53"/>
    </row>
    <row r="466" ht="12.75">
      <c r="E466" s="53"/>
    </row>
    <row r="467" ht="12.75">
      <c r="E467" s="53"/>
    </row>
    <row r="468" ht="12.75">
      <c r="E468" s="53"/>
    </row>
    <row r="469" ht="12.75">
      <c r="E469" s="53"/>
    </row>
    <row r="470" ht="12.75">
      <c r="E470" s="53"/>
    </row>
    <row r="471" ht="12.75">
      <c r="E471" s="53"/>
    </row>
    <row r="472" ht="12.75">
      <c r="E472" s="53"/>
    </row>
    <row r="473" ht="12.75">
      <c r="E473" s="53"/>
    </row>
    <row r="474" ht="12.75">
      <c r="E474" s="53"/>
    </row>
    <row r="475" ht="12.75">
      <c r="E475" s="53"/>
    </row>
    <row r="476" ht="12.75">
      <c r="E476" s="53"/>
    </row>
    <row r="477" ht="12.75">
      <c r="E477" s="53"/>
    </row>
    <row r="478" ht="12.75">
      <c r="E478" s="53"/>
    </row>
    <row r="479" ht="12.75">
      <c r="E479" s="53"/>
    </row>
    <row r="480" ht="12.75">
      <c r="E480" s="53"/>
    </row>
    <row r="481" ht="12.75">
      <c r="E481" s="53"/>
    </row>
    <row r="482" ht="12.75">
      <c r="E482" s="53"/>
    </row>
    <row r="483" ht="12.75">
      <c r="E483" s="53"/>
    </row>
    <row r="484" ht="12.75">
      <c r="E484" s="53"/>
    </row>
    <row r="485" ht="12.75">
      <c r="E485" s="53"/>
    </row>
    <row r="486" ht="12.75">
      <c r="E486" s="53"/>
    </row>
    <row r="487" ht="12.75">
      <c r="E487" s="53"/>
    </row>
    <row r="488" ht="12.75">
      <c r="E488" s="53"/>
    </row>
    <row r="489" ht="12.75">
      <c r="E489" s="53"/>
    </row>
    <row r="490" ht="12.75">
      <c r="E490" s="53"/>
    </row>
    <row r="491" ht="12.75">
      <c r="E491" s="53"/>
    </row>
    <row r="492" ht="12.75">
      <c r="E492" s="53"/>
    </row>
    <row r="493" ht="12.75">
      <c r="E493" s="53"/>
    </row>
    <row r="494" ht="12.75">
      <c r="E494" s="53"/>
    </row>
    <row r="495" ht="12.75">
      <c r="E495" s="53"/>
    </row>
    <row r="496" spans="1:2" ht="12.75">
      <c r="A496" s="94"/>
      <c r="B496" s="94"/>
    </row>
    <row r="497" spans="3:7" ht="12.75">
      <c r="C497" s="96"/>
      <c r="D497" s="96"/>
      <c r="E497" s="97"/>
      <c r="F497" s="96"/>
      <c r="G497" s="98"/>
    </row>
    <row r="498" spans="1:2" ht="12.75">
      <c r="A498" s="94"/>
      <c r="B498" s="94"/>
    </row>
  </sheetData>
  <sheetProtection algorithmName="SHA-512" hashValue="AKvd+UaxY1eriRn9PF4vZG5yFDoRAVNeG8ns6E5/ePxuJlhQhYSfJMMJOVMwu2yduo9xNcJwSFdfXXjEU4/XIQ==" saltValue="gZcOGPh217KtTdFMuCHhTw==" spinCount="100000" sheet="1" objects="1" scenarios="1"/>
  <mergeCells count="197">
    <mergeCell ref="C15:D15"/>
    <mergeCell ref="C16:D16"/>
    <mergeCell ref="C18:D18"/>
    <mergeCell ref="C19:D19"/>
    <mergeCell ref="C20:D20"/>
    <mergeCell ref="C21:D21"/>
    <mergeCell ref="A1:G1"/>
    <mergeCell ref="A3:B3"/>
    <mergeCell ref="A4:B4"/>
    <mergeCell ref="E4:G4"/>
    <mergeCell ref="C9:D9"/>
    <mergeCell ref="C10:D10"/>
    <mergeCell ref="C12:D12"/>
    <mergeCell ref="C13:D13"/>
    <mergeCell ref="C39:D39"/>
    <mergeCell ref="C41:D41"/>
    <mergeCell ref="C43:D43"/>
    <mergeCell ref="C44:D44"/>
    <mergeCell ref="C46:D46"/>
    <mergeCell ref="C47:D47"/>
    <mergeCell ref="C23:D23"/>
    <mergeCell ref="C25:D25"/>
    <mergeCell ref="C27:D27"/>
    <mergeCell ref="C28:D28"/>
    <mergeCell ref="C32:D32"/>
    <mergeCell ref="C34:D34"/>
    <mergeCell ref="C36:D36"/>
    <mergeCell ref="C38:D38"/>
    <mergeCell ref="C54:D54"/>
    <mergeCell ref="C55:D55"/>
    <mergeCell ref="C57:D57"/>
    <mergeCell ref="C59:D59"/>
    <mergeCell ref="C60:D60"/>
    <mergeCell ref="C61:D61"/>
    <mergeCell ref="C48:D48"/>
    <mergeCell ref="C49:D49"/>
    <mergeCell ref="C50:D50"/>
    <mergeCell ref="C51:D51"/>
    <mergeCell ref="C52:D52"/>
    <mergeCell ref="C53:D53"/>
    <mergeCell ref="C76:D76"/>
    <mergeCell ref="C77:D77"/>
    <mergeCell ref="C78:D78"/>
    <mergeCell ref="C80:D80"/>
    <mergeCell ref="C81:D81"/>
    <mergeCell ref="C82:D82"/>
    <mergeCell ref="C63:D63"/>
    <mergeCell ref="C64:D64"/>
    <mergeCell ref="C65:D65"/>
    <mergeCell ref="C69:D69"/>
    <mergeCell ref="C70:D70"/>
    <mergeCell ref="C71:D71"/>
    <mergeCell ref="C72:D72"/>
    <mergeCell ref="C74:D74"/>
    <mergeCell ref="C96:D96"/>
    <mergeCell ref="C97:D97"/>
    <mergeCell ref="C99:D99"/>
    <mergeCell ref="C100:D100"/>
    <mergeCell ref="C86:D86"/>
    <mergeCell ref="C87:D87"/>
    <mergeCell ref="C88:D88"/>
    <mergeCell ref="C91:D91"/>
    <mergeCell ref="C92:D92"/>
    <mergeCell ref="C115:D115"/>
    <mergeCell ref="C116:D116"/>
    <mergeCell ref="C117:D117"/>
    <mergeCell ref="C118:D118"/>
    <mergeCell ref="C119:D119"/>
    <mergeCell ref="C121:D121"/>
    <mergeCell ref="C122:D122"/>
    <mergeCell ref="C123:D123"/>
    <mergeCell ref="C104:D104"/>
    <mergeCell ref="C105:D105"/>
    <mergeCell ref="C106:D106"/>
    <mergeCell ref="C108:D108"/>
    <mergeCell ref="C110:D110"/>
    <mergeCell ref="C144:D144"/>
    <mergeCell ref="C146:D146"/>
    <mergeCell ref="C148:D148"/>
    <mergeCell ref="C149:D149"/>
    <mergeCell ref="C151:D151"/>
    <mergeCell ref="C153:D153"/>
    <mergeCell ref="C125:D125"/>
    <mergeCell ref="C126:D126"/>
    <mergeCell ref="C134:D134"/>
    <mergeCell ref="C135:D135"/>
    <mergeCell ref="C137:D137"/>
    <mergeCell ref="C139:D139"/>
    <mergeCell ref="C141:D141"/>
    <mergeCell ref="C142:D142"/>
    <mergeCell ref="C169:D169"/>
    <mergeCell ref="C170:D170"/>
    <mergeCell ref="C172:D172"/>
    <mergeCell ref="C174:D174"/>
    <mergeCell ref="C176:D176"/>
    <mergeCell ref="C178:D178"/>
    <mergeCell ref="C155:D155"/>
    <mergeCell ref="C157:D157"/>
    <mergeCell ref="C161:D161"/>
    <mergeCell ref="C162:D162"/>
    <mergeCell ref="C163:D163"/>
    <mergeCell ref="C164:D164"/>
    <mergeCell ref="C166:D166"/>
    <mergeCell ref="C167:D167"/>
    <mergeCell ref="C189:D189"/>
    <mergeCell ref="C190:D190"/>
    <mergeCell ref="C191:D191"/>
    <mergeCell ref="C193:D193"/>
    <mergeCell ref="C194:D194"/>
    <mergeCell ref="C196:D196"/>
    <mergeCell ref="C179:D179"/>
    <mergeCell ref="C180:D180"/>
    <mergeCell ref="C181:D181"/>
    <mergeCell ref="C226:D226"/>
    <mergeCell ref="C227:D227"/>
    <mergeCell ref="C228:D228"/>
    <mergeCell ref="C229:D229"/>
    <mergeCell ref="C232:D232"/>
    <mergeCell ref="C233:D233"/>
    <mergeCell ref="C234:D234"/>
    <mergeCell ref="C235:D235"/>
    <mergeCell ref="C211:D211"/>
    <mergeCell ref="C212:D212"/>
    <mergeCell ref="C213:D213"/>
    <mergeCell ref="C214:D214"/>
    <mergeCell ref="C217:D217"/>
    <mergeCell ref="C219:D219"/>
    <mergeCell ref="C267:D267"/>
    <mergeCell ref="C268:D268"/>
    <mergeCell ref="C269:D269"/>
    <mergeCell ref="C270:D270"/>
    <mergeCell ref="C272:D272"/>
    <mergeCell ref="C274:D274"/>
    <mergeCell ref="C260:D260"/>
    <mergeCell ref="C261:D261"/>
    <mergeCell ref="C263:D263"/>
    <mergeCell ref="C264:D264"/>
    <mergeCell ref="C265:D265"/>
    <mergeCell ref="C266:D266"/>
    <mergeCell ref="C284:D284"/>
    <mergeCell ref="C286:D286"/>
    <mergeCell ref="C287:D287"/>
    <mergeCell ref="C289:D289"/>
    <mergeCell ref="C291:D291"/>
    <mergeCell ref="C275:D275"/>
    <mergeCell ref="C277:D277"/>
    <mergeCell ref="C278:D278"/>
    <mergeCell ref="C280:D280"/>
    <mergeCell ref="C281:D281"/>
    <mergeCell ref="C283:D283"/>
    <mergeCell ref="C313:D313"/>
    <mergeCell ref="C314:D314"/>
    <mergeCell ref="C316:D316"/>
    <mergeCell ref="C317:D317"/>
    <mergeCell ref="C324:D324"/>
    <mergeCell ref="C326:D326"/>
    <mergeCell ref="C298:D298"/>
    <mergeCell ref="C300:D300"/>
    <mergeCell ref="C301:D301"/>
    <mergeCell ref="C302:D302"/>
    <mergeCell ref="C303:D303"/>
    <mergeCell ref="C305:D305"/>
    <mergeCell ref="C306:D306"/>
    <mergeCell ref="C362:D362"/>
    <mergeCell ref="C363:D363"/>
    <mergeCell ref="C365:D365"/>
    <mergeCell ref="C366:D366"/>
    <mergeCell ref="C368:D368"/>
    <mergeCell ref="C369:D369"/>
    <mergeCell ref="C370:D370"/>
    <mergeCell ref="C371:D371"/>
    <mergeCell ref="C348:D348"/>
    <mergeCell ref="C349:D349"/>
    <mergeCell ref="C351:D351"/>
    <mergeCell ref="C352:D352"/>
    <mergeCell ref="C373:D373"/>
    <mergeCell ref="C374:D374"/>
    <mergeCell ref="C376:D376"/>
    <mergeCell ref="C378:D378"/>
    <mergeCell ref="C380:D380"/>
    <mergeCell ref="C397:D397"/>
    <mergeCell ref="C399:D399"/>
    <mergeCell ref="C400:D400"/>
    <mergeCell ref="C402:D402"/>
    <mergeCell ref="C411:D411"/>
    <mergeCell ref="C412:D412"/>
    <mergeCell ref="C413:D413"/>
    <mergeCell ref="C414:D414"/>
    <mergeCell ref="C386:D386"/>
    <mergeCell ref="C387:D387"/>
    <mergeCell ref="C388:D388"/>
    <mergeCell ref="C389:D389"/>
    <mergeCell ref="C390:D390"/>
    <mergeCell ref="C393:D393"/>
    <mergeCell ref="C394:D394"/>
    <mergeCell ref="C395:D395"/>
    <mergeCell ref="C396:D396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BG114"/>
  <sheetViews>
    <sheetView showGridLines="0" view="pageBreakPreview" zoomScale="65" zoomScaleSheetLayoutView="65" workbookViewId="0" topLeftCell="A1">
      <pane ySplit="1" topLeftCell="A2" activePane="bottomLeft" state="frozen"/>
      <selection pane="bottomLeft" activeCell="A2" sqref="A2"/>
    </sheetView>
  </sheetViews>
  <sheetFormatPr defaultColWidth="8.875" defaultRowHeight="14.25" customHeight="1"/>
  <cols>
    <col min="1" max="1" width="7.00390625" style="105" customWidth="1"/>
    <col min="2" max="2" width="1.37890625" style="105" customWidth="1"/>
    <col min="3" max="3" width="4.625" style="105" customWidth="1"/>
    <col min="4" max="4" width="5.25390625" style="105" customWidth="1"/>
    <col min="5" max="5" width="53.375" style="105" customWidth="1"/>
    <col min="6" max="6" width="69.25390625" style="105" customWidth="1"/>
    <col min="7" max="7" width="5.75390625" style="105" customWidth="1"/>
    <col min="8" max="8" width="12.25390625" style="105" customWidth="1"/>
    <col min="9" max="9" width="12.625" style="105" customWidth="1"/>
    <col min="10" max="10" width="5.00390625" style="105" hidden="1" customWidth="1"/>
    <col min="11" max="11" width="15.75390625" style="105" customWidth="1"/>
    <col min="12" max="12" width="14.75390625" style="105" customWidth="1"/>
    <col min="13" max="13" width="7.00390625" style="105" customWidth="1"/>
    <col min="14" max="14" width="25.375" style="105" hidden="1" customWidth="1"/>
    <col min="15" max="15" width="13.875" style="105" hidden="1" customWidth="1"/>
    <col min="16" max="16" width="10.375" style="105" hidden="1" customWidth="1"/>
    <col min="17" max="17" width="13.875" style="105" hidden="1" customWidth="1"/>
    <col min="18" max="18" width="10.375" style="105" hidden="1" customWidth="1"/>
    <col min="19" max="19" width="12.75390625" style="105" hidden="1" customWidth="1"/>
    <col min="20" max="20" width="9.25390625" style="105" hidden="1" customWidth="1"/>
    <col min="21" max="21" width="12.75390625" style="105" hidden="1" customWidth="1"/>
    <col min="22" max="22" width="13.875" style="105" hidden="1" customWidth="1"/>
    <col min="23" max="23" width="9.25390625" style="105" customWidth="1"/>
    <col min="24" max="24" width="12.75390625" style="105" hidden="1" customWidth="1"/>
    <col min="25" max="25" width="13.875" style="105" hidden="1" customWidth="1"/>
    <col min="26" max="46" width="8.875" style="105" hidden="1" customWidth="1"/>
    <col min="47" max="49" width="8.875" style="105" customWidth="1"/>
    <col min="50" max="60" width="8.875" style="105" hidden="1" customWidth="1"/>
    <col min="61" max="256" width="8.875" style="105" customWidth="1"/>
    <col min="257" max="257" width="7.00390625" style="105" customWidth="1"/>
    <col min="258" max="258" width="1.37890625" style="105" customWidth="1"/>
    <col min="259" max="259" width="4.625" style="105" customWidth="1"/>
    <col min="260" max="260" width="5.25390625" style="105" customWidth="1"/>
    <col min="261" max="261" width="53.375" style="105" customWidth="1"/>
    <col min="262" max="262" width="69.25390625" style="105" customWidth="1"/>
    <col min="263" max="263" width="5.75390625" style="105" customWidth="1"/>
    <col min="264" max="264" width="12.25390625" style="105" customWidth="1"/>
    <col min="265" max="265" width="12.625" style="105" customWidth="1"/>
    <col min="266" max="266" width="8.875" style="105" hidden="1" customWidth="1"/>
    <col min="267" max="267" width="15.75390625" style="105" customWidth="1"/>
    <col min="268" max="268" width="14.75390625" style="105" customWidth="1"/>
    <col min="269" max="269" width="7.00390625" style="105" customWidth="1"/>
    <col min="270" max="278" width="8.875" style="105" hidden="1" customWidth="1"/>
    <col min="279" max="279" width="9.25390625" style="105" customWidth="1"/>
    <col min="280" max="302" width="8.875" style="105" hidden="1" customWidth="1"/>
    <col min="303" max="305" width="8.875" style="105" customWidth="1"/>
    <col min="306" max="316" width="8.875" style="105" hidden="1" customWidth="1"/>
    <col min="317" max="512" width="8.875" style="105" customWidth="1"/>
    <col min="513" max="513" width="7.00390625" style="105" customWidth="1"/>
    <col min="514" max="514" width="1.37890625" style="105" customWidth="1"/>
    <col min="515" max="515" width="4.625" style="105" customWidth="1"/>
    <col min="516" max="516" width="5.25390625" style="105" customWidth="1"/>
    <col min="517" max="517" width="53.375" style="105" customWidth="1"/>
    <col min="518" max="518" width="69.25390625" style="105" customWidth="1"/>
    <col min="519" max="519" width="5.75390625" style="105" customWidth="1"/>
    <col min="520" max="520" width="12.25390625" style="105" customWidth="1"/>
    <col min="521" max="521" width="12.625" style="105" customWidth="1"/>
    <col min="522" max="522" width="8.875" style="105" hidden="1" customWidth="1"/>
    <col min="523" max="523" width="15.75390625" style="105" customWidth="1"/>
    <col min="524" max="524" width="14.75390625" style="105" customWidth="1"/>
    <col min="525" max="525" width="7.00390625" style="105" customWidth="1"/>
    <col min="526" max="534" width="8.875" style="105" hidden="1" customWidth="1"/>
    <col min="535" max="535" width="9.25390625" style="105" customWidth="1"/>
    <col min="536" max="558" width="8.875" style="105" hidden="1" customWidth="1"/>
    <col min="559" max="561" width="8.875" style="105" customWidth="1"/>
    <col min="562" max="572" width="8.875" style="105" hidden="1" customWidth="1"/>
    <col min="573" max="768" width="8.875" style="105" customWidth="1"/>
    <col min="769" max="769" width="7.00390625" style="105" customWidth="1"/>
    <col min="770" max="770" width="1.37890625" style="105" customWidth="1"/>
    <col min="771" max="771" width="4.625" style="105" customWidth="1"/>
    <col min="772" max="772" width="5.25390625" style="105" customWidth="1"/>
    <col min="773" max="773" width="53.375" style="105" customWidth="1"/>
    <col min="774" max="774" width="69.25390625" style="105" customWidth="1"/>
    <col min="775" max="775" width="5.75390625" style="105" customWidth="1"/>
    <col min="776" max="776" width="12.25390625" style="105" customWidth="1"/>
    <col min="777" max="777" width="12.625" style="105" customWidth="1"/>
    <col min="778" max="778" width="8.875" style="105" hidden="1" customWidth="1"/>
    <col min="779" max="779" width="15.75390625" style="105" customWidth="1"/>
    <col min="780" max="780" width="14.75390625" style="105" customWidth="1"/>
    <col min="781" max="781" width="7.00390625" style="105" customWidth="1"/>
    <col min="782" max="790" width="8.875" style="105" hidden="1" customWidth="1"/>
    <col min="791" max="791" width="9.25390625" style="105" customWidth="1"/>
    <col min="792" max="814" width="8.875" style="105" hidden="1" customWidth="1"/>
    <col min="815" max="817" width="8.875" style="105" customWidth="1"/>
    <col min="818" max="828" width="8.875" style="105" hidden="1" customWidth="1"/>
    <col min="829" max="1024" width="8.875" style="105" customWidth="1"/>
    <col min="1025" max="1025" width="7.00390625" style="105" customWidth="1"/>
    <col min="1026" max="1026" width="1.37890625" style="105" customWidth="1"/>
    <col min="1027" max="1027" width="4.625" style="105" customWidth="1"/>
    <col min="1028" max="1028" width="5.25390625" style="105" customWidth="1"/>
    <col min="1029" max="1029" width="53.375" style="105" customWidth="1"/>
    <col min="1030" max="1030" width="69.25390625" style="105" customWidth="1"/>
    <col min="1031" max="1031" width="5.75390625" style="105" customWidth="1"/>
    <col min="1032" max="1032" width="12.25390625" style="105" customWidth="1"/>
    <col min="1033" max="1033" width="12.625" style="105" customWidth="1"/>
    <col min="1034" max="1034" width="8.875" style="105" hidden="1" customWidth="1"/>
    <col min="1035" max="1035" width="15.75390625" style="105" customWidth="1"/>
    <col min="1036" max="1036" width="14.75390625" style="105" customWidth="1"/>
    <col min="1037" max="1037" width="7.00390625" style="105" customWidth="1"/>
    <col min="1038" max="1046" width="8.875" style="105" hidden="1" customWidth="1"/>
    <col min="1047" max="1047" width="9.25390625" style="105" customWidth="1"/>
    <col min="1048" max="1070" width="8.875" style="105" hidden="1" customWidth="1"/>
    <col min="1071" max="1073" width="8.875" style="105" customWidth="1"/>
    <col min="1074" max="1084" width="8.875" style="105" hidden="1" customWidth="1"/>
    <col min="1085" max="1280" width="8.875" style="105" customWidth="1"/>
    <col min="1281" max="1281" width="7.00390625" style="105" customWidth="1"/>
    <col min="1282" max="1282" width="1.37890625" style="105" customWidth="1"/>
    <col min="1283" max="1283" width="4.625" style="105" customWidth="1"/>
    <col min="1284" max="1284" width="5.25390625" style="105" customWidth="1"/>
    <col min="1285" max="1285" width="53.375" style="105" customWidth="1"/>
    <col min="1286" max="1286" width="69.25390625" style="105" customWidth="1"/>
    <col min="1287" max="1287" width="5.75390625" style="105" customWidth="1"/>
    <col min="1288" max="1288" width="12.25390625" style="105" customWidth="1"/>
    <col min="1289" max="1289" width="12.625" style="105" customWidth="1"/>
    <col min="1290" max="1290" width="8.875" style="105" hidden="1" customWidth="1"/>
    <col min="1291" max="1291" width="15.75390625" style="105" customWidth="1"/>
    <col min="1292" max="1292" width="14.75390625" style="105" customWidth="1"/>
    <col min="1293" max="1293" width="7.00390625" style="105" customWidth="1"/>
    <col min="1294" max="1302" width="8.875" style="105" hidden="1" customWidth="1"/>
    <col min="1303" max="1303" width="9.25390625" style="105" customWidth="1"/>
    <col min="1304" max="1326" width="8.875" style="105" hidden="1" customWidth="1"/>
    <col min="1327" max="1329" width="8.875" style="105" customWidth="1"/>
    <col min="1330" max="1340" width="8.875" style="105" hidden="1" customWidth="1"/>
    <col min="1341" max="1536" width="8.875" style="105" customWidth="1"/>
    <col min="1537" max="1537" width="7.00390625" style="105" customWidth="1"/>
    <col min="1538" max="1538" width="1.37890625" style="105" customWidth="1"/>
    <col min="1539" max="1539" width="4.625" style="105" customWidth="1"/>
    <col min="1540" max="1540" width="5.25390625" style="105" customWidth="1"/>
    <col min="1541" max="1541" width="53.375" style="105" customWidth="1"/>
    <col min="1542" max="1542" width="69.25390625" style="105" customWidth="1"/>
    <col min="1543" max="1543" width="5.75390625" style="105" customWidth="1"/>
    <col min="1544" max="1544" width="12.25390625" style="105" customWidth="1"/>
    <col min="1545" max="1545" width="12.625" style="105" customWidth="1"/>
    <col min="1546" max="1546" width="8.875" style="105" hidden="1" customWidth="1"/>
    <col min="1547" max="1547" width="15.75390625" style="105" customWidth="1"/>
    <col min="1548" max="1548" width="14.75390625" style="105" customWidth="1"/>
    <col min="1549" max="1549" width="7.00390625" style="105" customWidth="1"/>
    <col min="1550" max="1558" width="8.875" style="105" hidden="1" customWidth="1"/>
    <col min="1559" max="1559" width="9.25390625" style="105" customWidth="1"/>
    <col min="1560" max="1582" width="8.875" style="105" hidden="1" customWidth="1"/>
    <col min="1583" max="1585" width="8.875" style="105" customWidth="1"/>
    <col min="1586" max="1596" width="8.875" style="105" hidden="1" customWidth="1"/>
    <col min="1597" max="1792" width="8.875" style="105" customWidth="1"/>
    <col min="1793" max="1793" width="7.00390625" style="105" customWidth="1"/>
    <col min="1794" max="1794" width="1.37890625" style="105" customWidth="1"/>
    <col min="1795" max="1795" width="4.625" style="105" customWidth="1"/>
    <col min="1796" max="1796" width="5.25390625" style="105" customWidth="1"/>
    <col min="1797" max="1797" width="53.375" style="105" customWidth="1"/>
    <col min="1798" max="1798" width="69.25390625" style="105" customWidth="1"/>
    <col min="1799" max="1799" width="5.75390625" style="105" customWidth="1"/>
    <col min="1800" max="1800" width="12.25390625" style="105" customWidth="1"/>
    <col min="1801" max="1801" width="12.625" style="105" customWidth="1"/>
    <col min="1802" max="1802" width="8.875" style="105" hidden="1" customWidth="1"/>
    <col min="1803" max="1803" width="15.75390625" style="105" customWidth="1"/>
    <col min="1804" max="1804" width="14.75390625" style="105" customWidth="1"/>
    <col min="1805" max="1805" width="7.00390625" style="105" customWidth="1"/>
    <col min="1806" max="1814" width="8.875" style="105" hidden="1" customWidth="1"/>
    <col min="1815" max="1815" width="9.25390625" style="105" customWidth="1"/>
    <col min="1816" max="1838" width="8.875" style="105" hidden="1" customWidth="1"/>
    <col min="1839" max="1841" width="8.875" style="105" customWidth="1"/>
    <col min="1842" max="1852" width="8.875" style="105" hidden="1" customWidth="1"/>
    <col min="1853" max="2048" width="8.875" style="105" customWidth="1"/>
    <col min="2049" max="2049" width="7.00390625" style="105" customWidth="1"/>
    <col min="2050" max="2050" width="1.37890625" style="105" customWidth="1"/>
    <col min="2051" max="2051" width="4.625" style="105" customWidth="1"/>
    <col min="2052" max="2052" width="5.25390625" style="105" customWidth="1"/>
    <col min="2053" max="2053" width="53.375" style="105" customWidth="1"/>
    <col min="2054" max="2054" width="69.25390625" style="105" customWidth="1"/>
    <col min="2055" max="2055" width="5.75390625" style="105" customWidth="1"/>
    <col min="2056" max="2056" width="12.25390625" style="105" customWidth="1"/>
    <col min="2057" max="2057" width="12.625" style="105" customWidth="1"/>
    <col min="2058" max="2058" width="8.875" style="105" hidden="1" customWidth="1"/>
    <col min="2059" max="2059" width="15.75390625" style="105" customWidth="1"/>
    <col min="2060" max="2060" width="14.75390625" style="105" customWidth="1"/>
    <col min="2061" max="2061" width="7.00390625" style="105" customWidth="1"/>
    <col min="2062" max="2070" width="8.875" style="105" hidden="1" customWidth="1"/>
    <col min="2071" max="2071" width="9.25390625" style="105" customWidth="1"/>
    <col min="2072" max="2094" width="8.875" style="105" hidden="1" customWidth="1"/>
    <col min="2095" max="2097" width="8.875" style="105" customWidth="1"/>
    <col min="2098" max="2108" width="8.875" style="105" hidden="1" customWidth="1"/>
    <col min="2109" max="2304" width="8.875" style="105" customWidth="1"/>
    <col min="2305" max="2305" width="7.00390625" style="105" customWidth="1"/>
    <col min="2306" max="2306" width="1.37890625" style="105" customWidth="1"/>
    <col min="2307" max="2307" width="4.625" style="105" customWidth="1"/>
    <col min="2308" max="2308" width="5.25390625" style="105" customWidth="1"/>
    <col min="2309" max="2309" width="53.375" style="105" customWidth="1"/>
    <col min="2310" max="2310" width="69.25390625" style="105" customWidth="1"/>
    <col min="2311" max="2311" width="5.75390625" style="105" customWidth="1"/>
    <col min="2312" max="2312" width="12.25390625" style="105" customWidth="1"/>
    <col min="2313" max="2313" width="12.625" style="105" customWidth="1"/>
    <col min="2314" max="2314" width="8.875" style="105" hidden="1" customWidth="1"/>
    <col min="2315" max="2315" width="15.75390625" style="105" customWidth="1"/>
    <col min="2316" max="2316" width="14.75390625" style="105" customWidth="1"/>
    <col min="2317" max="2317" width="7.00390625" style="105" customWidth="1"/>
    <col min="2318" max="2326" width="8.875" style="105" hidden="1" customWidth="1"/>
    <col min="2327" max="2327" width="9.25390625" style="105" customWidth="1"/>
    <col min="2328" max="2350" width="8.875" style="105" hidden="1" customWidth="1"/>
    <col min="2351" max="2353" width="8.875" style="105" customWidth="1"/>
    <col min="2354" max="2364" width="8.875" style="105" hidden="1" customWidth="1"/>
    <col min="2365" max="2560" width="8.875" style="105" customWidth="1"/>
    <col min="2561" max="2561" width="7.00390625" style="105" customWidth="1"/>
    <col min="2562" max="2562" width="1.37890625" style="105" customWidth="1"/>
    <col min="2563" max="2563" width="4.625" style="105" customWidth="1"/>
    <col min="2564" max="2564" width="5.25390625" style="105" customWidth="1"/>
    <col min="2565" max="2565" width="53.375" style="105" customWidth="1"/>
    <col min="2566" max="2566" width="69.25390625" style="105" customWidth="1"/>
    <col min="2567" max="2567" width="5.75390625" style="105" customWidth="1"/>
    <col min="2568" max="2568" width="12.25390625" style="105" customWidth="1"/>
    <col min="2569" max="2569" width="12.625" style="105" customWidth="1"/>
    <col min="2570" max="2570" width="8.875" style="105" hidden="1" customWidth="1"/>
    <col min="2571" max="2571" width="15.75390625" style="105" customWidth="1"/>
    <col min="2572" max="2572" width="14.75390625" style="105" customWidth="1"/>
    <col min="2573" max="2573" width="7.00390625" style="105" customWidth="1"/>
    <col min="2574" max="2582" width="8.875" style="105" hidden="1" customWidth="1"/>
    <col min="2583" max="2583" width="9.25390625" style="105" customWidth="1"/>
    <col min="2584" max="2606" width="8.875" style="105" hidden="1" customWidth="1"/>
    <col min="2607" max="2609" width="8.875" style="105" customWidth="1"/>
    <col min="2610" max="2620" width="8.875" style="105" hidden="1" customWidth="1"/>
    <col min="2621" max="2816" width="8.875" style="105" customWidth="1"/>
    <col min="2817" max="2817" width="7.00390625" style="105" customWidth="1"/>
    <col min="2818" max="2818" width="1.37890625" style="105" customWidth="1"/>
    <col min="2819" max="2819" width="4.625" style="105" customWidth="1"/>
    <col min="2820" max="2820" width="5.25390625" style="105" customWidth="1"/>
    <col min="2821" max="2821" width="53.375" style="105" customWidth="1"/>
    <col min="2822" max="2822" width="69.25390625" style="105" customWidth="1"/>
    <col min="2823" max="2823" width="5.75390625" style="105" customWidth="1"/>
    <col min="2824" max="2824" width="12.25390625" style="105" customWidth="1"/>
    <col min="2825" max="2825" width="12.625" style="105" customWidth="1"/>
    <col min="2826" max="2826" width="8.875" style="105" hidden="1" customWidth="1"/>
    <col min="2827" max="2827" width="15.75390625" style="105" customWidth="1"/>
    <col min="2828" max="2828" width="14.75390625" style="105" customWidth="1"/>
    <col min="2829" max="2829" width="7.00390625" style="105" customWidth="1"/>
    <col min="2830" max="2838" width="8.875" style="105" hidden="1" customWidth="1"/>
    <col min="2839" max="2839" width="9.25390625" style="105" customWidth="1"/>
    <col min="2840" max="2862" width="8.875" style="105" hidden="1" customWidth="1"/>
    <col min="2863" max="2865" width="8.875" style="105" customWidth="1"/>
    <col min="2866" max="2876" width="8.875" style="105" hidden="1" customWidth="1"/>
    <col min="2877" max="3072" width="8.875" style="105" customWidth="1"/>
    <col min="3073" max="3073" width="7.00390625" style="105" customWidth="1"/>
    <col min="3074" max="3074" width="1.37890625" style="105" customWidth="1"/>
    <col min="3075" max="3075" width="4.625" style="105" customWidth="1"/>
    <col min="3076" max="3076" width="5.25390625" style="105" customWidth="1"/>
    <col min="3077" max="3077" width="53.375" style="105" customWidth="1"/>
    <col min="3078" max="3078" width="69.25390625" style="105" customWidth="1"/>
    <col min="3079" max="3079" width="5.75390625" style="105" customWidth="1"/>
    <col min="3080" max="3080" width="12.25390625" style="105" customWidth="1"/>
    <col min="3081" max="3081" width="12.625" style="105" customWidth="1"/>
    <col min="3082" max="3082" width="8.875" style="105" hidden="1" customWidth="1"/>
    <col min="3083" max="3083" width="15.75390625" style="105" customWidth="1"/>
    <col min="3084" max="3084" width="14.75390625" style="105" customWidth="1"/>
    <col min="3085" max="3085" width="7.00390625" style="105" customWidth="1"/>
    <col min="3086" max="3094" width="8.875" style="105" hidden="1" customWidth="1"/>
    <col min="3095" max="3095" width="9.25390625" style="105" customWidth="1"/>
    <col min="3096" max="3118" width="8.875" style="105" hidden="1" customWidth="1"/>
    <col min="3119" max="3121" width="8.875" style="105" customWidth="1"/>
    <col min="3122" max="3132" width="8.875" style="105" hidden="1" customWidth="1"/>
    <col min="3133" max="3328" width="8.875" style="105" customWidth="1"/>
    <col min="3329" max="3329" width="7.00390625" style="105" customWidth="1"/>
    <col min="3330" max="3330" width="1.37890625" style="105" customWidth="1"/>
    <col min="3331" max="3331" width="4.625" style="105" customWidth="1"/>
    <col min="3332" max="3332" width="5.25390625" style="105" customWidth="1"/>
    <col min="3333" max="3333" width="53.375" style="105" customWidth="1"/>
    <col min="3334" max="3334" width="69.25390625" style="105" customWidth="1"/>
    <col min="3335" max="3335" width="5.75390625" style="105" customWidth="1"/>
    <col min="3336" max="3336" width="12.25390625" style="105" customWidth="1"/>
    <col min="3337" max="3337" width="12.625" style="105" customWidth="1"/>
    <col min="3338" max="3338" width="8.875" style="105" hidden="1" customWidth="1"/>
    <col min="3339" max="3339" width="15.75390625" style="105" customWidth="1"/>
    <col min="3340" max="3340" width="14.75390625" style="105" customWidth="1"/>
    <col min="3341" max="3341" width="7.00390625" style="105" customWidth="1"/>
    <col min="3342" max="3350" width="8.875" style="105" hidden="1" customWidth="1"/>
    <col min="3351" max="3351" width="9.25390625" style="105" customWidth="1"/>
    <col min="3352" max="3374" width="8.875" style="105" hidden="1" customWidth="1"/>
    <col min="3375" max="3377" width="8.875" style="105" customWidth="1"/>
    <col min="3378" max="3388" width="8.875" style="105" hidden="1" customWidth="1"/>
    <col min="3389" max="3584" width="8.875" style="105" customWidth="1"/>
    <col min="3585" max="3585" width="7.00390625" style="105" customWidth="1"/>
    <col min="3586" max="3586" width="1.37890625" style="105" customWidth="1"/>
    <col min="3587" max="3587" width="4.625" style="105" customWidth="1"/>
    <col min="3588" max="3588" width="5.25390625" style="105" customWidth="1"/>
    <col min="3589" max="3589" width="53.375" style="105" customWidth="1"/>
    <col min="3590" max="3590" width="69.25390625" style="105" customWidth="1"/>
    <col min="3591" max="3591" width="5.75390625" style="105" customWidth="1"/>
    <col min="3592" max="3592" width="12.25390625" style="105" customWidth="1"/>
    <col min="3593" max="3593" width="12.625" style="105" customWidth="1"/>
    <col min="3594" max="3594" width="8.875" style="105" hidden="1" customWidth="1"/>
    <col min="3595" max="3595" width="15.75390625" style="105" customWidth="1"/>
    <col min="3596" max="3596" width="14.75390625" style="105" customWidth="1"/>
    <col min="3597" max="3597" width="7.00390625" style="105" customWidth="1"/>
    <col min="3598" max="3606" width="8.875" style="105" hidden="1" customWidth="1"/>
    <col min="3607" max="3607" width="9.25390625" style="105" customWidth="1"/>
    <col min="3608" max="3630" width="8.875" style="105" hidden="1" customWidth="1"/>
    <col min="3631" max="3633" width="8.875" style="105" customWidth="1"/>
    <col min="3634" max="3644" width="8.875" style="105" hidden="1" customWidth="1"/>
    <col min="3645" max="3840" width="8.875" style="105" customWidth="1"/>
    <col min="3841" max="3841" width="7.00390625" style="105" customWidth="1"/>
    <col min="3842" max="3842" width="1.37890625" style="105" customWidth="1"/>
    <col min="3843" max="3843" width="4.625" style="105" customWidth="1"/>
    <col min="3844" max="3844" width="5.25390625" style="105" customWidth="1"/>
    <col min="3845" max="3845" width="53.375" style="105" customWidth="1"/>
    <col min="3846" max="3846" width="69.25390625" style="105" customWidth="1"/>
    <col min="3847" max="3847" width="5.75390625" style="105" customWidth="1"/>
    <col min="3848" max="3848" width="12.25390625" style="105" customWidth="1"/>
    <col min="3849" max="3849" width="12.625" style="105" customWidth="1"/>
    <col min="3850" max="3850" width="8.875" style="105" hidden="1" customWidth="1"/>
    <col min="3851" max="3851" width="15.75390625" style="105" customWidth="1"/>
    <col min="3852" max="3852" width="14.75390625" style="105" customWidth="1"/>
    <col min="3853" max="3853" width="7.00390625" style="105" customWidth="1"/>
    <col min="3854" max="3862" width="8.875" style="105" hidden="1" customWidth="1"/>
    <col min="3863" max="3863" width="9.25390625" style="105" customWidth="1"/>
    <col min="3864" max="3886" width="8.875" style="105" hidden="1" customWidth="1"/>
    <col min="3887" max="3889" width="8.875" style="105" customWidth="1"/>
    <col min="3890" max="3900" width="8.875" style="105" hidden="1" customWidth="1"/>
    <col min="3901" max="4096" width="8.875" style="105" customWidth="1"/>
    <col min="4097" max="4097" width="7.00390625" style="105" customWidth="1"/>
    <col min="4098" max="4098" width="1.37890625" style="105" customWidth="1"/>
    <col min="4099" max="4099" width="4.625" style="105" customWidth="1"/>
    <col min="4100" max="4100" width="5.25390625" style="105" customWidth="1"/>
    <col min="4101" max="4101" width="53.375" style="105" customWidth="1"/>
    <col min="4102" max="4102" width="69.25390625" style="105" customWidth="1"/>
    <col min="4103" max="4103" width="5.75390625" style="105" customWidth="1"/>
    <col min="4104" max="4104" width="12.25390625" style="105" customWidth="1"/>
    <col min="4105" max="4105" width="12.625" style="105" customWidth="1"/>
    <col min="4106" max="4106" width="8.875" style="105" hidden="1" customWidth="1"/>
    <col min="4107" max="4107" width="15.75390625" style="105" customWidth="1"/>
    <col min="4108" max="4108" width="14.75390625" style="105" customWidth="1"/>
    <col min="4109" max="4109" width="7.00390625" style="105" customWidth="1"/>
    <col min="4110" max="4118" width="8.875" style="105" hidden="1" customWidth="1"/>
    <col min="4119" max="4119" width="9.25390625" style="105" customWidth="1"/>
    <col min="4120" max="4142" width="8.875" style="105" hidden="1" customWidth="1"/>
    <col min="4143" max="4145" width="8.875" style="105" customWidth="1"/>
    <col min="4146" max="4156" width="8.875" style="105" hidden="1" customWidth="1"/>
    <col min="4157" max="4352" width="8.875" style="105" customWidth="1"/>
    <col min="4353" max="4353" width="7.00390625" style="105" customWidth="1"/>
    <col min="4354" max="4354" width="1.37890625" style="105" customWidth="1"/>
    <col min="4355" max="4355" width="4.625" style="105" customWidth="1"/>
    <col min="4356" max="4356" width="5.25390625" style="105" customWidth="1"/>
    <col min="4357" max="4357" width="53.375" style="105" customWidth="1"/>
    <col min="4358" max="4358" width="69.25390625" style="105" customWidth="1"/>
    <col min="4359" max="4359" width="5.75390625" style="105" customWidth="1"/>
    <col min="4360" max="4360" width="12.25390625" style="105" customWidth="1"/>
    <col min="4361" max="4361" width="12.625" style="105" customWidth="1"/>
    <col min="4362" max="4362" width="8.875" style="105" hidden="1" customWidth="1"/>
    <col min="4363" max="4363" width="15.75390625" style="105" customWidth="1"/>
    <col min="4364" max="4364" width="14.75390625" style="105" customWidth="1"/>
    <col min="4365" max="4365" width="7.00390625" style="105" customWidth="1"/>
    <col min="4366" max="4374" width="8.875" style="105" hidden="1" customWidth="1"/>
    <col min="4375" max="4375" width="9.25390625" style="105" customWidth="1"/>
    <col min="4376" max="4398" width="8.875" style="105" hidden="1" customWidth="1"/>
    <col min="4399" max="4401" width="8.875" style="105" customWidth="1"/>
    <col min="4402" max="4412" width="8.875" style="105" hidden="1" customWidth="1"/>
    <col min="4413" max="4608" width="8.875" style="105" customWidth="1"/>
    <col min="4609" max="4609" width="7.00390625" style="105" customWidth="1"/>
    <col min="4610" max="4610" width="1.37890625" style="105" customWidth="1"/>
    <col min="4611" max="4611" width="4.625" style="105" customWidth="1"/>
    <col min="4612" max="4612" width="5.25390625" style="105" customWidth="1"/>
    <col min="4613" max="4613" width="53.375" style="105" customWidth="1"/>
    <col min="4614" max="4614" width="69.25390625" style="105" customWidth="1"/>
    <col min="4615" max="4615" width="5.75390625" style="105" customWidth="1"/>
    <col min="4616" max="4616" width="12.25390625" style="105" customWidth="1"/>
    <col min="4617" max="4617" width="12.625" style="105" customWidth="1"/>
    <col min="4618" max="4618" width="8.875" style="105" hidden="1" customWidth="1"/>
    <col min="4619" max="4619" width="15.75390625" style="105" customWidth="1"/>
    <col min="4620" max="4620" width="14.75390625" style="105" customWidth="1"/>
    <col min="4621" max="4621" width="7.00390625" style="105" customWidth="1"/>
    <col min="4622" max="4630" width="8.875" style="105" hidden="1" customWidth="1"/>
    <col min="4631" max="4631" width="9.25390625" style="105" customWidth="1"/>
    <col min="4632" max="4654" width="8.875" style="105" hidden="1" customWidth="1"/>
    <col min="4655" max="4657" width="8.875" style="105" customWidth="1"/>
    <col min="4658" max="4668" width="8.875" style="105" hidden="1" customWidth="1"/>
    <col min="4669" max="4864" width="8.875" style="105" customWidth="1"/>
    <col min="4865" max="4865" width="7.00390625" style="105" customWidth="1"/>
    <col min="4866" max="4866" width="1.37890625" style="105" customWidth="1"/>
    <col min="4867" max="4867" width="4.625" style="105" customWidth="1"/>
    <col min="4868" max="4868" width="5.25390625" style="105" customWidth="1"/>
    <col min="4869" max="4869" width="53.375" style="105" customWidth="1"/>
    <col min="4870" max="4870" width="69.25390625" style="105" customWidth="1"/>
    <col min="4871" max="4871" width="5.75390625" style="105" customWidth="1"/>
    <col min="4872" max="4872" width="12.25390625" style="105" customWidth="1"/>
    <col min="4873" max="4873" width="12.625" style="105" customWidth="1"/>
    <col min="4874" max="4874" width="8.875" style="105" hidden="1" customWidth="1"/>
    <col min="4875" max="4875" width="15.75390625" style="105" customWidth="1"/>
    <col min="4876" max="4876" width="14.75390625" style="105" customWidth="1"/>
    <col min="4877" max="4877" width="7.00390625" style="105" customWidth="1"/>
    <col min="4878" max="4886" width="8.875" style="105" hidden="1" customWidth="1"/>
    <col min="4887" max="4887" width="9.25390625" style="105" customWidth="1"/>
    <col min="4888" max="4910" width="8.875" style="105" hidden="1" customWidth="1"/>
    <col min="4911" max="4913" width="8.875" style="105" customWidth="1"/>
    <col min="4914" max="4924" width="8.875" style="105" hidden="1" customWidth="1"/>
    <col min="4925" max="5120" width="8.875" style="105" customWidth="1"/>
    <col min="5121" max="5121" width="7.00390625" style="105" customWidth="1"/>
    <col min="5122" max="5122" width="1.37890625" style="105" customWidth="1"/>
    <col min="5123" max="5123" width="4.625" style="105" customWidth="1"/>
    <col min="5124" max="5124" width="5.25390625" style="105" customWidth="1"/>
    <col min="5125" max="5125" width="53.375" style="105" customWidth="1"/>
    <col min="5126" max="5126" width="69.25390625" style="105" customWidth="1"/>
    <col min="5127" max="5127" width="5.75390625" style="105" customWidth="1"/>
    <col min="5128" max="5128" width="12.25390625" style="105" customWidth="1"/>
    <col min="5129" max="5129" width="12.625" style="105" customWidth="1"/>
    <col min="5130" max="5130" width="8.875" style="105" hidden="1" customWidth="1"/>
    <col min="5131" max="5131" width="15.75390625" style="105" customWidth="1"/>
    <col min="5132" max="5132" width="14.75390625" style="105" customWidth="1"/>
    <col min="5133" max="5133" width="7.00390625" style="105" customWidth="1"/>
    <col min="5134" max="5142" width="8.875" style="105" hidden="1" customWidth="1"/>
    <col min="5143" max="5143" width="9.25390625" style="105" customWidth="1"/>
    <col min="5144" max="5166" width="8.875" style="105" hidden="1" customWidth="1"/>
    <col min="5167" max="5169" width="8.875" style="105" customWidth="1"/>
    <col min="5170" max="5180" width="8.875" style="105" hidden="1" customWidth="1"/>
    <col min="5181" max="5376" width="8.875" style="105" customWidth="1"/>
    <col min="5377" max="5377" width="7.00390625" style="105" customWidth="1"/>
    <col min="5378" max="5378" width="1.37890625" style="105" customWidth="1"/>
    <col min="5379" max="5379" width="4.625" style="105" customWidth="1"/>
    <col min="5380" max="5380" width="5.25390625" style="105" customWidth="1"/>
    <col min="5381" max="5381" width="53.375" style="105" customWidth="1"/>
    <col min="5382" max="5382" width="69.25390625" style="105" customWidth="1"/>
    <col min="5383" max="5383" width="5.75390625" style="105" customWidth="1"/>
    <col min="5384" max="5384" width="12.25390625" style="105" customWidth="1"/>
    <col min="5385" max="5385" width="12.625" style="105" customWidth="1"/>
    <col min="5386" max="5386" width="8.875" style="105" hidden="1" customWidth="1"/>
    <col min="5387" max="5387" width="15.75390625" style="105" customWidth="1"/>
    <col min="5388" max="5388" width="14.75390625" style="105" customWidth="1"/>
    <col min="5389" max="5389" width="7.00390625" style="105" customWidth="1"/>
    <col min="5390" max="5398" width="8.875" style="105" hidden="1" customWidth="1"/>
    <col min="5399" max="5399" width="9.25390625" style="105" customWidth="1"/>
    <col min="5400" max="5422" width="8.875" style="105" hidden="1" customWidth="1"/>
    <col min="5423" max="5425" width="8.875" style="105" customWidth="1"/>
    <col min="5426" max="5436" width="8.875" style="105" hidden="1" customWidth="1"/>
    <col min="5437" max="5632" width="8.875" style="105" customWidth="1"/>
    <col min="5633" max="5633" width="7.00390625" style="105" customWidth="1"/>
    <col min="5634" max="5634" width="1.37890625" style="105" customWidth="1"/>
    <col min="5635" max="5635" width="4.625" style="105" customWidth="1"/>
    <col min="5636" max="5636" width="5.25390625" style="105" customWidth="1"/>
    <col min="5637" max="5637" width="53.375" style="105" customWidth="1"/>
    <col min="5638" max="5638" width="69.25390625" style="105" customWidth="1"/>
    <col min="5639" max="5639" width="5.75390625" style="105" customWidth="1"/>
    <col min="5640" max="5640" width="12.25390625" style="105" customWidth="1"/>
    <col min="5641" max="5641" width="12.625" style="105" customWidth="1"/>
    <col min="5642" max="5642" width="8.875" style="105" hidden="1" customWidth="1"/>
    <col min="5643" max="5643" width="15.75390625" style="105" customWidth="1"/>
    <col min="5644" max="5644" width="14.75390625" style="105" customWidth="1"/>
    <col min="5645" max="5645" width="7.00390625" style="105" customWidth="1"/>
    <col min="5646" max="5654" width="8.875" style="105" hidden="1" customWidth="1"/>
    <col min="5655" max="5655" width="9.25390625" style="105" customWidth="1"/>
    <col min="5656" max="5678" width="8.875" style="105" hidden="1" customWidth="1"/>
    <col min="5679" max="5681" width="8.875" style="105" customWidth="1"/>
    <col min="5682" max="5692" width="8.875" style="105" hidden="1" customWidth="1"/>
    <col min="5693" max="5888" width="8.875" style="105" customWidth="1"/>
    <col min="5889" max="5889" width="7.00390625" style="105" customWidth="1"/>
    <col min="5890" max="5890" width="1.37890625" style="105" customWidth="1"/>
    <col min="5891" max="5891" width="4.625" style="105" customWidth="1"/>
    <col min="5892" max="5892" width="5.25390625" style="105" customWidth="1"/>
    <col min="5893" max="5893" width="53.375" style="105" customWidth="1"/>
    <col min="5894" max="5894" width="69.25390625" style="105" customWidth="1"/>
    <col min="5895" max="5895" width="5.75390625" style="105" customWidth="1"/>
    <col min="5896" max="5896" width="12.25390625" style="105" customWidth="1"/>
    <col min="5897" max="5897" width="12.625" style="105" customWidth="1"/>
    <col min="5898" max="5898" width="8.875" style="105" hidden="1" customWidth="1"/>
    <col min="5899" max="5899" width="15.75390625" style="105" customWidth="1"/>
    <col min="5900" max="5900" width="14.75390625" style="105" customWidth="1"/>
    <col min="5901" max="5901" width="7.00390625" style="105" customWidth="1"/>
    <col min="5902" max="5910" width="8.875" style="105" hidden="1" customWidth="1"/>
    <col min="5911" max="5911" width="9.25390625" style="105" customWidth="1"/>
    <col min="5912" max="5934" width="8.875" style="105" hidden="1" customWidth="1"/>
    <col min="5935" max="5937" width="8.875" style="105" customWidth="1"/>
    <col min="5938" max="5948" width="8.875" style="105" hidden="1" customWidth="1"/>
    <col min="5949" max="6144" width="8.875" style="105" customWidth="1"/>
    <col min="6145" max="6145" width="7.00390625" style="105" customWidth="1"/>
    <col min="6146" max="6146" width="1.37890625" style="105" customWidth="1"/>
    <col min="6147" max="6147" width="4.625" style="105" customWidth="1"/>
    <col min="6148" max="6148" width="5.25390625" style="105" customWidth="1"/>
    <col min="6149" max="6149" width="53.375" style="105" customWidth="1"/>
    <col min="6150" max="6150" width="69.25390625" style="105" customWidth="1"/>
    <col min="6151" max="6151" width="5.75390625" style="105" customWidth="1"/>
    <col min="6152" max="6152" width="12.25390625" style="105" customWidth="1"/>
    <col min="6153" max="6153" width="12.625" style="105" customWidth="1"/>
    <col min="6154" max="6154" width="8.875" style="105" hidden="1" customWidth="1"/>
    <col min="6155" max="6155" width="15.75390625" style="105" customWidth="1"/>
    <col min="6156" max="6156" width="14.75390625" style="105" customWidth="1"/>
    <col min="6157" max="6157" width="7.00390625" style="105" customWidth="1"/>
    <col min="6158" max="6166" width="8.875" style="105" hidden="1" customWidth="1"/>
    <col min="6167" max="6167" width="9.25390625" style="105" customWidth="1"/>
    <col min="6168" max="6190" width="8.875" style="105" hidden="1" customWidth="1"/>
    <col min="6191" max="6193" width="8.875" style="105" customWidth="1"/>
    <col min="6194" max="6204" width="8.875" style="105" hidden="1" customWidth="1"/>
    <col min="6205" max="6400" width="8.875" style="105" customWidth="1"/>
    <col min="6401" max="6401" width="7.00390625" style="105" customWidth="1"/>
    <col min="6402" max="6402" width="1.37890625" style="105" customWidth="1"/>
    <col min="6403" max="6403" width="4.625" style="105" customWidth="1"/>
    <col min="6404" max="6404" width="5.25390625" style="105" customWidth="1"/>
    <col min="6405" max="6405" width="53.375" style="105" customWidth="1"/>
    <col min="6406" max="6406" width="69.25390625" style="105" customWidth="1"/>
    <col min="6407" max="6407" width="5.75390625" style="105" customWidth="1"/>
    <col min="6408" max="6408" width="12.25390625" style="105" customWidth="1"/>
    <col min="6409" max="6409" width="12.625" style="105" customWidth="1"/>
    <col min="6410" max="6410" width="8.875" style="105" hidden="1" customWidth="1"/>
    <col min="6411" max="6411" width="15.75390625" style="105" customWidth="1"/>
    <col min="6412" max="6412" width="14.75390625" style="105" customWidth="1"/>
    <col min="6413" max="6413" width="7.00390625" style="105" customWidth="1"/>
    <col min="6414" max="6422" width="8.875" style="105" hidden="1" customWidth="1"/>
    <col min="6423" max="6423" width="9.25390625" style="105" customWidth="1"/>
    <col min="6424" max="6446" width="8.875" style="105" hidden="1" customWidth="1"/>
    <col min="6447" max="6449" width="8.875" style="105" customWidth="1"/>
    <col min="6450" max="6460" width="8.875" style="105" hidden="1" customWidth="1"/>
    <col min="6461" max="6656" width="8.875" style="105" customWidth="1"/>
    <col min="6657" max="6657" width="7.00390625" style="105" customWidth="1"/>
    <col min="6658" max="6658" width="1.37890625" style="105" customWidth="1"/>
    <col min="6659" max="6659" width="4.625" style="105" customWidth="1"/>
    <col min="6660" max="6660" width="5.25390625" style="105" customWidth="1"/>
    <col min="6661" max="6661" width="53.375" style="105" customWidth="1"/>
    <col min="6662" max="6662" width="69.25390625" style="105" customWidth="1"/>
    <col min="6663" max="6663" width="5.75390625" style="105" customWidth="1"/>
    <col min="6664" max="6664" width="12.25390625" style="105" customWidth="1"/>
    <col min="6665" max="6665" width="12.625" style="105" customWidth="1"/>
    <col min="6666" max="6666" width="8.875" style="105" hidden="1" customWidth="1"/>
    <col min="6667" max="6667" width="15.75390625" style="105" customWidth="1"/>
    <col min="6668" max="6668" width="14.75390625" style="105" customWidth="1"/>
    <col min="6669" max="6669" width="7.00390625" style="105" customWidth="1"/>
    <col min="6670" max="6678" width="8.875" style="105" hidden="1" customWidth="1"/>
    <col min="6679" max="6679" width="9.25390625" style="105" customWidth="1"/>
    <col min="6680" max="6702" width="8.875" style="105" hidden="1" customWidth="1"/>
    <col min="6703" max="6705" width="8.875" style="105" customWidth="1"/>
    <col min="6706" max="6716" width="8.875" style="105" hidden="1" customWidth="1"/>
    <col min="6717" max="6912" width="8.875" style="105" customWidth="1"/>
    <col min="6913" max="6913" width="7.00390625" style="105" customWidth="1"/>
    <col min="6914" max="6914" width="1.37890625" style="105" customWidth="1"/>
    <col min="6915" max="6915" width="4.625" style="105" customWidth="1"/>
    <col min="6916" max="6916" width="5.25390625" style="105" customWidth="1"/>
    <col min="6917" max="6917" width="53.375" style="105" customWidth="1"/>
    <col min="6918" max="6918" width="69.25390625" style="105" customWidth="1"/>
    <col min="6919" max="6919" width="5.75390625" style="105" customWidth="1"/>
    <col min="6920" max="6920" width="12.25390625" style="105" customWidth="1"/>
    <col min="6921" max="6921" width="12.625" style="105" customWidth="1"/>
    <col min="6922" max="6922" width="8.875" style="105" hidden="1" customWidth="1"/>
    <col min="6923" max="6923" width="15.75390625" style="105" customWidth="1"/>
    <col min="6924" max="6924" width="14.75390625" style="105" customWidth="1"/>
    <col min="6925" max="6925" width="7.00390625" style="105" customWidth="1"/>
    <col min="6926" max="6934" width="8.875" style="105" hidden="1" customWidth="1"/>
    <col min="6935" max="6935" width="9.25390625" style="105" customWidth="1"/>
    <col min="6936" max="6958" width="8.875" style="105" hidden="1" customWidth="1"/>
    <col min="6959" max="6961" width="8.875" style="105" customWidth="1"/>
    <col min="6962" max="6972" width="8.875" style="105" hidden="1" customWidth="1"/>
    <col min="6973" max="7168" width="8.875" style="105" customWidth="1"/>
    <col min="7169" max="7169" width="7.00390625" style="105" customWidth="1"/>
    <col min="7170" max="7170" width="1.37890625" style="105" customWidth="1"/>
    <col min="7171" max="7171" width="4.625" style="105" customWidth="1"/>
    <col min="7172" max="7172" width="5.25390625" style="105" customWidth="1"/>
    <col min="7173" max="7173" width="53.375" style="105" customWidth="1"/>
    <col min="7174" max="7174" width="69.25390625" style="105" customWidth="1"/>
    <col min="7175" max="7175" width="5.75390625" style="105" customWidth="1"/>
    <col min="7176" max="7176" width="12.25390625" style="105" customWidth="1"/>
    <col min="7177" max="7177" width="12.625" style="105" customWidth="1"/>
    <col min="7178" max="7178" width="8.875" style="105" hidden="1" customWidth="1"/>
    <col min="7179" max="7179" width="15.75390625" style="105" customWidth="1"/>
    <col min="7180" max="7180" width="14.75390625" style="105" customWidth="1"/>
    <col min="7181" max="7181" width="7.00390625" style="105" customWidth="1"/>
    <col min="7182" max="7190" width="8.875" style="105" hidden="1" customWidth="1"/>
    <col min="7191" max="7191" width="9.25390625" style="105" customWidth="1"/>
    <col min="7192" max="7214" width="8.875" style="105" hidden="1" customWidth="1"/>
    <col min="7215" max="7217" width="8.875" style="105" customWidth="1"/>
    <col min="7218" max="7228" width="8.875" style="105" hidden="1" customWidth="1"/>
    <col min="7229" max="7424" width="8.875" style="105" customWidth="1"/>
    <col min="7425" max="7425" width="7.00390625" style="105" customWidth="1"/>
    <col min="7426" max="7426" width="1.37890625" style="105" customWidth="1"/>
    <col min="7427" max="7427" width="4.625" style="105" customWidth="1"/>
    <col min="7428" max="7428" width="5.25390625" style="105" customWidth="1"/>
    <col min="7429" max="7429" width="53.375" style="105" customWidth="1"/>
    <col min="7430" max="7430" width="69.25390625" style="105" customWidth="1"/>
    <col min="7431" max="7431" width="5.75390625" style="105" customWidth="1"/>
    <col min="7432" max="7432" width="12.25390625" style="105" customWidth="1"/>
    <col min="7433" max="7433" width="12.625" style="105" customWidth="1"/>
    <col min="7434" max="7434" width="8.875" style="105" hidden="1" customWidth="1"/>
    <col min="7435" max="7435" width="15.75390625" style="105" customWidth="1"/>
    <col min="7436" max="7436" width="14.75390625" style="105" customWidth="1"/>
    <col min="7437" max="7437" width="7.00390625" style="105" customWidth="1"/>
    <col min="7438" max="7446" width="8.875" style="105" hidden="1" customWidth="1"/>
    <col min="7447" max="7447" width="9.25390625" style="105" customWidth="1"/>
    <col min="7448" max="7470" width="8.875" style="105" hidden="1" customWidth="1"/>
    <col min="7471" max="7473" width="8.875" style="105" customWidth="1"/>
    <col min="7474" max="7484" width="8.875" style="105" hidden="1" customWidth="1"/>
    <col min="7485" max="7680" width="8.875" style="105" customWidth="1"/>
    <col min="7681" max="7681" width="7.00390625" style="105" customWidth="1"/>
    <col min="7682" max="7682" width="1.37890625" style="105" customWidth="1"/>
    <col min="7683" max="7683" width="4.625" style="105" customWidth="1"/>
    <col min="7684" max="7684" width="5.25390625" style="105" customWidth="1"/>
    <col min="7685" max="7685" width="53.375" style="105" customWidth="1"/>
    <col min="7686" max="7686" width="69.25390625" style="105" customWidth="1"/>
    <col min="7687" max="7687" width="5.75390625" style="105" customWidth="1"/>
    <col min="7688" max="7688" width="12.25390625" style="105" customWidth="1"/>
    <col min="7689" max="7689" width="12.625" style="105" customWidth="1"/>
    <col min="7690" max="7690" width="8.875" style="105" hidden="1" customWidth="1"/>
    <col min="7691" max="7691" width="15.75390625" style="105" customWidth="1"/>
    <col min="7692" max="7692" width="14.75390625" style="105" customWidth="1"/>
    <col min="7693" max="7693" width="7.00390625" style="105" customWidth="1"/>
    <col min="7694" max="7702" width="8.875" style="105" hidden="1" customWidth="1"/>
    <col min="7703" max="7703" width="9.25390625" style="105" customWidth="1"/>
    <col min="7704" max="7726" width="8.875" style="105" hidden="1" customWidth="1"/>
    <col min="7727" max="7729" width="8.875" style="105" customWidth="1"/>
    <col min="7730" max="7740" width="8.875" style="105" hidden="1" customWidth="1"/>
    <col min="7741" max="7936" width="8.875" style="105" customWidth="1"/>
    <col min="7937" max="7937" width="7.00390625" style="105" customWidth="1"/>
    <col min="7938" max="7938" width="1.37890625" style="105" customWidth="1"/>
    <col min="7939" max="7939" width="4.625" style="105" customWidth="1"/>
    <col min="7940" max="7940" width="5.25390625" style="105" customWidth="1"/>
    <col min="7941" max="7941" width="53.375" style="105" customWidth="1"/>
    <col min="7942" max="7942" width="69.25390625" style="105" customWidth="1"/>
    <col min="7943" max="7943" width="5.75390625" style="105" customWidth="1"/>
    <col min="7944" max="7944" width="12.25390625" style="105" customWidth="1"/>
    <col min="7945" max="7945" width="12.625" style="105" customWidth="1"/>
    <col min="7946" max="7946" width="8.875" style="105" hidden="1" customWidth="1"/>
    <col min="7947" max="7947" width="15.75390625" style="105" customWidth="1"/>
    <col min="7948" max="7948" width="14.75390625" style="105" customWidth="1"/>
    <col min="7949" max="7949" width="7.00390625" style="105" customWidth="1"/>
    <col min="7950" max="7958" width="8.875" style="105" hidden="1" customWidth="1"/>
    <col min="7959" max="7959" width="9.25390625" style="105" customWidth="1"/>
    <col min="7960" max="7982" width="8.875" style="105" hidden="1" customWidth="1"/>
    <col min="7983" max="7985" width="8.875" style="105" customWidth="1"/>
    <col min="7986" max="7996" width="8.875" style="105" hidden="1" customWidth="1"/>
    <col min="7997" max="8192" width="8.875" style="105" customWidth="1"/>
    <col min="8193" max="8193" width="7.00390625" style="105" customWidth="1"/>
    <col min="8194" max="8194" width="1.37890625" style="105" customWidth="1"/>
    <col min="8195" max="8195" width="4.625" style="105" customWidth="1"/>
    <col min="8196" max="8196" width="5.25390625" style="105" customWidth="1"/>
    <col min="8197" max="8197" width="53.375" style="105" customWidth="1"/>
    <col min="8198" max="8198" width="69.25390625" style="105" customWidth="1"/>
    <col min="8199" max="8199" width="5.75390625" style="105" customWidth="1"/>
    <col min="8200" max="8200" width="12.25390625" style="105" customWidth="1"/>
    <col min="8201" max="8201" width="12.625" style="105" customWidth="1"/>
    <col min="8202" max="8202" width="8.875" style="105" hidden="1" customWidth="1"/>
    <col min="8203" max="8203" width="15.75390625" style="105" customWidth="1"/>
    <col min="8204" max="8204" width="14.75390625" style="105" customWidth="1"/>
    <col min="8205" max="8205" width="7.00390625" style="105" customWidth="1"/>
    <col min="8206" max="8214" width="8.875" style="105" hidden="1" customWidth="1"/>
    <col min="8215" max="8215" width="9.25390625" style="105" customWidth="1"/>
    <col min="8216" max="8238" width="8.875" style="105" hidden="1" customWidth="1"/>
    <col min="8239" max="8241" width="8.875" style="105" customWidth="1"/>
    <col min="8242" max="8252" width="8.875" style="105" hidden="1" customWidth="1"/>
    <col min="8253" max="8448" width="8.875" style="105" customWidth="1"/>
    <col min="8449" max="8449" width="7.00390625" style="105" customWidth="1"/>
    <col min="8450" max="8450" width="1.37890625" style="105" customWidth="1"/>
    <col min="8451" max="8451" width="4.625" style="105" customWidth="1"/>
    <col min="8452" max="8452" width="5.25390625" style="105" customWidth="1"/>
    <col min="8453" max="8453" width="53.375" style="105" customWidth="1"/>
    <col min="8454" max="8454" width="69.25390625" style="105" customWidth="1"/>
    <col min="8455" max="8455" width="5.75390625" style="105" customWidth="1"/>
    <col min="8456" max="8456" width="12.25390625" style="105" customWidth="1"/>
    <col min="8457" max="8457" width="12.625" style="105" customWidth="1"/>
    <col min="8458" max="8458" width="8.875" style="105" hidden="1" customWidth="1"/>
    <col min="8459" max="8459" width="15.75390625" style="105" customWidth="1"/>
    <col min="8460" max="8460" width="14.75390625" style="105" customWidth="1"/>
    <col min="8461" max="8461" width="7.00390625" style="105" customWidth="1"/>
    <col min="8462" max="8470" width="8.875" style="105" hidden="1" customWidth="1"/>
    <col min="8471" max="8471" width="9.25390625" style="105" customWidth="1"/>
    <col min="8472" max="8494" width="8.875" style="105" hidden="1" customWidth="1"/>
    <col min="8495" max="8497" width="8.875" style="105" customWidth="1"/>
    <col min="8498" max="8508" width="8.875" style="105" hidden="1" customWidth="1"/>
    <col min="8509" max="8704" width="8.875" style="105" customWidth="1"/>
    <col min="8705" max="8705" width="7.00390625" style="105" customWidth="1"/>
    <col min="8706" max="8706" width="1.37890625" style="105" customWidth="1"/>
    <col min="8707" max="8707" width="4.625" style="105" customWidth="1"/>
    <col min="8708" max="8708" width="5.25390625" style="105" customWidth="1"/>
    <col min="8709" max="8709" width="53.375" style="105" customWidth="1"/>
    <col min="8710" max="8710" width="69.25390625" style="105" customWidth="1"/>
    <col min="8711" max="8711" width="5.75390625" style="105" customWidth="1"/>
    <col min="8712" max="8712" width="12.25390625" style="105" customWidth="1"/>
    <col min="8713" max="8713" width="12.625" style="105" customWidth="1"/>
    <col min="8714" max="8714" width="8.875" style="105" hidden="1" customWidth="1"/>
    <col min="8715" max="8715" width="15.75390625" style="105" customWidth="1"/>
    <col min="8716" max="8716" width="14.75390625" style="105" customWidth="1"/>
    <col min="8717" max="8717" width="7.00390625" style="105" customWidth="1"/>
    <col min="8718" max="8726" width="8.875" style="105" hidden="1" customWidth="1"/>
    <col min="8727" max="8727" width="9.25390625" style="105" customWidth="1"/>
    <col min="8728" max="8750" width="8.875" style="105" hidden="1" customWidth="1"/>
    <col min="8751" max="8753" width="8.875" style="105" customWidth="1"/>
    <col min="8754" max="8764" width="8.875" style="105" hidden="1" customWidth="1"/>
    <col min="8765" max="8960" width="8.875" style="105" customWidth="1"/>
    <col min="8961" max="8961" width="7.00390625" style="105" customWidth="1"/>
    <col min="8962" max="8962" width="1.37890625" style="105" customWidth="1"/>
    <col min="8963" max="8963" width="4.625" style="105" customWidth="1"/>
    <col min="8964" max="8964" width="5.25390625" style="105" customWidth="1"/>
    <col min="8965" max="8965" width="53.375" style="105" customWidth="1"/>
    <col min="8966" max="8966" width="69.25390625" style="105" customWidth="1"/>
    <col min="8967" max="8967" width="5.75390625" style="105" customWidth="1"/>
    <col min="8968" max="8968" width="12.25390625" style="105" customWidth="1"/>
    <col min="8969" max="8969" width="12.625" style="105" customWidth="1"/>
    <col min="8970" max="8970" width="8.875" style="105" hidden="1" customWidth="1"/>
    <col min="8971" max="8971" width="15.75390625" style="105" customWidth="1"/>
    <col min="8972" max="8972" width="14.75390625" style="105" customWidth="1"/>
    <col min="8973" max="8973" width="7.00390625" style="105" customWidth="1"/>
    <col min="8974" max="8982" width="8.875" style="105" hidden="1" customWidth="1"/>
    <col min="8983" max="8983" width="9.25390625" style="105" customWidth="1"/>
    <col min="8984" max="9006" width="8.875" style="105" hidden="1" customWidth="1"/>
    <col min="9007" max="9009" width="8.875" style="105" customWidth="1"/>
    <col min="9010" max="9020" width="8.875" style="105" hidden="1" customWidth="1"/>
    <col min="9021" max="9216" width="8.875" style="105" customWidth="1"/>
    <col min="9217" max="9217" width="7.00390625" style="105" customWidth="1"/>
    <col min="9218" max="9218" width="1.37890625" style="105" customWidth="1"/>
    <col min="9219" max="9219" width="4.625" style="105" customWidth="1"/>
    <col min="9220" max="9220" width="5.25390625" style="105" customWidth="1"/>
    <col min="9221" max="9221" width="53.375" style="105" customWidth="1"/>
    <col min="9222" max="9222" width="69.25390625" style="105" customWidth="1"/>
    <col min="9223" max="9223" width="5.75390625" style="105" customWidth="1"/>
    <col min="9224" max="9224" width="12.25390625" style="105" customWidth="1"/>
    <col min="9225" max="9225" width="12.625" style="105" customWidth="1"/>
    <col min="9226" max="9226" width="8.875" style="105" hidden="1" customWidth="1"/>
    <col min="9227" max="9227" width="15.75390625" style="105" customWidth="1"/>
    <col min="9228" max="9228" width="14.75390625" style="105" customWidth="1"/>
    <col min="9229" max="9229" width="7.00390625" style="105" customWidth="1"/>
    <col min="9230" max="9238" width="8.875" style="105" hidden="1" customWidth="1"/>
    <col min="9239" max="9239" width="9.25390625" style="105" customWidth="1"/>
    <col min="9240" max="9262" width="8.875" style="105" hidden="1" customWidth="1"/>
    <col min="9263" max="9265" width="8.875" style="105" customWidth="1"/>
    <col min="9266" max="9276" width="8.875" style="105" hidden="1" customWidth="1"/>
    <col min="9277" max="9472" width="8.875" style="105" customWidth="1"/>
    <col min="9473" max="9473" width="7.00390625" style="105" customWidth="1"/>
    <col min="9474" max="9474" width="1.37890625" style="105" customWidth="1"/>
    <col min="9475" max="9475" width="4.625" style="105" customWidth="1"/>
    <col min="9476" max="9476" width="5.25390625" style="105" customWidth="1"/>
    <col min="9477" max="9477" width="53.375" style="105" customWidth="1"/>
    <col min="9478" max="9478" width="69.25390625" style="105" customWidth="1"/>
    <col min="9479" max="9479" width="5.75390625" style="105" customWidth="1"/>
    <col min="9480" max="9480" width="12.25390625" style="105" customWidth="1"/>
    <col min="9481" max="9481" width="12.625" style="105" customWidth="1"/>
    <col min="9482" max="9482" width="8.875" style="105" hidden="1" customWidth="1"/>
    <col min="9483" max="9483" width="15.75390625" style="105" customWidth="1"/>
    <col min="9484" max="9484" width="14.75390625" style="105" customWidth="1"/>
    <col min="9485" max="9485" width="7.00390625" style="105" customWidth="1"/>
    <col min="9486" max="9494" width="8.875" style="105" hidden="1" customWidth="1"/>
    <col min="9495" max="9495" width="9.25390625" style="105" customWidth="1"/>
    <col min="9496" max="9518" width="8.875" style="105" hidden="1" customWidth="1"/>
    <col min="9519" max="9521" width="8.875" style="105" customWidth="1"/>
    <col min="9522" max="9532" width="8.875" style="105" hidden="1" customWidth="1"/>
    <col min="9533" max="9728" width="8.875" style="105" customWidth="1"/>
    <col min="9729" max="9729" width="7.00390625" style="105" customWidth="1"/>
    <col min="9730" max="9730" width="1.37890625" style="105" customWidth="1"/>
    <col min="9731" max="9731" width="4.625" style="105" customWidth="1"/>
    <col min="9732" max="9732" width="5.25390625" style="105" customWidth="1"/>
    <col min="9733" max="9733" width="53.375" style="105" customWidth="1"/>
    <col min="9734" max="9734" width="69.25390625" style="105" customWidth="1"/>
    <col min="9735" max="9735" width="5.75390625" style="105" customWidth="1"/>
    <col min="9736" max="9736" width="12.25390625" style="105" customWidth="1"/>
    <col min="9737" max="9737" width="12.625" style="105" customWidth="1"/>
    <col min="9738" max="9738" width="8.875" style="105" hidden="1" customWidth="1"/>
    <col min="9739" max="9739" width="15.75390625" style="105" customWidth="1"/>
    <col min="9740" max="9740" width="14.75390625" style="105" customWidth="1"/>
    <col min="9741" max="9741" width="7.00390625" style="105" customWidth="1"/>
    <col min="9742" max="9750" width="8.875" style="105" hidden="1" customWidth="1"/>
    <col min="9751" max="9751" width="9.25390625" style="105" customWidth="1"/>
    <col min="9752" max="9774" width="8.875" style="105" hidden="1" customWidth="1"/>
    <col min="9775" max="9777" width="8.875" style="105" customWidth="1"/>
    <col min="9778" max="9788" width="8.875" style="105" hidden="1" customWidth="1"/>
    <col min="9789" max="9984" width="8.875" style="105" customWidth="1"/>
    <col min="9985" max="9985" width="7.00390625" style="105" customWidth="1"/>
    <col min="9986" max="9986" width="1.37890625" style="105" customWidth="1"/>
    <col min="9987" max="9987" width="4.625" style="105" customWidth="1"/>
    <col min="9988" max="9988" width="5.25390625" style="105" customWidth="1"/>
    <col min="9989" max="9989" width="53.375" style="105" customWidth="1"/>
    <col min="9990" max="9990" width="69.25390625" style="105" customWidth="1"/>
    <col min="9991" max="9991" width="5.75390625" style="105" customWidth="1"/>
    <col min="9992" max="9992" width="12.25390625" style="105" customWidth="1"/>
    <col min="9993" max="9993" width="12.625" style="105" customWidth="1"/>
    <col min="9994" max="9994" width="8.875" style="105" hidden="1" customWidth="1"/>
    <col min="9995" max="9995" width="15.75390625" style="105" customWidth="1"/>
    <col min="9996" max="9996" width="14.75390625" style="105" customWidth="1"/>
    <col min="9997" max="9997" width="7.00390625" style="105" customWidth="1"/>
    <col min="9998" max="10006" width="8.875" style="105" hidden="1" customWidth="1"/>
    <col min="10007" max="10007" width="9.25390625" style="105" customWidth="1"/>
    <col min="10008" max="10030" width="8.875" style="105" hidden="1" customWidth="1"/>
    <col min="10031" max="10033" width="8.875" style="105" customWidth="1"/>
    <col min="10034" max="10044" width="8.875" style="105" hidden="1" customWidth="1"/>
    <col min="10045" max="10240" width="8.875" style="105" customWidth="1"/>
    <col min="10241" max="10241" width="7.00390625" style="105" customWidth="1"/>
    <col min="10242" max="10242" width="1.37890625" style="105" customWidth="1"/>
    <col min="10243" max="10243" width="4.625" style="105" customWidth="1"/>
    <col min="10244" max="10244" width="5.25390625" style="105" customWidth="1"/>
    <col min="10245" max="10245" width="53.375" style="105" customWidth="1"/>
    <col min="10246" max="10246" width="69.25390625" style="105" customWidth="1"/>
    <col min="10247" max="10247" width="5.75390625" style="105" customWidth="1"/>
    <col min="10248" max="10248" width="12.25390625" style="105" customWidth="1"/>
    <col min="10249" max="10249" width="12.625" style="105" customWidth="1"/>
    <col min="10250" max="10250" width="8.875" style="105" hidden="1" customWidth="1"/>
    <col min="10251" max="10251" width="15.75390625" style="105" customWidth="1"/>
    <col min="10252" max="10252" width="14.75390625" style="105" customWidth="1"/>
    <col min="10253" max="10253" width="7.00390625" style="105" customWidth="1"/>
    <col min="10254" max="10262" width="8.875" style="105" hidden="1" customWidth="1"/>
    <col min="10263" max="10263" width="9.25390625" style="105" customWidth="1"/>
    <col min="10264" max="10286" width="8.875" style="105" hidden="1" customWidth="1"/>
    <col min="10287" max="10289" width="8.875" style="105" customWidth="1"/>
    <col min="10290" max="10300" width="8.875" style="105" hidden="1" customWidth="1"/>
    <col min="10301" max="10496" width="8.875" style="105" customWidth="1"/>
    <col min="10497" max="10497" width="7.00390625" style="105" customWidth="1"/>
    <col min="10498" max="10498" width="1.37890625" style="105" customWidth="1"/>
    <col min="10499" max="10499" width="4.625" style="105" customWidth="1"/>
    <col min="10500" max="10500" width="5.25390625" style="105" customWidth="1"/>
    <col min="10501" max="10501" width="53.375" style="105" customWidth="1"/>
    <col min="10502" max="10502" width="69.25390625" style="105" customWidth="1"/>
    <col min="10503" max="10503" width="5.75390625" style="105" customWidth="1"/>
    <col min="10504" max="10504" width="12.25390625" style="105" customWidth="1"/>
    <col min="10505" max="10505" width="12.625" style="105" customWidth="1"/>
    <col min="10506" max="10506" width="8.875" style="105" hidden="1" customWidth="1"/>
    <col min="10507" max="10507" width="15.75390625" style="105" customWidth="1"/>
    <col min="10508" max="10508" width="14.75390625" style="105" customWidth="1"/>
    <col min="10509" max="10509" width="7.00390625" style="105" customWidth="1"/>
    <col min="10510" max="10518" width="8.875" style="105" hidden="1" customWidth="1"/>
    <col min="10519" max="10519" width="9.25390625" style="105" customWidth="1"/>
    <col min="10520" max="10542" width="8.875" style="105" hidden="1" customWidth="1"/>
    <col min="10543" max="10545" width="8.875" style="105" customWidth="1"/>
    <col min="10546" max="10556" width="8.875" style="105" hidden="1" customWidth="1"/>
    <col min="10557" max="10752" width="8.875" style="105" customWidth="1"/>
    <col min="10753" max="10753" width="7.00390625" style="105" customWidth="1"/>
    <col min="10754" max="10754" width="1.37890625" style="105" customWidth="1"/>
    <col min="10755" max="10755" width="4.625" style="105" customWidth="1"/>
    <col min="10756" max="10756" width="5.25390625" style="105" customWidth="1"/>
    <col min="10757" max="10757" width="53.375" style="105" customWidth="1"/>
    <col min="10758" max="10758" width="69.25390625" style="105" customWidth="1"/>
    <col min="10759" max="10759" width="5.75390625" style="105" customWidth="1"/>
    <col min="10760" max="10760" width="12.25390625" style="105" customWidth="1"/>
    <col min="10761" max="10761" width="12.625" style="105" customWidth="1"/>
    <col min="10762" max="10762" width="8.875" style="105" hidden="1" customWidth="1"/>
    <col min="10763" max="10763" width="15.75390625" style="105" customWidth="1"/>
    <col min="10764" max="10764" width="14.75390625" style="105" customWidth="1"/>
    <col min="10765" max="10765" width="7.00390625" style="105" customWidth="1"/>
    <col min="10766" max="10774" width="8.875" style="105" hidden="1" customWidth="1"/>
    <col min="10775" max="10775" width="9.25390625" style="105" customWidth="1"/>
    <col min="10776" max="10798" width="8.875" style="105" hidden="1" customWidth="1"/>
    <col min="10799" max="10801" width="8.875" style="105" customWidth="1"/>
    <col min="10802" max="10812" width="8.875" style="105" hidden="1" customWidth="1"/>
    <col min="10813" max="11008" width="8.875" style="105" customWidth="1"/>
    <col min="11009" max="11009" width="7.00390625" style="105" customWidth="1"/>
    <col min="11010" max="11010" width="1.37890625" style="105" customWidth="1"/>
    <col min="11011" max="11011" width="4.625" style="105" customWidth="1"/>
    <col min="11012" max="11012" width="5.25390625" style="105" customWidth="1"/>
    <col min="11013" max="11013" width="53.375" style="105" customWidth="1"/>
    <col min="11014" max="11014" width="69.25390625" style="105" customWidth="1"/>
    <col min="11015" max="11015" width="5.75390625" style="105" customWidth="1"/>
    <col min="11016" max="11016" width="12.25390625" style="105" customWidth="1"/>
    <col min="11017" max="11017" width="12.625" style="105" customWidth="1"/>
    <col min="11018" max="11018" width="8.875" style="105" hidden="1" customWidth="1"/>
    <col min="11019" max="11019" width="15.75390625" style="105" customWidth="1"/>
    <col min="11020" max="11020" width="14.75390625" style="105" customWidth="1"/>
    <col min="11021" max="11021" width="7.00390625" style="105" customWidth="1"/>
    <col min="11022" max="11030" width="8.875" style="105" hidden="1" customWidth="1"/>
    <col min="11031" max="11031" width="9.25390625" style="105" customWidth="1"/>
    <col min="11032" max="11054" width="8.875" style="105" hidden="1" customWidth="1"/>
    <col min="11055" max="11057" width="8.875" style="105" customWidth="1"/>
    <col min="11058" max="11068" width="8.875" style="105" hidden="1" customWidth="1"/>
    <col min="11069" max="11264" width="8.875" style="105" customWidth="1"/>
    <col min="11265" max="11265" width="7.00390625" style="105" customWidth="1"/>
    <col min="11266" max="11266" width="1.37890625" style="105" customWidth="1"/>
    <col min="11267" max="11267" width="4.625" style="105" customWidth="1"/>
    <col min="11268" max="11268" width="5.25390625" style="105" customWidth="1"/>
    <col min="11269" max="11269" width="53.375" style="105" customWidth="1"/>
    <col min="11270" max="11270" width="69.25390625" style="105" customWidth="1"/>
    <col min="11271" max="11271" width="5.75390625" style="105" customWidth="1"/>
    <col min="11272" max="11272" width="12.25390625" style="105" customWidth="1"/>
    <col min="11273" max="11273" width="12.625" style="105" customWidth="1"/>
    <col min="11274" max="11274" width="8.875" style="105" hidden="1" customWidth="1"/>
    <col min="11275" max="11275" width="15.75390625" style="105" customWidth="1"/>
    <col min="11276" max="11276" width="14.75390625" style="105" customWidth="1"/>
    <col min="11277" max="11277" width="7.00390625" style="105" customWidth="1"/>
    <col min="11278" max="11286" width="8.875" style="105" hidden="1" customWidth="1"/>
    <col min="11287" max="11287" width="9.25390625" style="105" customWidth="1"/>
    <col min="11288" max="11310" width="8.875" style="105" hidden="1" customWidth="1"/>
    <col min="11311" max="11313" width="8.875" style="105" customWidth="1"/>
    <col min="11314" max="11324" width="8.875" style="105" hidden="1" customWidth="1"/>
    <col min="11325" max="11520" width="8.875" style="105" customWidth="1"/>
    <col min="11521" max="11521" width="7.00390625" style="105" customWidth="1"/>
    <col min="11522" max="11522" width="1.37890625" style="105" customWidth="1"/>
    <col min="11523" max="11523" width="4.625" style="105" customWidth="1"/>
    <col min="11524" max="11524" width="5.25390625" style="105" customWidth="1"/>
    <col min="11525" max="11525" width="53.375" style="105" customWidth="1"/>
    <col min="11526" max="11526" width="69.25390625" style="105" customWidth="1"/>
    <col min="11527" max="11527" width="5.75390625" style="105" customWidth="1"/>
    <col min="11528" max="11528" width="12.25390625" style="105" customWidth="1"/>
    <col min="11529" max="11529" width="12.625" style="105" customWidth="1"/>
    <col min="11530" max="11530" width="8.875" style="105" hidden="1" customWidth="1"/>
    <col min="11531" max="11531" width="15.75390625" style="105" customWidth="1"/>
    <col min="11532" max="11532" width="14.75390625" style="105" customWidth="1"/>
    <col min="11533" max="11533" width="7.00390625" style="105" customWidth="1"/>
    <col min="11534" max="11542" width="8.875" style="105" hidden="1" customWidth="1"/>
    <col min="11543" max="11543" width="9.25390625" style="105" customWidth="1"/>
    <col min="11544" max="11566" width="8.875" style="105" hidden="1" customWidth="1"/>
    <col min="11567" max="11569" width="8.875" style="105" customWidth="1"/>
    <col min="11570" max="11580" width="8.875" style="105" hidden="1" customWidth="1"/>
    <col min="11581" max="11776" width="8.875" style="105" customWidth="1"/>
    <col min="11777" max="11777" width="7.00390625" style="105" customWidth="1"/>
    <col min="11778" max="11778" width="1.37890625" style="105" customWidth="1"/>
    <col min="11779" max="11779" width="4.625" style="105" customWidth="1"/>
    <col min="11780" max="11780" width="5.25390625" style="105" customWidth="1"/>
    <col min="11781" max="11781" width="53.375" style="105" customWidth="1"/>
    <col min="11782" max="11782" width="69.25390625" style="105" customWidth="1"/>
    <col min="11783" max="11783" width="5.75390625" style="105" customWidth="1"/>
    <col min="11784" max="11784" width="12.25390625" style="105" customWidth="1"/>
    <col min="11785" max="11785" width="12.625" style="105" customWidth="1"/>
    <col min="11786" max="11786" width="8.875" style="105" hidden="1" customWidth="1"/>
    <col min="11787" max="11787" width="15.75390625" style="105" customWidth="1"/>
    <col min="11788" max="11788" width="14.75390625" style="105" customWidth="1"/>
    <col min="11789" max="11789" width="7.00390625" style="105" customWidth="1"/>
    <col min="11790" max="11798" width="8.875" style="105" hidden="1" customWidth="1"/>
    <col min="11799" max="11799" width="9.25390625" style="105" customWidth="1"/>
    <col min="11800" max="11822" width="8.875" style="105" hidden="1" customWidth="1"/>
    <col min="11823" max="11825" width="8.875" style="105" customWidth="1"/>
    <col min="11826" max="11836" width="8.875" style="105" hidden="1" customWidth="1"/>
    <col min="11837" max="12032" width="8.875" style="105" customWidth="1"/>
    <col min="12033" max="12033" width="7.00390625" style="105" customWidth="1"/>
    <col min="12034" max="12034" width="1.37890625" style="105" customWidth="1"/>
    <col min="12035" max="12035" width="4.625" style="105" customWidth="1"/>
    <col min="12036" max="12036" width="5.25390625" style="105" customWidth="1"/>
    <col min="12037" max="12037" width="53.375" style="105" customWidth="1"/>
    <col min="12038" max="12038" width="69.25390625" style="105" customWidth="1"/>
    <col min="12039" max="12039" width="5.75390625" style="105" customWidth="1"/>
    <col min="12040" max="12040" width="12.25390625" style="105" customWidth="1"/>
    <col min="12041" max="12041" width="12.625" style="105" customWidth="1"/>
    <col min="12042" max="12042" width="8.875" style="105" hidden="1" customWidth="1"/>
    <col min="12043" max="12043" width="15.75390625" style="105" customWidth="1"/>
    <col min="12044" max="12044" width="14.75390625" style="105" customWidth="1"/>
    <col min="12045" max="12045" width="7.00390625" style="105" customWidth="1"/>
    <col min="12046" max="12054" width="8.875" style="105" hidden="1" customWidth="1"/>
    <col min="12055" max="12055" width="9.25390625" style="105" customWidth="1"/>
    <col min="12056" max="12078" width="8.875" style="105" hidden="1" customWidth="1"/>
    <col min="12079" max="12081" width="8.875" style="105" customWidth="1"/>
    <col min="12082" max="12092" width="8.875" style="105" hidden="1" customWidth="1"/>
    <col min="12093" max="12288" width="8.875" style="105" customWidth="1"/>
    <col min="12289" max="12289" width="7.00390625" style="105" customWidth="1"/>
    <col min="12290" max="12290" width="1.37890625" style="105" customWidth="1"/>
    <col min="12291" max="12291" width="4.625" style="105" customWidth="1"/>
    <col min="12292" max="12292" width="5.25390625" style="105" customWidth="1"/>
    <col min="12293" max="12293" width="53.375" style="105" customWidth="1"/>
    <col min="12294" max="12294" width="69.25390625" style="105" customWidth="1"/>
    <col min="12295" max="12295" width="5.75390625" style="105" customWidth="1"/>
    <col min="12296" max="12296" width="12.25390625" style="105" customWidth="1"/>
    <col min="12297" max="12297" width="12.625" style="105" customWidth="1"/>
    <col min="12298" max="12298" width="8.875" style="105" hidden="1" customWidth="1"/>
    <col min="12299" max="12299" width="15.75390625" style="105" customWidth="1"/>
    <col min="12300" max="12300" width="14.75390625" style="105" customWidth="1"/>
    <col min="12301" max="12301" width="7.00390625" style="105" customWidth="1"/>
    <col min="12302" max="12310" width="8.875" style="105" hidden="1" customWidth="1"/>
    <col min="12311" max="12311" width="9.25390625" style="105" customWidth="1"/>
    <col min="12312" max="12334" width="8.875" style="105" hidden="1" customWidth="1"/>
    <col min="12335" max="12337" width="8.875" style="105" customWidth="1"/>
    <col min="12338" max="12348" width="8.875" style="105" hidden="1" customWidth="1"/>
    <col min="12349" max="12544" width="8.875" style="105" customWidth="1"/>
    <col min="12545" max="12545" width="7.00390625" style="105" customWidth="1"/>
    <col min="12546" max="12546" width="1.37890625" style="105" customWidth="1"/>
    <col min="12547" max="12547" width="4.625" style="105" customWidth="1"/>
    <col min="12548" max="12548" width="5.25390625" style="105" customWidth="1"/>
    <col min="12549" max="12549" width="53.375" style="105" customWidth="1"/>
    <col min="12550" max="12550" width="69.25390625" style="105" customWidth="1"/>
    <col min="12551" max="12551" width="5.75390625" style="105" customWidth="1"/>
    <col min="12552" max="12552" width="12.25390625" style="105" customWidth="1"/>
    <col min="12553" max="12553" width="12.625" style="105" customWidth="1"/>
    <col min="12554" max="12554" width="8.875" style="105" hidden="1" customWidth="1"/>
    <col min="12555" max="12555" width="15.75390625" style="105" customWidth="1"/>
    <col min="12556" max="12556" width="14.75390625" style="105" customWidth="1"/>
    <col min="12557" max="12557" width="7.00390625" style="105" customWidth="1"/>
    <col min="12558" max="12566" width="8.875" style="105" hidden="1" customWidth="1"/>
    <col min="12567" max="12567" width="9.25390625" style="105" customWidth="1"/>
    <col min="12568" max="12590" width="8.875" style="105" hidden="1" customWidth="1"/>
    <col min="12591" max="12593" width="8.875" style="105" customWidth="1"/>
    <col min="12594" max="12604" width="8.875" style="105" hidden="1" customWidth="1"/>
    <col min="12605" max="12800" width="8.875" style="105" customWidth="1"/>
    <col min="12801" max="12801" width="7.00390625" style="105" customWidth="1"/>
    <col min="12802" max="12802" width="1.37890625" style="105" customWidth="1"/>
    <col min="12803" max="12803" width="4.625" style="105" customWidth="1"/>
    <col min="12804" max="12804" width="5.25390625" style="105" customWidth="1"/>
    <col min="12805" max="12805" width="53.375" style="105" customWidth="1"/>
    <col min="12806" max="12806" width="69.25390625" style="105" customWidth="1"/>
    <col min="12807" max="12807" width="5.75390625" style="105" customWidth="1"/>
    <col min="12808" max="12808" width="12.25390625" style="105" customWidth="1"/>
    <col min="12809" max="12809" width="12.625" style="105" customWidth="1"/>
    <col min="12810" max="12810" width="8.875" style="105" hidden="1" customWidth="1"/>
    <col min="12811" max="12811" width="15.75390625" style="105" customWidth="1"/>
    <col min="12812" max="12812" width="14.75390625" style="105" customWidth="1"/>
    <col min="12813" max="12813" width="7.00390625" style="105" customWidth="1"/>
    <col min="12814" max="12822" width="8.875" style="105" hidden="1" customWidth="1"/>
    <col min="12823" max="12823" width="9.25390625" style="105" customWidth="1"/>
    <col min="12824" max="12846" width="8.875" style="105" hidden="1" customWidth="1"/>
    <col min="12847" max="12849" width="8.875" style="105" customWidth="1"/>
    <col min="12850" max="12860" width="8.875" style="105" hidden="1" customWidth="1"/>
    <col min="12861" max="13056" width="8.875" style="105" customWidth="1"/>
    <col min="13057" max="13057" width="7.00390625" style="105" customWidth="1"/>
    <col min="13058" max="13058" width="1.37890625" style="105" customWidth="1"/>
    <col min="13059" max="13059" width="4.625" style="105" customWidth="1"/>
    <col min="13060" max="13060" width="5.25390625" style="105" customWidth="1"/>
    <col min="13061" max="13061" width="53.375" style="105" customWidth="1"/>
    <col min="13062" max="13062" width="69.25390625" style="105" customWidth="1"/>
    <col min="13063" max="13063" width="5.75390625" style="105" customWidth="1"/>
    <col min="13064" max="13064" width="12.25390625" style="105" customWidth="1"/>
    <col min="13065" max="13065" width="12.625" style="105" customWidth="1"/>
    <col min="13066" max="13066" width="8.875" style="105" hidden="1" customWidth="1"/>
    <col min="13067" max="13067" width="15.75390625" style="105" customWidth="1"/>
    <col min="13068" max="13068" width="14.75390625" style="105" customWidth="1"/>
    <col min="13069" max="13069" width="7.00390625" style="105" customWidth="1"/>
    <col min="13070" max="13078" width="8.875" style="105" hidden="1" customWidth="1"/>
    <col min="13079" max="13079" width="9.25390625" style="105" customWidth="1"/>
    <col min="13080" max="13102" width="8.875" style="105" hidden="1" customWidth="1"/>
    <col min="13103" max="13105" width="8.875" style="105" customWidth="1"/>
    <col min="13106" max="13116" width="8.875" style="105" hidden="1" customWidth="1"/>
    <col min="13117" max="13312" width="8.875" style="105" customWidth="1"/>
    <col min="13313" max="13313" width="7.00390625" style="105" customWidth="1"/>
    <col min="13314" max="13314" width="1.37890625" style="105" customWidth="1"/>
    <col min="13315" max="13315" width="4.625" style="105" customWidth="1"/>
    <col min="13316" max="13316" width="5.25390625" style="105" customWidth="1"/>
    <col min="13317" max="13317" width="53.375" style="105" customWidth="1"/>
    <col min="13318" max="13318" width="69.25390625" style="105" customWidth="1"/>
    <col min="13319" max="13319" width="5.75390625" style="105" customWidth="1"/>
    <col min="13320" max="13320" width="12.25390625" style="105" customWidth="1"/>
    <col min="13321" max="13321" width="12.625" style="105" customWidth="1"/>
    <col min="13322" max="13322" width="8.875" style="105" hidden="1" customWidth="1"/>
    <col min="13323" max="13323" width="15.75390625" style="105" customWidth="1"/>
    <col min="13324" max="13324" width="14.75390625" style="105" customWidth="1"/>
    <col min="13325" max="13325" width="7.00390625" style="105" customWidth="1"/>
    <col min="13326" max="13334" width="8.875" style="105" hidden="1" customWidth="1"/>
    <col min="13335" max="13335" width="9.25390625" style="105" customWidth="1"/>
    <col min="13336" max="13358" width="8.875" style="105" hidden="1" customWidth="1"/>
    <col min="13359" max="13361" width="8.875" style="105" customWidth="1"/>
    <col min="13362" max="13372" width="8.875" style="105" hidden="1" customWidth="1"/>
    <col min="13373" max="13568" width="8.875" style="105" customWidth="1"/>
    <col min="13569" max="13569" width="7.00390625" style="105" customWidth="1"/>
    <col min="13570" max="13570" width="1.37890625" style="105" customWidth="1"/>
    <col min="13571" max="13571" width="4.625" style="105" customWidth="1"/>
    <col min="13572" max="13572" width="5.25390625" style="105" customWidth="1"/>
    <col min="13573" max="13573" width="53.375" style="105" customWidth="1"/>
    <col min="13574" max="13574" width="69.25390625" style="105" customWidth="1"/>
    <col min="13575" max="13575" width="5.75390625" style="105" customWidth="1"/>
    <col min="13576" max="13576" width="12.25390625" style="105" customWidth="1"/>
    <col min="13577" max="13577" width="12.625" style="105" customWidth="1"/>
    <col min="13578" max="13578" width="8.875" style="105" hidden="1" customWidth="1"/>
    <col min="13579" max="13579" width="15.75390625" style="105" customWidth="1"/>
    <col min="13580" max="13580" width="14.75390625" style="105" customWidth="1"/>
    <col min="13581" max="13581" width="7.00390625" style="105" customWidth="1"/>
    <col min="13582" max="13590" width="8.875" style="105" hidden="1" customWidth="1"/>
    <col min="13591" max="13591" width="9.25390625" style="105" customWidth="1"/>
    <col min="13592" max="13614" width="8.875" style="105" hidden="1" customWidth="1"/>
    <col min="13615" max="13617" width="8.875" style="105" customWidth="1"/>
    <col min="13618" max="13628" width="8.875" style="105" hidden="1" customWidth="1"/>
    <col min="13629" max="13824" width="8.875" style="105" customWidth="1"/>
    <col min="13825" max="13825" width="7.00390625" style="105" customWidth="1"/>
    <col min="13826" max="13826" width="1.37890625" style="105" customWidth="1"/>
    <col min="13827" max="13827" width="4.625" style="105" customWidth="1"/>
    <col min="13828" max="13828" width="5.25390625" style="105" customWidth="1"/>
    <col min="13829" max="13829" width="53.375" style="105" customWidth="1"/>
    <col min="13830" max="13830" width="69.25390625" style="105" customWidth="1"/>
    <col min="13831" max="13831" width="5.75390625" style="105" customWidth="1"/>
    <col min="13832" max="13832" width="12.25390625" style="105" customWidth="1"/>
    <col min="13833" max="13833" width="12.625" style="105" customWidth="1"/>
    <col min="13834" max="13834" width="8.875" style="105" hidden="1" customWidth="1"/>
    <col min="13835" max="13835" width="15.75390625" style="105" customWidth="1"/>
    <col min="13836" max="13836" width="14.75390625" style="105" customWidth="1"/>
    <col min="13837" max="13837" width="7.00390625" style="105" customWidth="1"/>
    <col min="13838" max="13846" width="8.875" style="105" hidden="1" customWidth="1"/>
    <col min="13847" max="13847" width="9.25390625" style="105" customWidth="1"/>
    <col min="13848" max="13870" width="8.875" style="105" hidden="1" customWidth="1"/>
    <col min="13871" max="13873" width="8.875" style="105" customWidth="1"/>
    <col min="13874" max="13884" width="8.875" style="105" hidden="1" customWidth="1"/>
    <col min="13885" max="14080" width="8.875" style="105" customWidth="1"/>
    <col min="14081" max="14081" width="7.00390625" style="105" customWidth="1"/>
    <col min="14082" max="14082" width="1.37890625" style="105" customWidth="1"/>
    <col min="14083" max="14083" width="4.625" style="105" customWidth="1"/>
    <col min="14084" max="14084" width="5.25390625" style="105" customWidth="1"/>
    <col min="14085" max="14085" width="53.375" style="105" customWidth="1"/>
    <col min="14086" max="14086" width="69.25390625" style="105" customWidth="1"/>
    <col min="14087" max="14087" width="5.75390625" style="105" customWidth="1"/>
    <col min="14088" max="14088" width="12.25390625" style="105" customWidth="1"/>
    <col min="14089" max="14089" width="12.625" style="105" customWidth="1"/>
    <col min="14090" max="14090" width="8.875" style="105" hidden="1" customWidth="1"/>
    <col min="14091" max="14091" width="15.75390625" style="105" customWidth="1"/>
    <col min="14092" max="14092" width="14.75390625" style="105" customWidth="1"/>
    <col min="14093" max="14093" width="7.00390625" style="105" customWidth="1"/>
    <col min="14094" max="14102" width="8.875" style="105" hidden="1" customWidth="1"/>
    <col min="14103" max="14103" width="9.25390625" style="105" customWidth="1"/>
    <col min="14104" max="14126" width="8.875" style="105" hidden="1" customWidth="1"/>
    <col min="14127" max="14129" width="8.875" style="105" customWidth="1"/>
    <col min="14130" max="14140" width="8.875" style="105" hidden="1" customWidth="1"/>
    <col min="14141" max="14336" width="8.875" style="105" customWidth="1"/>
    <col min="14337" max="14337" width="7.00390625" style="105" customWidth="1"/>
    <col min="14338" max="14338" width="1.37890625" style="105" customWidth="1"/>
    <col min="14339" max="14339" width="4.625" style="105" customWidth="1"/>
    <col min="14340" max="14340" width="5.25390625" style="105" customWidth="1"/>
    <col min="14341" max="14341" width="53.375" style="105" customWidth="1"/>
    <col min="14342" max="14342" width="69.25390625" style="105" customWidth="1"/>
    <col min="14343" max="14343" width="5.75390625" style="105" customWidth="1"/>
    <col min="14344" max="14344" width="12.25390625" style="105" customWidth="1"/>
    <col min="14345" max="14345" width="12.625" style="105" customWidth="1"/>
    <col min="14346" max="14346" width="8.875" style="105" hidden="1" customWidth="1"/>
    <col min="14347" max="14347" width="15.75390625" style="105" customWidth="1"/>
    <col min="14348" max="14348" width="14.75390625" style="105" customWidth="1"/>
    <col min="14349" max="14349" width="7.00390625" style="105" customWidth="1"/>
    <col min="14350" max="14358" width="8.875" style="105" hidden="1" customWidth="1"/>
    <col min="14359" max="14359" width="9.25390625" style="105" customWidth="1"/>
    <col min="14360" max="14382" width="8.875" style="105" hidden="1" customWidth="1"/>
    <col min="14383" max="14385" width="8.875" style="105" customWidth="1"/>
    <col min="14386" max="14396" width="8.875" style="105" hidden="1" customWidth="1"/>
    <col min="14397" max="14592" width="8.875" style="105" customWidth="1"/>
    <col min="14593" max="14593" width="7.00390625" style="105" customWidth="1"/>
    <col min="14594" max="14594" width="1.37890625" style="105" customWidth="1"/>
    <col min="14595" max="14595" width="4.625" style="105" customWidth="1"/>
    <col min="14596" max="14596" width="5.25390625" style="105" customWidth="1"/>
    <col min="14597" max="14597" width="53.375" style="105" customWidth="1"/>
    <col min="14598" max="14598" width="69.25390625" style="105" customWidth="1"/>
    <col min="14599" max="14599" width="5.75390625" style="105" customWidth="1"/>
    <col min="14600" max="14600" width="12.25390625" style="105" customWidth="1"/>
    <col min="14601" max="14601" width="12.625" style="105" customWidth="1"/>
    <col min="14602" max="14602" width="8.875" style="105" hidden="1" customWidth="1"/>
    <col min="14603" max="14603" width="15.75390625" style="105" customWidth="1"/>
    <col min="14604" max="14604" width="14.75390625" style="105" customWidth="1"/>
    <col min="14605" max="14605" width="7.00390625" style="105" customWidth="1"/>
    <col min="14606" max="14614" width="8.875" style="105" hidden="1" customWidth="1"/>
    <col min="14615" max="14615" width="9.25390625" style="105" customWidth="1"/>
    <col min="14616" max="14638" width="8.875" style="105" hidden="1" customWidth="1"/>
    <col min="14639" max="14641" width="8.875" style="105" customWidth="1"/>
    <col min="14642" max="14652" width="8.875" style="105" hidden="1" customWidth="1"/>
    <col min="14653" max="14848" width="8.875" style="105" customWidth="1"/>
    <col min="14849" max="14849" width="7.00390625" style="105" customWidth="1"/>
    <col min="14850" max="14850" width="1.37890625" style="105" customWidth="1"/>
    <col min="14851" max="14851" width="4.625" style="105" customWidth="1"/>
    <col min="14852" max="14852" width="5.25390625" style="105" customWidth="1"/>
    <col min="14853" max="14853" width="53.375" style="105" customWidth="1"/>
    <col min="14854" max="14854" width="69.25390625" style="105" customWidth="1"/>
    <col min="14855" max="14855" width="5.75390625" style="105" customWidth="1"/>
    <col min="14856" max="14856" width="12.25390625" style="105" customWidth="1"/>
    <col min="14857" max="14857" width="12.625" style="105" customWidth="1"/>
    <col min="14858" max="14858" width="8.875" style="105" hidden="1" customWidth="1"/>
    <col min="14859" max="14859" width="15.75390625" style="105" customWidth="1"/>
    <col min="14860" max="14860" width="14.75390625" style="105" customWidth="1"/>
    <col min="14861" max="14861" width="7.00390625" style="105" customWidth="1"/>
    <col min="14862" max="14870" width="8.875" style="105" hidden="1" customWidth="1"/>
    <col min="14871" max="14871" width="9.25390625" style="105" customWidth="1"/>
    <col min="14872" max="14894" width="8.875" style="105" hidden="1" customWidth="1"/>
    <col min="14895" max="14897" width="8.875" style="105" customWidth="1"/>
    <col min="14898" max="14908" width="8.875" style="105" hidden="1" customWidth="1"/>
    <col min="14909" max="15104" width="8.875" style="105" customWidth="1"/>
    <col min="15105" max="15105" width="7.00390625" style="105" customWidth="1"/>
    <col min="15106" max="15106" width="1.37890625" style="105" customWidth="1"/>
    <col min="15107" max="15107" width="4.625" style="105" customWidth="1"/>
    <col min="15108" max="15108" width="5.25390625" style="105" customWidth="1"/>
    <col min="15109" max="15109" width="53.375" style="105" customWidth="1"/>
    <col min="15110" max="15110" width="69.25390625" style="105" customWidth="1"/>
    <col min="15111" max="15111" width="5.75390625" style="105" customWidth="1"/>
    <col min="15112" max="15112" width="12.25390625" style="105" customWidth="1"/>
    <col min="15113" max="15113" width="12.625" style="105" customWidth="1"/>
    <col min="15114" max="15114" width="8.875" style="105" hidden="1" customWidth="1"/>
    <col min="15115" max="15115" width="15.75390625" style="105" customWidth="1"/>
    <col min="15116" max="15116" width="14.75390625" style="105" customWidth="1"/>
    <col min="15117" max="15117" width="7.00390625" style="105" customWidth="1"/>
    <col min="15118" max="15126" width="8.875" style="105" hidden="1" customWidth="1"/>
    <col min="15127" max="15127" width="9.25390625" style="105" customWidth="1"/>
    <col min="15128" max="15150" width="8.875" style="105" hidden="1" customWidth="1"/>
    <col min="15151" max="15153" width="8.875" style="105" customWidth="1"/>
    <col min="15154" max="15164" width="8.875" style="105" hidden="1" customWidth="1"/>
    <col min="15165" max="15360" width="8.875" style="105" customWidth="1"/>
    <col min="15361" max="15361" width="7.00390625" style="105" customWidth="1"/>
    <col min="15362" max="15362" width="1.37890625" style="105" customWidth="1"/>
    <col min="15363" max="15363" width="4.625" style="105" customWidth="1"/>
    <col min="15364" max="15364" width="5.25390625" style="105" customWidth="1"/>
    <col min="15365" max="15365" width="53.375" style="105" customWidth="1"/>
    <col min="15366" max="15366" width="69.25390625" style="105" customWidth="1"/>
    <col min="15367" max="15367" width="5.75390625" style="105" customWidth="1"/>
    <col min="15368" max="15368" width="12.25390625" style="105" customWidth="1"/>
    <col min="15369" max="15369" width="12.625" style="105" customWidth="1"/>
    <col min="15370" max="15370" width="8.875" style="105" hidden="1" customWidth="1"/>
    <col min="15371" max="15371" width="15.75390625" style="105" customWidth="1"/>
    <col min="15372" max="15372" width="14.75390625" style="105" customWidth="1"/>
    <col min="15373" max="15373" width="7.00390625" style="105" customWidth="1"/>
    <col min="15374" max="15382" width="8.875" style="105" hidden="1" customWidth="1"/>
    <col min="15383" max="15383" width="9.25390625" style="105" customWidth="1"/>
    <col min="15384" max="15406" width="8.875" style="105" hidden="1" customWidth="1"/>
    <col min="15407" max="15409" width="8.875" style="105" customWidth="1"/>
    <col min="15410" max="15420" width="8.875" style="105" hidden="1" customWidth="1"/>
    <col min="15421" max="15616" width="8.875" style="105" customWidth="1"/>
    <col min="15617" max="15617" width="7.00390625" style="105" customWidth="1"/>
    <col min="15618" max="15618" width="1.37890625" style="105" customWidth="1"/>
    <col min="15619" max="15619" width="4.625" style="105" customWidth="1"/>
    <col min="15620" max="15620" width="5.25390625" style="105" customWidth="1"/>
    <col min="15621" max="15621" width="53.375" style="105" customWidth="1"/>
    <col min="15622" max="15622" width="69.25390625" style="105" customWidth="1"/>
    <col min="15623" max="15623" width="5.75390625" style="105" customWidth="1"/>
    <col min="15624" max="15624" width="12.25390625" style="105" customWidth="1"/>
    <col min="15625" max="15625" width="12.625" style="105" customWidth="1"/>
    <col min="15626" max="15626" width="8.875" style="105" hidden="1" customWidth="1"/>
    <col min="15627" max="15627" width="15.75390625" style="105" customWidth="1"/>
    <col min="15628" max="15628" width="14.75390625" style="105" customWidth="1"/>
    <col min="15629" max="15629" width="7.00390625" style="105" customWidth="1"/>
    <col min="15630" max="15638" width="8.875" style="105" hidden="1" customWidth="1"/>
    <col min="15639" max="15639" width="9.25390625" style="105" customWidth="1"/>
    <col min="15640" max="15662" width="8.875" style="105" hidden="1" customWidth="1"/>
    <col min="15663" max="15665" width="8.875" style="105" customWidth="1"/>
    <col min="15666" max="15676" width="8.875" style="105" hidden="1" customWidth="1"/>
    <col min="15677" max="15872" width="8.875" style="105" customWidth="1"/>
    <col min="15873" max="15873" width="7.00390625" style="105" customWidth="1"/>
    <col min="15874" max="15874" width="1.37890625" style="105" customWidth="1"/>
    <col min="15875" max="15875" width="4.625" style="105" customWidth="1"/>
    <col min="15876" max="15876" width="5.25390625" style="105" customWidth="1"/>
    <col min="15877" max="15877" width="53.375" style="105" customWidth="1"/>
    <col min="15878" max="15878" width="69.25390625" style="105" customWidth="1"/>
    <col min="15879" max="15879" width="5.75390625" style="105" customWidth="1"/>
    <col min="15880" max="15880" width="12.25390625" style="105" customWidth="1"/>
    <col min="15881" max="15881" width="12.625" style="105" customWidth="1"/>
    <col min="15882" max="15882" width="8.875" style="105" hidden="1" customWidth="1"/>
    <col min="15883" max="15883" width="15.75390625" style="105" customWidth="1"/>
    <col min="15884" max="15884" width="14.75390625" style="105" customWidth="1"/>
    <col min="15885" max="15885" width="7.00390625" style="105" customWidth="1"/>
    <col min="15886" max="15894" width="8.875" style="105" hidden="1" customWidth="1"/>
    <col min="15895" max="15895" width="9.25390625" style="105" customWidth="1"/>
    <col min="15896" max="15918" width="8.875" style="105" hidden="1" customWidth="1"/>
    <col min="15919" max="15921" width="8.875" style="105" customWidth="1"/>
    <col min="15922" max="15932" width="8.875" style="105" hidden="1" customWidth="1"/>
    <col min="15933" max="16128" width="8.875" style="105" customWidth="1"/>
    <col min="16129" max="16129" width="7.00390625" style="105" customWidth="1"/>
    <col min="16130" max="16130" width="1.37890625" style="105" customWidth="1"/>
    <col min="16131" max="16131" width="4.625" style="105" customWidth="1"/>
    <col min="16132" max="16132" width="5.25390625" style="105" customWidth="1"/>
    <col min="16133" max="16133" width="53.375" style="105" customWidth="1"/>
    <col min="16134" max="16134" width="69.25390625" style="105" customWidth="1"/>
    <col min="16135" max="16135" width="5.75390625" style="105" customWidth="1"/>
    <col min="16136" max="16136" width="12.25390625" style="105" customWidth="1"/>
    <col min="16137" max="16137" width="12.625" style="105" customWidth="1"/>
    <col min="16138" max="16138" width="8.875" style="105" hidden="1" customWidth="1"/>
    <col min="16139" max="16139" width="15.75390625" style="105" customWidth="1"/>
    <col min="16140" max="16140" width="14.75390625" style="105" customWidth="1"/>
    <col min="16141" max="16141" width="7.00390625" style="105" customWidth="1"/>
    <col min="16142" max="16150" width="8.875" style="105" hidden="1" customWidth="1"/>
    <col min="16151" max="16151" width="9.25390625" style="105" customWidth="1"/>
    <col min="16152" max="16174" width="8.875" style="105" hidden="1" customWidth="1"/>
    <col min="16175" max="16177" width="8.875" style="105" customWidth="1"/>
    <col min="16178" max="16188" width="8.875" style="105" hidden="1" customWidth="1"/>
    <col min="16189" max="16384" width="8.875" style="105" customWidth="1"/>
  </cols>
  <sheetData>
    <row r="1" spans="2:14" ht="12.75" customHeight="1">
      <c r="B1" s="104"/>
      <c r="C1" s="172" t="s">
        <v>641</v>
      </c>
      <c r="D1" s="172"/>
      <c r="E1" s="172"/>
      <c r="F1" s="172"/>
      <c r="G1" s="172"/>
      <c r="H1" s="172"/>
      <c r="I1" s="172"/>
      <c r="J1" s="172"/>
      <c r="K1" s="172"/>
      <c r="L1" s="172"/>
      <c r="N1" s="106" t="s">
        <v>642</v>
      </c>
    </row>
    <row r="2" spans="2:14" ht="12.75" customHeight="1">
      <c r="B2" s="107"/>
      <c r="C2" s="108"/>
      <c r="L2" s="109"/>
      <c r="N2" s="106"/>
    </row>
    <row r="3" spans="2:12" ht="12.75" customHeight="1">
      <c r="B3" s="107"/>
      <c r="D3" s="106" t="s">
        <v>643</v>
      </c>
      <c r="F3" s="106" t="s">
        <v>758</v>
      </c>
      <c r="G3" s="106"/>
      <c r="H3" s="106"/>
      <c r="I3" s="106"/>
      <c r="J3" s="106"/>
      <c r="K3" s="106"/>
      <c r="L3" s="110"/>
    </row>
    <row r="4" spans="2:12" ht="15.75" customHeight="1">
      <c r="B4" s="107"/>
      <c r="D4" s="106"/>
      <c r="F4" s="106" t="s">
        <v>644</v>
      </c>
      <c r="G4" s="106"/>
      <c r="H4" s="106"/>
      <c r="I4" s="106"/>
      <c r="J4" s="106"/>
      <c r="K4" s="106"/>
      <c r="L4" s="110"/>
    </row>
    <row r="5" spans="2:12" ht="15.75" customHeight="1">
      <c r="B5" s="107"/>
      <c r="D5" s="106"/>
      <c r="F5" s="106"/>
      <c r="G5" s="106"/>
      <c r="H5" s="106"/>
      <c r="I5" s="106"/>
      <c r="J5" s="106"/>
      <c r="K5" s="106"/>
      <c r="L5" s="110"/>
    </row>
    <row r="6" spans="2:12" s="106" customFormat="1" ht="18.75" customHeight="1">
      <c r="B6" s="111"/>
      <c r="D6" s="106" t="s">
        <v>645</v>
      </c>
      <c r="F6" s="106" t="s">
        <v>646</v>
      </c>
      <c r="L6" s="110"/>
    </row>
    <row r="7" spans="2:12" s="106" customFormat="1" ht="15" customHeight="1">
      <c r="B7" s="111"/>
      <c r="D7" s="106" t="s">
        <v>647</v>
      </c>
      <c r="F7" s="106" t="str">
        <f>F4</f>
        <v>ZŠ Vybíralova, Praha 9 – Černý Most</v>
      </c>
      <c r="L7" s="110"/>
    </row>
    <row r="8" spans="2:12" s="106" customFormat="1" ht="15" customHeight="1">
      <c r="B8" s="111"/>
      <c r="D8" s="106" t="s">
        <v>648</v>
      </c>
      <c r="F8" s="106" t="s">
        <v>649</v>
      </c>
      <c r="L8" s="110"/>
    </row>
    <row r="9" spans="2:12" s="106" customFormat="1" ht="15" customHeight="1">
      <c r="B9" s="111"/>
      <c r="D9" s="106" t="s">
        <v>650</v>
      </c>
      <c r="F9" s="106" t="s">
        <v>649</v>
      </c>
      <c r="L9" s="110"/>
    </row>
    <row r="10" spans="2:12" s="106" customFormat="1" ht="15" customHeight="1">
      <c r="B10" s="111"/>
      <c r="D10" s="106" t="s">
        <v>651</v>
      </c>
      <c r="F10" s="108"/>
      <c r="L10" s="110"/>
    </row>
    <row r="11" spans="2:12" s="106" customFormat="1" ht="15" customHeight="1">
      <c r="B11" s="111"/>
      <c r="F11" s="108"/>
      <c r="L11" s="110"/>
    </row>
    <row r="12" spans="2:12" s="113" customFormat="1" ht="16.5" customHeight="1">
      <c r="B12" s="112"/>
      <c r="E12" s="173"/>
      <c r="F12" s="173"/>
      <c r="G12" s="173"/>
      <c r="H12" s="173"/>
      <c r="I12" s="173"/>
      <c r="J12" s="173"/>
      <c r="K12" s="173"/>
      <c r="L12" s="173"/>
    </row>
    <row r="13" spans="2:12" s="106" customFormat="1" ht="7.5" customHeight="1">
      <c r="B13" s="111"/>
      <c r="D13" s="114"/>
      <c r="E13" s="114"/>
      <c r="F13" s="114"/>
      <c r="G13" s="114"/>
      <c r="H13" s="114"/>
      <c r="I13" s="114"/>
      <c r="J13" s="114"/>
      <c r="K13" s="114"/>
      <c r="L13" s="115"/>
    </row>
    <row r="14" spans="2:12" s="106" customFormat="1" ht="26.25" customHeight="1">
      <c r="B14" s="111"/>
      <c r="D14" s="108" t="s">
        <v>652</v>
      </c>
      <c r="J14" s="174">
        <f>L30</f>
        <v>0</v>
      </c>
      <c r="K14" s="174"/>
      <c r="L14" s="174"/>
    </row>
    <row r="15" spans="2:12" s="106" customFormat="1" ht="15" customHeight="1">
      <c r="B15" s="117"/>
      <c r="C15" s="118"/>
      <c r="D15" s="118"/>
      <c r="E15" s="118"/>
      <c r="F15" s="118"/>
      <c r="G15" s="118"/>
      <c r="H15" s="118"/>
      <c r="I15" s="118"/>
      <c r="J15" s="118"/>
      <c r="K15" s="118"/>
      <c r="L15" s="119"/>
    </row>
    <row r="18" ht="12.75" customHeight="1"/>
    <row r="19" spans="2:12" s="106" customFormat="1" ht="12.75" customHeight="1">
      <c r="B19" s="120"/>
      <c r="C19" s="121"/>
      <c r="D19" s="121"/>
      <c r="E19" s="121"/>
      <c r="F19" s="121"/>
      <c r="G19" s="121"/>
      <c r="H19" s="121"/>
      <c r="I19" s="121"/>
      <c r="J19" s="121"/>
      <c r="K19" s="121"/>
      <c r="L19" s="122"/>
    </row>
    <row r="20" spans="2:12" s="106" customFormat="1" ht="12.75" customHeight="1">
      <c r="B20" s="111"/>
      <c r="C20" s="175" t="s">
        <v>653</v>
      </c>
      <c r="D20" s="175"/>
      <c r="E20" s="175"/>
      <c r="F20" s="175"/>
      <c r="G20" s="175"/>
      <c r="H20" s="175"/>
      <c r="I20" s="175"/>
      <c r="J20" s="175"/>
      <c r="K20" s="175"/>
      <c r="L20" s="175"/>
    </row>
    <row r="21" spans="2:12" s="106" customFormat="1" ht="12.75" customHeight="1">
      <c r="B21" s="111"/>
      <c r="C21" s="108"/>
      <c r="L21" s="110"/>
    </row>
    <row r="22" spans="2:12" s="106" customFormat="1" ht="15" customHeight="1">
      <c r="B22" s="111"/>
      <c r="C22" s="106" t="s">
        <v>643</v>
      </c>
      <c r="F22" s="106" t="str">
        <f aca="true" t="shared" si="0" ref="F22:F23">F3</f>
        <v>Stavební úpravy učeben, rozšíření odborných tříd v</v>
      </c>
      <c r="L22" s="110"/>
    </row>
    <row r="23" spans="2:12" s="106" customFormat="1" ht="15" customHeight="1">
      <c r="B23" s="111"/>
      <c r="F23" s="106" t="str">
        <f t="shared" si="0"/>
        <v>ZŠ Vybíralova, Praha 9 – Černý Most</v>
      </c>
      <c r="L23" s="110"/>
    </row>
    <row r="24" spans="2:12" s="106" customFormat="1" ht="15" customHeight="1">
      <c r="B24" s="111"/>
      <c r="L24" s="110"/>
    </row>
    <row r="25" spans="2:12" s="106" customFormat="1" ht="15" customHeight="1">
      <c r="B25" s="111"/>
      <c r="C25" s="106" t="s">
        <v>645</v>
      </c>
      <c r="F25" s="106" t="str">
        <f aca="true" t="shared" si="1" ref="F25:F28">F6</f>
        <v>D.1.4.e. - Elektro silnoproud / slaboproud</v>
      </c>
      <c r="L25" s="110"/>
    </row>
    <row r="26" spans="2:12" s="106" customFormat="1" ht="18.75" customHeight="1">
      <c r="B26" s="111"/>
      <c r="C26" s="106" t="s">
        <v>647</v>
      </c>
      <c r="F26" s="106" t="str">
        <f t="shared" si="1"/>
        <v>ZŠ Vybíralova, Praha 9 – Černý Most</v>
      </c>
      <c r="L26" s="110"/>
    </row>
    <row r="27" spans="2:12" s="106" customFormat="1" ht="15.75" customHeight="1">
      <c r="B27" s="111"/>
      <c r="C27" s="106" t="s">
        <v>648</v>
      </c>
      <c r="F27" s="106" t="str">
        <f t="shared" si="1"/>
        <v>Flosman Jiří</v>
      </c>
      <c r="L27" s="110"/>
    </row>
    <row r="28" spans="2:12" s="106" customFormat="1" ht="15.75" customHeight="1">
      <c r="B28" s="111"/>
      <c r="C28" s="106" t="s">
        <v>650</v>
      </c>
      <c r="F28" s="106" t="str">
        <f t="shared" si="1"/>
        <v>Flosman Jiří</v>
      </c>
      <c r="L28" s="110"/>
    </row>
    <row r="29" spans="2:12" s="106" customFormat="1" ht="15.75" customHeight="1">
      <c r="B29" s="111"/>
      <c r="F29" s="108"/>
      <c r="J29" s="108"/>
      <c r="L29" s="123"/>
    </row>
    <row r="30" spans="2:41" s="106" customFormat="1" ht="30" customHeight="1">
      <c r="B30" s="111"/>
      <c r="C30" s="108" t="s">
        <v>654</v>
      </c>
      <c r="L30" s="116">
        <f>L31+L32+L33+L34+L35+L36</f>
        <v>0</v>
      </c>
      <c r="AO30" s="106" t="s">
        <v>655</v>
      </c>
    </row>
    <row r="31" spans="2:12" s="106" customFormat="1" ht="21" customHeight="1">
      <c r="B31" s="111"/>
      <c r="C31" s="106" t="str">
        <f>C55</f>
        <v>Kabely a kabelové trasy</v>
      </c>
      <c r="L31" s="124">
        <f>L55</f>
        <v>0</v>
      </c>
    </row>
    <row r="32" spans="2:12" s="106" customFormat="1" ht="21" customHeight="1">
      <c r="B32" s="111"/>
      <c r="C32" s="106" t="str">
        <f>C67</f>
        <v>Rozvaděč R1</v>
      </c>
      <c r="L32" s="124">
        <f>L67</f>
        <v>0</v>
      </c>
    </row>
    <row r="33" spans="2:12" s="106" customFormat="1" ht="21" customHeight="1">
      <c r="B33" s="111"/>
      <c r="C33" s="106" t="str">
        <f>C80</f>
        <v>Elektroinstalační materiál</v>
      </c>
      <c r="L33" s="124">
        <f>L80</f>
        <v>0</v>
      </c>
    </row>
    <row r="34" spans="2:12" s="106" customFormat="1" ht="21" customHeight="1">
      <c r="B34" s="111"/>
      <c r="C34" s="106" t="str">
        <f>C93</f>
        <v>Elektro slaboproud</v>
      </c>
      <c r="L34" s="124">
        <f>L93</f>
        <v>0</v>
      </c>
    </row>
    <row r="35" spans="2:12" s="106" customFormat="1" ht="21" customHeight="1">
      <c r="B35" s="111"/>
      <c r="C35" s="106" t="str">
        <f>C98</f>
        <v>Osvětlení</v>
      </c>
      <c r="L35" s="124">
        <f>L98</f>
        <v>0</v>
      </c>
    </row>
    <row r="36" spans="2:12" s="106" customFormat="1" ht="21" customHeight="1">
      <c r="B36" s="111"/>
      <c r="C36" s="106" t="str">
        <f>C105</f>
        <v>Ostatní montážní a inženýrská činost</v>
      </c>
      <c r="L36" s="124">
        <f>L105</f>
        <v>0</v>
      </c>
    </row>
    <row r="37" spans="2:12" s="106" customFormat="1" ht="21" customHeight="1">
      <c r="B37" s="117"/>
      <c r="C37" s="118"/>
      <c r="D37" s="118"/>
      <c r="E37" s="118"/>
      <c r="F37" s="118"/>
      <c r="G37" s="118"/>
      <c r="H37" s="118"/>
      <c r="I37" s="118"/>
      <c r="J37" s="118"/>
      <c r="K37" s="118"/>
      <c r="L37" s="125"/>
    </row>
    <row r="41" spans="2:12" s="106" customFormat="1" ht="7.5" customHeight="1">
      <c r="B41" s="120"/>
      <c r="C41" s="121"/>
      <c r="D41" s="121"/>
      <c r="E41" s="121"/>
      <c r="F41" s="121"/>
      <c r="G41" s="121"/>
      <c r="H41" s="121"/>
      <c r="I41" s="121"/>
      <c r="J41" s="121"/>
      <c r="K41" s="121"/>
      <c r="L41" s="122"/>
    </row>
    <row r="42" spans="2:12" s="106" customFormat="1" ht="37.5" customHeight="1">
      <c r="B42" s="111"/>
      <c r="C42" s="175" t="s">
        <v>656</v>
      </c>
      <c r="D42" s="175"/>
      <c r="E42" s="175"/>
      <c r="F42" s="175"/>
      <c r="G42" s="175"/>
      <c r="H42" s="175"/>
      <c r="I42" s="175"/>
      <c r="J42" s="175"/>
      <c r="K42" s="175"/>
      <c r="L42" s="175"/>
    </row>
    <row r="43" spans="2:12" s="106" customFormat="1" ht="7.5" customHeight="1">
      <c r="B43" s="111"/>
      <c r="L43" s="110"/>
    </row>
    <row r="44" spans="2:12" s="106" customFormat="1" ht="15" customHeight="1">
      <c r="B44" s="111"/>
      <c r="C44" s="106" t="s">
        <v>643</v>
      </c>
      <c r="F44" s="106" t="str">
        <f aca="true" t="shared" si="2" ref="F44:F45">F3</f>
        <v>Stavební úpravy učeben, rozšíření odborných tříd v</v>
      </c>
      <c r="L44" s="110"/>
    </row>
    <row r="45" spans="2:12" s="106" customFormat="1" ht="15" customHeight="1">
      <c r="B45" s="111"/>
      <c r="F45" s="106" t="str">
        <f t="shared" si="2"/>
        <v>ZŠ Vybíralova, Praha 9 – Černý Most</v>
      </c>
      <c r="L45" s="110"/>
    </row>
    <row r="46" spans="2:12" s="106" customFormat="1" ht="15" customHeight="1">
      <c r="B46" s="111"/>
      <c r="L46" s="110"/>
    </row>
    <row r="47" spans="2:12" s="106" customFormat="1" ht="15" customHeight="1">
      <c r="B47" s="111"/>
      <c r="C47" s="106" t="s">
        <v>645</v>
      </c>
      <c r="F47" s="106" t="str">
        <f aca="true" t="shared" si="3" ref="F47:F50">F6</f>
        <v>D.1.4.e. - Elektro silnoproud / slaboproud</v>
      </c>
      <c r="L47" s="110"/>
    </row>
    <row r="48" spans="2:12" s="106" customFormat="1" ht="15" customHeight="1">
      <c r="B48" s="111"/>
      <c r="C48" s="106" t="s">
        <v>647</v>
      </c>
      <c r="F48" s="106" t="str">
        <f t="shared" si="3"/>
        <v>ZŠ Vybíralova, Praha 9 – Černý Most</v>
      </c>
      <c r="L48" s="110"/>
    </row>
    <row r="49" spans="2:12" s="106" customFormat="1" ht="18.75" customHeight="1">
      <c r="B49" s="111"/>
      <c r="C49" s="106" t="s">
        <v>648</v>
      </c>
      <c r="F49" s="106" t="str">
        <f t="shared" si="3"/>
        <v>Flosman Jiří</v>
      </c>
      <c r="L49" s="110"/>
    </row>
    <row r="50" spans="2:12" s="106" customFormat="1" ht="15.75" customHeight="1">
      <c r="B50" s="111"/>
      <c r="C50" s="106" t="s">
        <v>650</v>
      </c>
      <c r="F50" s="106" t="str">
        <f t="shared" si="3"/>
        <v>Flosman Jiří</v>
      </c>
      <c r="L50" s="110"/>
    </row>
    <row r="51" spans="2:12" s="106" customFormat="1" ht="15.75" customHeight="1">
      <c r="B51" s="111"/>
      <c r="F51" s="108"/>
      <c r="J51" s="171"/>
      <c r="K51" s="171"/>
      <c r="L51" s="171"/>
    </row>
    <row r="52" spans="2:57" s="106" customFormat="1" ht="30" customHeight="1">
      <c r="B52" s="111"/>
      <c r="C52" s="108" t="s">
        <v>654</v>
      </c>
      <c r="L52" s="126">
        <f>L55+L67+L80+L93+L98+L105</f>
        <v>0</v>
      </c>
      <c r="N52" s="127"/>
      <c r="O52" s="114"/>
      <c r="P52" s="114"/>
      <c r="Q52" s="128" t="e">
        <f>#REF!</f>
        <v>#REF!</v>
      </c>
      <c r="R52" s="114"/>
      <c r="S52" s="128" t="e">
        <f>#REF!</f>
        <v>#REF!</v>
      </c>
      <c r="T52" s="114"/>
      <c r="U52" s="129" t="e">
        <f>#REF!</f>
        <v>#REF!</v>
      </c>
      <c r="AN52" s="106" t="s">
        <v>657</v>
      </c>
      <c r="AO52" s="106" t="s">
        <v>655</v>
      </c>
      <c r="BE52" s="130" t="e">
        <f>#REF!</f>
        <v>#REF!</v>
      </c>
    </row>
    <row r="53" spans="2:57" s="106" customFormat="1" ht="30" customHeight="1">
      <c r="B53" s="117"/>
      <c r="C53" s="131"/>
      <c r="D53" s="118"/>
      <c r="E53" s="118"/>
      <c r="F53" s="118"/>
      <c r="G53" s="118"/>
      <c r="H53" s="118"/>
      <c r="I53" s="118"/>
      <c r="J53" s="118"/>
      <c r="K53" s="118"/>
      <c r="L53" s="132"/>
      <c r="N53" s="127"/>
      <c r="O53" s="114"/>
      <c r="P53" s="114"/>
      <c r="Q53" s="128"/>
      <c r="R53" s="114"/>
      <c r="S53" s="128"/>
      <c r="T53" s="114"/>
      <c r="U53" s="129"/>
      <c r="BE53" s="130"/>
    </row>
    <row r="54" spans="2:59" s="106" customFormat="1" ht="16.5" customHeight="1">
      <c r="B54" s="120"/>
      <c r="C54" s="133" t="s">
        <v>658</v>
      </c>
      <c r="D54" s="133" t="s">
        <v>659</v>
      </c>
      <c r="E54" s="134" t="s">
        <v>660</v>
      </c>
      <c r="F54" s="135" t="s">
        <v>661</v>
      </c>
      <c r="G54" s="135" t="s">
        <v>70</v>
      </c>
      <c r="H54" s="136" t="s">
        <v>662</v>
      </c>
      <c r="I54" s="176" t="s">
        <v>663</v>
      </c>
      <c r="J54" s="176"/>
      <c r="K54" s="133" t="s">
        <v>664</v>
      </c>
      <c r="L54" s="137" t="s">
        <v>665</v>
      </c>
      <c r="N54" s="113" t="s">
        <v>666</v>
      </c>
      <c r="O54" s="113" t="s">
        <v>45</v>
      </c>
      <c r="P54" s="106" t="s">
        <v>667</v>
      </c>
      <c r="Q54" s="106" t="s">
        <v>668</v>
      </c>
      <c r="R54" s="138" t="s">
        <v>669</v>
      </c>
      <c r="S54" s="138" t="s">
        <v>670</v>
      </c>
      <c r="T54" s="138" t="s">
        <v>671</v>
      </c>
      <c r="U54" s="138" t="s">
        <v>672</v>
      </c>
      <c r="AL54" s="113"/>
      <c r="AN54" s="113"/>
      <c r="AO54" s="113"/>
      <c r="AY54" s="139"/>
      <c r="AZ54" s="139"/>
      <c r="BA54" s="139"/>
      <c r="BB54" s="139"/>
      <c r="BC54" s="139"/>
      <c r="BD54" s="113"/>
      <c r="BE54" s="139"/>
      <c r="BF54" s="113"/>
      <c r="BG54" s="113"/>
    </row>
    <row r="55" spans="2:59" s="106" customFormat="1" ht="33.6" customHeight="1">
      <c r="B55" s="111"/>
      <c r="C55" s="140" t="s">
        <v>673</v>
      </c>
      <c r="D55" s="141"/>
      <c r="E55" s="142"/>
      <c r="F55" s="143"/>
      <c r="G55" s="143"/>
      <c r="H55" s="144"/>
      <c r="I55" s="177"/>
      <c r="J55" s="177"/>
      <c r="K55" s="141"/>
      <c r="L55" s="145">
        <f>SUM(L56:L66)</f>
        <v>0</v>
      </c>
      <c r="N55" s="113"/>
      <c r="O55" s="113"/>
      <c r="Q55" s="106" t="e">
        <f>SUM(#REF!)</f>
        <v>#REF!</v>
      </c>
      <c r="R55" s="146"/>
      <c r="S55" s="146" t="e">
        <f>SUM(#REF!)</f>
        <v>#REF!</v>
      </c>
      <c r="T55" s="146"/>
      <c r="U55" s="146" t="e">
        <f>SUM(#REF!)</f>
        <v>#REF!</v>
      </c>
      <c r="AL55" s="113" t="s">
        <v>75</v>
      </c>
      <c r="AN55" s="113" t="s">
        <v>657</v>
      </c>
      <c r="AO55" s="113" t="s">
        <v>75</v>
      </c>
      <c r="AS55" s="106" t="s">
        <v>674</v>
      </c>
      <c r="AY55" s="139"/>
      <c r="AZ55" s="139"/>
      <c r="BA55" s="139"/>
      <c r="BB55" s="139"/>
      <c r="BC55" s="139"/>
      <c r="BD55" s="113"/>
      <c r="BE55" s="139" t="e">
        <f>SUM(#REF!)</f>
        <v>#REF!</v>
      </c>
      <c r="BF55" s="113"/>
      <c r="BG55" s="113"/>
    </row>
    <row r="56" spans="2:59" s="106" customFormat="1" ht="16.5" customHeight="1">
      <c r="B56" s="111"/>
      <c r="C56" s="140" t="s">
        <v>675</v>
      </c>
      <c r="D56" s="141"/>
      <c r="E56" s="142"/>
      <c r="F56" s="143"/>
      <c r="G56" s="143"/>
      <c r="H56" s="144"/>
      <c r="I56" s="177"/>
      <c r="J56" s="177"/>
      <c r="K56" s="141"/>
      <c r="L56" s="147"/>
      <c r="N56" s="113"/>
      <c r="O56" s="113"/>
      <c r="R56" s="138"/>
      <c r="S56" s="138"/>
      <c r="T56" s="138"/>
      <c r="U56" s="138"/>
      <c r="AL56" s="113"/>
      <c r="AN56" s="113"/>
      <c r="AO56" s="113"/>
      <c r="AY56" s="139"/>
      <c r="AZ56" s="139"/>
      <c r="BA56" s="139"/>
      <c r="BB56" s="139"/>
      <c r="BC56" s="139"/>
      <c r="BD56" s="113"/>
      <c r="BE56" s="139"/>
      <c r="BF56" s="113"/>
      <c r="BG56" s="113"/>
    </row>
    <row r="57" spans="2:59" s="106" customFormat="1" ht="30.6" customHeight="1">
      <c r="B57" s="111"/>
      <c r="C57" s="133">
        <v>1</v>
      </c>
      <c r="D57" s="133" t="s">
        <v>676</v>
      </c>
      <c r="E57" s="135" t="s">
        <v>677</v>
      </c>
      <c r="F57" s="135" t="s">
        <v>678</v>
      </c>
      <c r="G57" s="135" t="s">
        <v>267</v>
      </c>
      <c r="H57" s="136">
        <v>25</v>
      </c>
      <c r="I57" s="178"/>
      <c r="J57" s="178"/>
      <c r="K57" s="179"/>
      <c r="L57" s="137">
        <f aca="true" t="shared" si="4" ref="L57:L61">(H57*I57)+(H57*K57)</f>
        <v>0</v>
      </c>
      <c r="N57" s="113"/>
      <c r="O57" s="113"/>
      <c r="R57" s="146"/>
      <c r="S57" s="146"/>
      <c r="T57" s="146"/>
      <c r="U57" s="146"/>
      <c r="AL57" s="113"/>
      <c r="AN57" s="113"/>
      <c r="AO57" s="113"/>
      <c r="AY57" s="139"/>
      <c r="AZ57" s="139"/>
      <c r="BA57" s="139"/>
      <c r="BB57" s="139"/>
      <c r="BC57" s="139"/>
      <c r="BD57" s="113"/>
      <c r="BE57" s="139"/>
      <c r="BF57" s="113"/>
      <c r="BG57" s="113"/>
    </row>
    <row r="58" spans="2:59" s="106" customFormat="1" ht="30.6" customHeight="1">
      <c r="B58" s="111"/>
      <c r="C58" s="133">
        <v>2</v>
      </c>
      <c r="D58" s="133" t="s">
        <v>676</v>
      </c>
      <c r="E58" s="135" t="s">
        <v>679</v>
      </c>
      <c r="F58" s="135" t="s">
        <v>680</v>
      </c>
      <c r="G58" s="135" t="s">
        <v>267</v>
      </c>
      <c r="H58" s="136">
        <v>350</v>
      </c>
      <c r="I58" s="178"/>
      <c r="J58" s="178"/>
      <c r="K58" s="179"/>
      <c r="L58" s="137">
        <f t="shared" si="4"/>
        <v>0</v>
      </c>
      <c r="N58" s="113"/>
      <c r="O58" s="113"/>
      <c r="R58" s="146"/>
      <c r="S58" s="146"/>
      <c r="T58" s="146"/>
      <c r="U58" s="146"/>
      <c r="AL58" s="113"/>
      <c r="AN58" s="113"/>
      <c r="AO58" s="113"/>
      <c r="AY58" s="139"/>
      <c r="AZ58" s="139"/>
      <c r="BA58" s="139"/>
      <c r="BB58" s="139"/>
      <c r="BC58" s="139"/>
      <c r="BD58" s="113"/>
      <c r="BE58" s="139"/>
      <c r="BF58" s="113"/>
      <c r="BG58" s="113"/>
    </row>
    <row r="59" spans="2:59" s="106" customFormat="1" ht="30.6" customHeight="1">
      <c r="B59" s="111"/>
      <c r="C59" s="133">
        <v>3</v>
      </c>
      <c r="D59" s="133" t="s">
        <v>676</v>
      </c>
      <c r="E59" s="135" t="s">
        <v>681</v>
      </c>
      <c r="F59" s="135" t="s">
        <v>682</v>
      </c>
      <c r="G59" s="135" t="s">
        <v>267</v>
      </c>
      <c r="H59" s="136">
        <v>300</v>
      </c>
      <c r="I59" s="178"/>
      <c r="J59" s="178"/>
      <c r="K59" s="179"/>
      <c r="L59" s="137">
        <f t="shared" si="4"/>
        <v>0</v>
      </c>
      <c r="N59" s="113"/>
      <c r="O59" s="113"/>
      <c r="R59" s="146"/>
      <c r="S59" s="146"/>
      <c r="T59" s="146"/>
      <c r="U59" s="146"/>
      <c r="AL59" s="113"/>
      <c r="AN59" s="113"/>
      <c r="AO59" s="113"/>
      <c r="AY59" s="139"/>
      <c r="AZ59" s="139"/>
      <c r="BA59" s="139"/>
      <c r="BB59" s="139"/>
      <c r="BC59" s="139"/>
      <c r="BD59" s="113"/>
      <c r="BE59" s="139"/>
      <c r="BF59" s="113"/>
      <c r="BG59" s="113"/>
    </row>
    <row r="60" spans="2:59" s="106" customFormat="1" ht="30.6" customHeight="1">
      <c r="B60" s="111"/>
      <c r="C60" s="133">
        <v>4</v>
      </c>
      <c r="D60" s="133" t="s">
        <v>676</v>
      </c>
      <c r="E60" s="135" t="s">
        <v>683</v>
      </c>
      <c r="F60" s="135" t="s">
        <v>684</v>
      </c>
      <c r="G60" s="135" t="s">
        <v>267</v>
      </c>
      <c r="H60" s="136">
        <v>15</v>
      </c>
      <c r="I60" s="178"/>
      <c r="J60" s="178"/>
      <c r="K60" s="179"/>
      <c r="L60" s="137">
        <f t="shared" si="4"/>
        <v>0</v>
      </c>
      <c r="N60" s="113"/>
      <c r="O60" s="113"/>
      <c r="R60" s="146"/>
      <c r="S60" s="146"/>
      <c r="T60" s="146"/>
      <c r="U60" s="146"/>
      <c r="AL60" s="113"/>
      <c r="AN60" s="113"/>
      <c r="AO60" s="113"/>
      <c r="AY60" s="139"/>
      <c r="AZ60" s="139"/>
      <c r="BA60" s="139"/>
      <c r="BB60" s="139"/>
      <c r="BC60" s="139"/>
      <c r="BD60" s="113"/>
      <c r="BE60" s="139"/>
      <c r="BF60" s="113"/>
      <c r="BG60" s="113"/>
    </row>
    <row r="61" spans="2:59" s="106" customFormat="1" ht="30.6" customHeight="1">
      <c r="B61" s="111"/>
      <c r="C61" s="133">
        <v>5</v>
      </c>
      <c r="D61" s="133" t="s">
        <v>676</v>
      </c>
      <c r="E61" s="135" t="s">
        <v>685</v>
      </c>
      <c r="F61" s="135" t="s">
        <v>686</v>
      </c>
      <c r="G61" s="135" t="s">
        <v>267</v>
      </c>
      <c r="H61" s="136">
        <v>80</v>
      </c>
      <c r="I61" s="178"/>
      <c r="J61" s="178"/>
      <c r="K61" s="179"/>
      <c r="L61" s="137">
        <f t="shared" si="4"/>
        <v>0</v>
      </c>
      <c r="N61" s="113"/>
      <c r="O61" s="113"/>
      <c r="R61" s="146"/>
      <c r="S61" s="146"/>
      <c r="T61" s="146"/>
      <c r="U61" s="146"/>
      <c r="AL61" s="113"/>
      <c r="AN61" s="113"/>
      <c r="AO61" s="113"/>
      <c r="AY61" s="139"/>
      <c r="AZ61" s="139"/>
      <c r="BA61" s="139"/>
      <c r="BB61" s="139"/>
      <c r="BC61" s="139"/>
      <c r="BD61" s="113"/>
      <c r="BE61" s="139"/>
      <c r="BF61" s="113"/>
      <c r="BG61" s="113"/>
    </row>
    <row r="62" spans="2:59" s="106" customFormat="1" ht="33.6" customHeight="1">
      <c r="B62" s="111"/>
      <c r="C62" s="140" t="s">
        <v>687</v>
      </c>
      <c r="D62" s="141"/>
      <c r="E62" s="142"/>
      <c r="F62" s="143"/>
      <c r="G62" s="143"/>
      <c r="H62" s="144"/>
      <c r="I62" s="180"/>
      <c r="J62" s="180"/>
      <c r="K62" s="181"/>
      <c r="L62" s="145"/>
      <c r="N62" s="113"/>
      <c r="O62" s="113"/>
      <c r="R62" s="146"/>
      <c r="S62" s="146"/>
      <c r="T62" s="146"/>
      <c r="U62" s="146"/>
      <c r="AL62" s="113"/>
      <c r="AN62" s="113"/>
      <c r="AO62" s="113"/>
      <c r="AY62" s="139"/>
      <c r="AZ62" s="139"/>
      <c r="BA62" s="139"/>
      <c r="BB62" s="139"/>
      <c r="BC62" s="139"/>
      <c r="BD62" s="113"/>
      <c r="BE62" s="139"/>
      <c r="BF62" s="113"/>
      <c r="BG62" s="113"/>
    </row>
    <row r="63" spans="2:59" s="106" customFormat="1" ht="30.6" customHeight="1">
      <c r="B63" s="111"/>
      <c r="C63" s="133">
        <v>6</v>
      </c>
      <c r="D63" s="133" t="s">
        <v>676</v>
      </c>
      <c r="E63" s="135" t="s">
        <v>688</v>
      </c>
      <c r="F63" s="135"/>
      <c r="G63" s="135" t="s">
        <v>267</v>
      </c>
      <c r="H63" s="136">
        <v>200</v>
      </c>
      <c r="I63" s="178"/>
      <c r="J63" s="178"/>
      <c r="K63" s="179"/>
      <c r="L63" s="137">
        <f aca="true" t="shared" si="5" ref="L63:L66">(H63*I63)+(H63*K63)</f>
        <v>0</v>
      </c>
      <c r="N63" s="113"/>
      <c r="O63" s="113"/>
      <c r="R63" s="146"/>
      <c r="S63" s="146"/>
      <c r="T63" s="146"/>
      <c r="U63" s="146"/>
      <c r="AL63" s="113"/>
      <c r="AN63" s="113"/>
      <c r="AO63" s="113"/>
      <c r="AY63" s="139"/>
      <c r="AZ63" s="139"/>
      <c r="BA63" s="139"/>
      <c r="BB63" s="139"/>
      <c r="BC63" s="139"/>
      <c r="BD63" s="113"/>
      <c r="BE63" s="139"/>
      <c r="BF63" s="113"/>
      <c r="BG63" s="113"/>
    </row>
    <row r="64" spans="2:59" s="106" customFormat="1" ht="30.6" customHeight="1">
      <c r="B64" s="111"/>
      <c r="C64" s="133">
        <v>7</v>
      </c>
      <c r="D64" s="133" t="s">
        <v>676</v>
      </c>
      <c r="E64" s="135" t="s">
        <v>689</v>
      </c>
      <c r="F64" s="135" t="s">
        <v>690</v>
      </c>
      <c r="G64" s="135" t="s">
        <v>267</v>
      </c>
      <c r="H64" s="136">
        <v>200</v>
      </c>
      <c r="I64" s="178"/>
      <c r="J64" s="178"/>
      <c r="K64" s="179"/>
      <c r="L64" s="137">
        <f t="shared" si="5"/>
        <v>0</v>
      </c>
      <c r="N64" s="113"/>
      <c r="O64" s="113"/>
      <c r="R64" s="146"/>
      <c r="S64" s="146"/>
      <c r="T64" s="146"/>
      <c r="U64" s="146"/>
      <c r="AL64" s="113"/>
      <c r="AN64" s="113"/>
      <c r="AO64" s="113"/>
      <c r="AY64" s="139"/>
      <c r="AZ64" s="139"/>
      <c r="BA64" s="139"/>
      <c r="BB64" s="139"/>
      <c r="BC64" s="139"/>
      <c r="BD64" s="113"/>
      <c r="BE64" s="139"/>
      <c r="BF64" s="113"/>
      <c r="BG64" s="113"/>
    </row>
    <row r="65" spans="2:59" s="106" customFormat="1" ht="30.6" customHeight="1">
      <c r="B65" s="111"/>
      <c r="C65" s="133">
        <v>8</v>
      </c>
      <c r="D65" s="133" t="s">
        <v>676</v>
      </c>
      <c r="E65" s="135" t="s">
        <v>691</v>
      </c>
      <c r="F65" s="135" t="s">
        <v>692</v>
      </c>
      <c r="G65" s="135" t="s">
        <v>267</v>
      </c>
      <c r="H65" s="136">
        <v>40</v>
      </c>
      <c r="I65" s="178"/>
      <c r="J65" s="178"/>
      <c r="K65" s="179"/>
      <c r="L65" s="137">
        <f t="shared" si="5"/>
        <v>0</v>
      </c>
      <c r="N65" s="113"/>
      <c r="O65" s="113"/>
      <c r="R65" s="146"/>
      <c r="S65" s="146"/>
      <c r="T65" s="146"/>
      <c r="U65" s="146"/>
      <c r="AL65" s="113"/>
      <c r="AN65" s="113"/>
      <c r="AO65" s="113"/>
      <c r="AY65" s="139"/>
      <c r="AZ65" s="139"/>
      <c r="BA65" s="139"/>
      <c r="BB65" s="139"/>
      <c r="BC65" s="139"/>
      <c r="BD65" s="113"/>
      <c r="BE65" s="139"/>
      <c r="BF65" s="113"/>
      <c r="BG65" s="113"/>
    </row>
    <row r="66" spans="2:59" s="106" customFormat="1" ht="30.6" customHeight="1">
      <c r="B66" s="111"/>
      <c r="C66" s="133">
        <v>9</v>
      </c>
      <c r="D66" s="133" t="s">
        <v>676</v>
      </c>
      <c r="E66" s="135" t="s">
        <v>689</v>
      </c>
      <c r="F66" s="135"/>
      <c r="G66" s="135" t="s">
        <v>267</v>
      </c>
      <c r="H66" s="136">
        <v>40</v>
      </c>
      <c r="I66" s="178"/>
      <c r="J66" s="178"/>
      <c r="K66" s="179"/>
      <c r="L66" s="137">
        <f t="shared" si="5"/>
        <v>0</v>
      </c>
      <c r="N66" s="113"/>
      <c r="O66" s="113"/>
      <c r="R66" s="146"/>
      <c r="S66" s="146"/>
      <c r="T66" s="146"/>
      <c r="U66" s="146"/>
      <c r="AL66" s="113"/>
      <c r="AN66" s="113"/>
      <c r="AO66" s="113"/>
      <c r="AY66" s="139"/>
      <c r="AZ66" s="139"/>
      <c r="BA66" s="139"/>
      <c r="BB66" s="139"/>
      <c r="BC66" s="139"/>
      <c r="BD66" s="113"/>
      <c r="BE66" s="139"/>
      <c r="BF66" s="113"/>
      <c r="BG66" s="113"/>
    </row>
    <row r="67" spans="2:59" s="106" customFormat="1" ht="33.6" customHeight="1">
      <c r="B67" s="111"/>
      <c r="C67" s="140" t="s">
        <v>693</v>
      </c>
      <c r="D67" s="141"/>
      <c r="E67" s="142"/>
      <c r="F67" s="143"/>
      <c r="G67" s="143"/>
      <c r="H67" s="144"/>
      <c r="I67" s="180"/>
      <c r="J67" s="180"/>
      <c r="K67" s="181"/>
      <c r="L67" s="145">
        <f>SUM(L68:L79)</f>
        <v>0</v>
      </c>
      <c r="N67" s="113"/>
      <c r="O67" s="113"/>
      <c r="R67" s="146"/>
      <c r="S67" s="146"/>
      <c r="T67" s="146"/>
      <c r="U67" s="146"/>
      <c r="AL67" s="113"/>
      <c r="AN67" s="113"/>
      <c r="AO67" s="113"/>
      <c r="AY67" s="139"/>
      <c r="AZ67" s="139"/>
      <c r="BA67" s="139"/>
      <c r="BB67" s="139"/>
      <c r="BC67" s="139"/>
      <c r="BD67" s="113"/>
      <c r="BE67" s="139"/>
      <c r="BF67" s="113"/>
      <c r="BG67" s="113"/>
    </row>
    <row r="68" spans="2:59" s="106" customFormat="1" ht="30.6" customHeight="1">
      <c r="B68" s="111"/>
      <c r="C68" s="133">
        <v>10</v>
      </c>
      <c r="D68" s="133" t="s">
        <v>694</v>
      </c>
      <c r="E68" s="135" t="s">
        <v>695</v>
      </c>
      <c r="F68" s="135" t="s">
        <v>696</v>
      </c>
      <c r="G68" s="135" t="s">
        <v>697</v>
      </c>
      <c r="H68" s="136">
        <v>1</v>
      </c>
      <c r="I68" s="178"/>
      <c r="J68" s="178"/>
      <c r="K68" s="179"/>
      <c r="L68" s="137">
        <f aca="true" t="shared" si="6" ref="L68:L79">(H68*I68)+(H68*K68)</f>
        <v>0</v>
      </c>
      <c r="N68" s="113"/>
      <c r="O68" s="113"/>
      <c r="R68" s="146"/>
      <c r="S68" s="146"/>
      <c r="T68" s="146"/>
      <c r="U68" s="146"/>
      <c r="AL68" s="113"/>
      <c r="AN68" s="113"/>
      <c r="AO68" s="113"/>
      <c r="AY68" s="139"/>
      <c r="AZ68" s="139"/>
      <c r="BA68" s="139"/>
      <c r="BB68" s="139"/>
      <c r="BC68" s="139"/>
      <c r="BD68" s="113"/>
      <c r="BE68" s="139"/>
      <c r="BF68" s="113"/>
      <c r="BG68" s="113"/>
    </row>
    <row r="69" spans="2:59" s="106" customFormat="1" ht="30.6" customHeight="1">
      <c r="B69" s="111"/>
      <c r="C69" s="133">
        <v>11</v>
      </c>
      <c r="D69" s="133" t="s">
        <v>694</v>
      </c>
      <c r="E69" s="135" t="s">
        <v>698</v>
      </c>
      <c r="F69" s="135" t="s">
        <v>699</v>
      </c>
      <c r="G69" s="135" t="s">
        <v>697</v>
      </c>
      <c r="H69" s="136">
        <v>1</v>
      </c>
      <c r="I69" s="178"/>
      <c r="J69" s="178"/>
      <c r="K69" s="179"/>
      <c r="L69" s="137">
        <f t="shared" si="6"/>
        <v>0</v>
      </c>
      <c r="N69" s="113"/>
      <c r="O69" s="113"/>
      <c r="R69" s="146"/>
      <c r="S69" s="146"/>
      <c r="T69" s="146"/>
      <c r="U69" s="146"/>
      <c r="AL69" s="113"/>
      <c r="AN69" s="113"/>
      <c r="AO69" s="113"/>
      <c r="AY69" s="139"/>
      <c r="AZ69" s="139"/>
      <c r="BA69" s="139"/>
      <c r="BB69" s="139"/>
      <c r="BC69" s="139"/>
      <c r="BD69" s="113"/>
      <c r="BE69" s="139"/>
      <c r="BF69" s="113"/>
      <c r="BG69" s="113"/>
    </row>
    <row r="70" spans="2:59" s="106" customFormat="1" ht="30.6" customHeight="1">
      <c r="B70" s="111"/>
      <c r="C70" s="133">
        <v>12</v>
      </c>
      <c r="D70" s="133" t="s">
        <v>694</v>
      </c>
      <c r="E70" s="135" t="s">
        <v>700</v>
      </c>
      <c r="F70" s="135"/>
      <c r="G70" s="135" t="s">
        <v>697</v>
      </c>
      <c r="H70" s="136">
        <v>1</v>
      </c>
      <c r="I70" s="178"/>
      <c r="J70" s="178"/>
      <c r="K70" s="179"/>
      <c r="L70" s="137">
        <f t="shared" si="6"/>
        <v>0</v>
      </c>
      <c r="N70" s="113"/>
      <c r="O70" s="113"/>
      <c r="R70" s="146"/>
      <c r="S70" s="146"/>
      <c r="T70" s="146"/>
      <c r="U70" s="146"/>
      <c r="AL70" s="113"/>
      <c r="AN70" s="113"/>
      <c r="AO70" s="113"/>
      <c r="AY70" s="139"/>
      <c r="AZ70" s="139"/>
      <c r="BA70" s="139"/>
      <c r="BB70" s="139"/>
      <c r="BC70" s="139"/>
      <c r="BD70" s="113"/>
      <c r="BE70" s="139"/>
      <c r="BF70" s="113"/>
      <c r="BG70" s="113"/>
    </row>
    <row r="71" spans="2:59" s="106" customFormat="1" ht="30.6" customHeight="1">
      <c r="B71" s="111"/>
      <c r="C71" s="133">
        <v>13</v>
      </c>
      <c r="D71" s="133" t="s">
        <v>694</v>
      </c>
      <c r="E71" s="135" t="s">
        <v>701</v>
      </c>
      <c r="F71" s="135"/>
      <c r="G71" s="135" t="s">
        <v>697</v>
      </c>
      <c r="H71" s="136">
        <v>1</v>
      </c>
      <c r="I71" s="178"/>
      <c r="J71" s="178"/>
      <c r="K71" s="179"/>
      <c r="L71" s="137">
        <f t="shared" si="6"/>
        <v>0</v>
      </c>
      <c r="N71" s="113"/>
      <c r="O71" s="113"/>
      <c r="R71" s="146"/>
      <c r="S71" s="146"/>
      <c r="T71" s="146"/>
      <c r="U71" s="146"/>
      <c r="AL71" s="113"/>
      <c r="AN71" s="113"/>
      <c r="AO71" s="113"/>
      <c r="AY71" s="139"/>
      <c r="AZ71" s="139"/>
      <c r="BA71" s="139"/>
      <c r="BB71" s="139"/>
      <c r="BC71" s="139"/>
      <c r="BD71" s="113"/>
      <c r="BE71" s="139"/>
      <c r="BF71" s="113"/>
      <c r="BG71" s="113"/>
    </row>
    <row r="72" spans="2:59" s="106" customFormat="1" ht="30.6" customHeight="1">
      <c r="B72" s="111"/>
      <c r="C72" s="133">
        <v>14</v>
      </c>
      <c r="D72" s="133" t="s">
        <v>694</v>
      </c>
      <c r="E72" s="135" t="s">
        <v>702</v>
      </c>
      <c r="F72" s="135"/>
      <c r="G72" s="135" t="s">
        <v>697</v>
      </c>
      <c r="H72" s="136">
        <v>1</v>
      </c>
      <c r="I72" s="178"/>
      <c r="J72" s="178"/>
      <c r="K72" s="179"/>
      <c r="L72" s="137">
        <f t="shared" si="6"/>
        <v>0</v>
      </c>
      <c r="N72" s="113"/>
      <c r="O72" s="113"/>
      <c r="R72" s="146"/>
      <c r="S72" s="146"/>
      <c r="T72" s="146"/>
      <c r="U72" s="146"/>
      <c r="AL72" s="113"/>
      <c r="AN72" s="113"/>
      <c r="AO72" s="113"/>
      <c r="AY72" s="139"/>
      <c r="AZ72" s="139"/>
      <c r="BA72" s="139"/>
      <c r="BB72" s="139"/>
      <c r="BC72" s="139"/>
      <c r="BD72" s="113"/>
      <c r="BE72" s="139"/>
      <c r="BF72" s="113"/>
      <c r="BG72" s="113"/>
    </row>
    <row r="73" spans="2:59" s="106" customFormat="1" ht="30.6" customHeight="1">
      <c r="B73" s="111"/>
      <c r="C73" s="133">
        <v>15</v>
      </c>
      <c r="D73" s="133" t="s">
        <v>694</v>
      </c>
      <c r="E73" s="135" t="s">
        <v>703</v>
      </c>
      <c r="F73" s="135"/>
      <c r="G73" s="135" t="s">
        <v>697</v>
      </c>
      <c r="H73" s="136">
        <v>2</v>
      </c>
      <c r="I73" s="178"/>
      <c r="J73" s="178"/>
      <c r="K73" s="179"/>
      <c r="L73" s="137">
        <f t="shared" si="6"/>
        <v>0</v>
      </c>
      <c r="N73" s="113"/>
      <c r="O73" s="113"/>
      <c r="R73" s="146"/>
      <c r="S73" s="146"/>
      <c r="T73" s="146"/>
      <c r="U73" s="146"/>
      <c r="AL73" s="113"/>
      <c r="AN73" s="113"/>
      <c r="AO73" s="113"/>
      <c r="AY73" s="139"/>
      <c r="AZ73" s="139"/>
      <c r="BA73" s="139"/>
      <c r="BB73" s="139"/>
      <c r="BC73" s="139"/>
      <c r="BD73" s="113"/>
      <c r="BE73" s="139"/>
      <c r="BF73" s="113"/>
      <c r="BG73" s="113"/>
    </row>
    <row r="74" spans="2:59" s="106" customFormat="1" ht="30.6" customHeight="1">
      <c r="B74" s="111"/>
      <c r="C74" s="133">
        <v>16</v>
      </c>
      <c r="D74" s="133" t="s">
        <v>694</v>
      </c>
      <c r="E74" s="135" t="s">
        <v>704</v>
      </c>
      <c r="F74" s="135"/>
      <c r="G74" s="135" t="s">
        <v>697</v>
      </c>
      <c r="H74" s="136">
        <v>2</v>
      </c>
      <c r="I74" s="178"/>
      <c r="J74" s="178"/>
      <c r="K74" s="179"/>
      <c r="L74" s="137">
        <f t="shared" si="6"/>
        <v>0</v>
      </c>
      <c r="N74" s="113"/>
      <c r="O74" s="113"/>
      <c r="R74" s="146"/>
      <c r="S74" s="146"/>
      <c r="T74" s="146"/>
      <c r="U74" s="146"/>
      <c r="AL74" s="113"/>
      <c r="AN74" s="113"/>
      <c r="AO74" s="113"/>
      <c r="AY74" s="139"/>
      <c r="AZ74" s="139"/>
      <c r="BA74" s="139"/>
      <c r="BB74" s="139"/>
      <c r="BC74" s="139"/>
      <c r="BD74" s="113"/>
      <c r="BE74" s="139"/>
      <c r="BF74" s="113"/>
      <c r="BG74" s="113"/>
    </row>
    <row r="75" spans="2:59" s="106" customFormat="1" ht="30.6" customHeight="1">
      <c r="B75" s="111"/>
      <c r="C75" s="133">
        <v>17</v>
      </c>
      <c r="D75" s="133" t="s">
        <v>694</v>
      </c>
      <c r="E75" s="135" t="s">
        <v>705</v>
      </c>
      <c r="F75" s="135"/>
      <c r="G75" s="135" t="s">
        <v>697</v>
      </c>
      <c r="H75" s="136">
        <v>1</v>
      </c>
      <c r="I75" s="178"/>
      <c r="J75" s="178"/>
      <c r="K75" s="179"/>
      <c r="L75" s="137">
        <f t="shared" si="6"/>
        <v>0</v>
      </c>
      <c r="N75" s="113"/>
      <c r="O75" s="113"/>
      <c r="R75" s="146"/>
      <c r="S75" s="146"/>
      <c r="T75" s="146"/>
      <c r="U75" s="146"/>
      <c r="AL75" s="113"/>
      <c r="AN75" s="113"/>
      <c r="AO75" s="113"/>
      <c r="AY75" s="139"/>
      <c r="AZ75" s="139"/>
      <c r="BA75" s="139"/>
      <c r="BB75" s="139"/>
      <c r="BC75" s="139"/>
      <c r="BD75" s="113"/>
      <c r="BE75" s="139"/>
      <c r="BF75" s="113"/>
      <c r="BG75" s="113"/>
    </row>
    <row r="76" spans="2:59" s="106" customFormat="1" ht="30.6" customHeight="1">
      <c r="B76" s="111"/>
      <c r="C76" s="133">
        <v>18</v>
      </c>
      <c r="D76" s="133" t="s">
        <v>694</v>
      </c>
      <c r="E76" s="135" t="s">
        <v>706</v>
      </c>
      <c r="F76" s="135"/>
      <c r="G76" s="135" t="s">
        <v>697</v>
      </c>
      <c r="H76" s="136">
        <v>18</v>
      </c>
      <c r="I76" s="178"/>
      <c r="J76" s="178"/>
      <c r="K76" s="179"/>
      <c r="L76" s="137">
        <f t="shared" si="6"/>
        <v>0</v>
      </c>
      <c r="N76" s="113"/>
      <c r="O76" s="113"/>
      <c r="R76" s="146"/>
      <c r="S76" s="146"/>
      <c r="T76" s="146"/>
      <c r="U76" s="146"/>
      <c r="AL76" s="113"/>
      <c r="AN76" s="113"/>
      <c r="AO76" s="113"/>
      <c r="AY76" s="139"/>
      <c r="AZ76" s="139"/>
      <c r="BA76" s="139"/>
      <c r="BB76" s="139"/>
      <c r="BC76" s="139"/>
      <c r="BD76" s="113"/>
      <c r="BE76" s="139"/>
      <c r="BF76" s="113"/>
      <c r="BG76" s="113"/>
    </row>
    <row r="77" spans="2:59" s="106" customFormat="1" ht="30.6" customHeight="1">
      <c r="B77" s="111"/>
      <c r="C77" s="133">
        <v>19</v>
      </c>
      <c r="D77" s="133" t="s">
        <v>694</v>
      </c>
      <c r="E77" s="135" t="s">
        <v>707</v>
      </c>
      <c r="F77" s="135"/>
      <c r="G77" s="135" t="s">
        <v>697</v>
      </c>
      <c r="H77" s="136">
        <v>2</v>
      </c>
      <c r="I77" s="178"/>
      <c r="J77" s="178"/>
      <c r="K77" s="179"/>
      <c r="L77" s="137">
        <f t="shared" si="6"/>
        <v>0</v>
      </c>
      <c r="N77" s="113"/>
      <c r="O77" s="113"/>
      <c r="R77" s="146"/>
      <c r="S77" s="146"/>
      <c r="T77" s="146"/>
      <c r="U77" s="146"/>
      <c r="AL77" s="113"/>
      <c r="AN77" s="113"/>
      <c r="AO77" s="113"/>
      <c r="AY77" s="139"/>
      <c r="AZ77" s="139"/>
      <c r="BA77" s="139"/>
      <c r="BB77" s="139"/>
      <c r="BC77" s="139"/>
      <c r="BD77" s="113"/>
      <c r="BE77" s="139"/>
      <c r="BF77" s="113"/>
      <c r="BG77" s="113"/>
    </row>
    <row r="78" spans="2:59" s="106" customFormat="1" ht="30.6" customHeight="1">
      <c r="B78" s="111"/>
      <c r="C78" s="133">
        <v>20</v>
      </c>
      <c r="D78" s="133" t="s">
        <v>694</v>
      </c>
      <c r="E78" s="135" t="s">
        <v>708</v>
      </c>
      <c r="F78" s="135"/>
      <c r="G78" s="135" t="s">
        <v>697</v>
      </c>
      <c r="H78" s="136">
        <v>6</v>
      </c>
      <c r="I78" s="178"/>
      <c r="J78" s="178"/>
      <c r="K78" s="179"/>
      <c r="L78" s="137">
        <f t="shared" si="6"/>
        <v>0</v>
      </c>
      <c r="N78" s="113"/>
      <c r="O78" s="113"/>
      <c r="R78" s="146"/>
      <c r="S78" s="146"/>
      <c r="T78" s="146"/>
      <c r="U78" s="146"/>
      <c r="AL78" s="113"/>
      <c r="AN78" s="113"/>
      <c r="AO78" s="113"/>
      <c r="AY78" s="139"/>
      <c r="AZ78" s="139"/>
      <c r="BA78" s="139"/>
      <c r="BB78" s="139"/>
      <c r="BC78" s="139"/>
      <c r="BD78" s="113"/>
      <c r="BE78" s="139"/>
      <c r="BF78" s="113"/>
      <c r="BG78" s="113"/>
    </row>
    <row r="79" spans="2:59" s="106" customFormat="1" ht="30.6" customHeight="1">
      <c r="B79" s="111"/>
      <c r="C79" s="133">
        <v>21</v>
      </c>
      <c r="D79" s="133" t="s">
        <v>694</v>
      </c>
      <c r="E79" s="135" t="s">
        <v>709</v>
      </c>
      <c r="F79" s="135"/>
      <c r="G79" s="135" t="s">
        <v>221</v>
      </c>
      <c r="H79" s="136">
        <v>1</v>
      </c>
      <c r="I79" s="178"/>
      <c r="J79" s="178"/>
      <c r="K79" s="179"/>
      <c r="L79" s="137">
        <f t="shared" si="6"/>
        <v>0</v>
      </c>
      <c r="N79" s="113"/>
      <c r="O79" s="113"/>
      <c r="R79" s="146"/>
      <c r="S79" s="146"/>
      <c r="T79" s="146"/>
      <c r="U79" s="146"/>
      <c r="AL79" s="113"/>
      <c r="AN79" s="113"/>
      <c r="AO79" s="113"/>
      <c r="AY79" s="139"/>
      <c r="AZ79" s="139"/>
      <c r="BA79" s="139"/>
      <c r="BB79" s="139"/>
      <c r="BC79" s="139"/>
      <c r="BD79" s="113"/>
      <c r="BE79" s="139"/>
      <c r="BF79" s="113"/>
      <c r="BG79" s="113"/>
    </row>
    <row r="80" spans="2:59" s="106" customFormat="1" ht="33.6" customHeight="1">
      <c r="B80" s="111"/>
      <c r="C80" s="140" t="s">
        <v>710</v>
      </c>
      <c r="D80" s="141"/>
      <c r="E80" s="142"/>
      <c r="F80" s="143"/>
      <c r="G80" s="143"/>
      <c r="H80" s="144"/>
      <c r="I80" s="180"/>
      <c r="J80" s="180"/>
      <c r="K80" s="181"/>
      <c r="L80" s="145">
        <f>SUM(L81:L92)</f>
        <v>0</v>
      </c>
      <c r="N80" s="113"/>
      <c r="O80" s="113"/>
      <c r="R80" s="146"/>
      <c r="S80" s="146"/>
      <c r="T80" s="146"/>
      <c r="U80" s="146"/>
      <c r="AL80" s="113"/>
      <c r="AN80" s="113"/>
      <c r="AO80" s="113"/>
      <c r="AY80" s="139"/>
      <c r="AZ80" s="139"/>
      <c r="BA80" s="139"/>
      <c r="BB80" s="139"/>
      <c r="BC80" s="139"/>
      <c r="BD80" s="113"/>
      <c r="BE80" s="139"/>
      <c r="BF80" s="113"/>
      <c r="BG80" s="113"/>
    </row>
    <row r="81" spans="2:59" s="106" customFormat="1" ht="30.6" customHeight="1">
      <c r="B81" s="111"/>
      <c r="C81" s="133">
        <v>22</v>
      </c>
      <c r="D81" s="133" t="s">
        <v>694</v>
      </c>
      <c r="E81" s="135" t="s">
        <v>711</v>
      </c>
      <c r="F81" s="135"/>
      <c r="G81" s="135" t="s">
        <v>697</v>
      </c>
      <c r="H81" s="136">
        <v>12</v>
      </c>
      <c r="I81" s="178"/>
      <c r="J81" s="178"/>
      <c r="K81" s="179"/>
      <c r="L81" s="137">
        <f aca="true" t="shared" si="7" ref="L81:L92">(H81*I81)+(H81*K81)</f>
        <v>0</v>
      </c>
      <c r="N81" s="113"/>
      <c r="O81" s="113"/>
      <c r="R81" s="146"/>
      <c r="S81" s="146"/>
      <c r="T81" s="146"/>
      <c r="U81" s="146"/>
      <c r="AL81" s="113"/>
      <c r="AN81" s="113"/>
      <c r="AO81" s="113"/>
      <c r="AY81" s="139"/>
      <c r="AZ81" s="139"/>
      <c r="BA81" s="139"/>
      <c r="BB81" s="139"/>
      <c r="BC81" s="139"/>
      <c r="BD81" s="113"/>
      <c r="BE81" s="139"/>
      <c r="BF81" s="113"/>
      <c r="BG81" s="113"/>
    </row>
    <row r="82" spans="2:59" s="106" customFormat="1" ht="30.6" customHeight="1">
      <c r="B82" s="111"/>
      <c r="C82" s="133">
        <v>23</v>
      </c>
      <c r="D82" s="133" t="s">
        <v>694</v>
      </c>
      <c r="E82" s="135" t="s">
        <v>712</v>
      </c>
      <c r="F82" s="135"/>
      <c r="G82" s="135" t="s">
        <v>697</v>
      </c>
      <c r="H82" s="136">
        <v>4</v>
      </c>
      <c r="I82" s="178"/>
      <c r="J82" s="178"/>
      <c r="K82" s="179"/>
      <c r="L82" s="137">
        <f t="shared" si="7"/>
        <v>0</v>
      </c>
      <c r="N82" s="113"/>
      <c r="O82" s="113"/>
      <c r="R82" s="146"/>
      <c r="S82" s="146"/>
      <c r="T82" s="146"/>
      <c r="U82" s="146"/>
      <c r="AL82" s="113"/>
      <c r="AN82" s="113"/>
      <c r="AO82" s="113"/>
      <c r="AY82" s="139"/>
      <c r="AZ82" s="139"/>
      <c r="BA82" s="139"/>
      <c r="BB82" s="139"/>
      <c r="BC82" s="139"/>
      <c r="BD82" s="113"/>
      <c r="BE82" s="139"/>
      <c r="BF82" s="113"/>
      <c r="BG82" s="113"/>
    </row>
    <row r="83" spans="2:59" s="106" customFormat="1" ht="30.6" customHeight="1">
      <c r="B83" s="111"/>
      <c r="C83" s="133">
        <v>24</v>
      </c>
      <c r="D83" s="133" t="s">
        <v>694</v>
      </c>
      <c r="E83" s="135" t="s">
        <v>713</v>
      </c>
      <c r="F83" s="135"/>
      <c r="G83" s="135" t="s">
        <v>697</v>
      </c>
      <c r="H83" s="136">
        <v>1</v>
      </c>
      <c r="I83" s="178"/>
      <c r="J83" s="178"/>
      <c r="K83" s="179"/>
      <c r="L83" s="137">
        <f t="shared" si="7"/>
        <v>0</v>
      </c>
      <c r="N83" s="113"/>
      <c r="O83" s="113"/>
      <c r="R83" s="146"/>
      <c r="S83" s="146"/>
      <c r="T83" s="146"/>
      <c r="U83" s="146"/>
      <c r="AL83" s="113"/>
      <c r="AN83" s="113"/>
      <c r="AO83" s="113"/>
      <c r="AY83" s="139"/>
      <c r="AZ83" s="139"/>
      <c r="BA83" s="139"/>
      <c r="BB83" s="139"/>
      <c r="BC83" s="139"/>
      <c r="BD83" s="113"/>
      <c r="BE83" s="139"/>
      <c r="BF83" s="113"/>
      <c r="BG83" s="113"/>
    </row>
    <row r="84" spans="2:59" s="106" customFormat="1" ht="30.6" customHeight="1">
      <c r="B84" s="111"/>
      <c r="C84" s="133">
        <v>25</v>
      </c>
      <c r="D84" s="133" t="s">
        <v>694</v>
      </c>
      <c r="E84" s="135" t="s">
        <v>714</v>
      </c>
      <c r="F84" s="135"/>
      <c r="G84" s="135" t="s">
        <v>697</v>
      </c>
      <c r="H84" s="136">
        <v>28</v>
      </c>
      <c r="I84" s="178"/>
      <c r="J84" s="178"/>
      <c r="K84" s="179"/>
      <c r="L84" s="137">
        <f t="shared" si="7"/>
        <v>0</v>
      </c>
      <c r="N84" s="113"/>
      <c r="O84" s="113" t="s">
        <v>715</v>
      </c>
      <c r="R84" s="146">
        <v>0</v>
      </c>
      <c r="S84" s="146" t="e">
        <f>#REF!*#REF!</f>
        <v>#REF!</v>
      </c>
      <c r="T84" s="146">
        <v>0.4</v>
      </c>
      <c r="U84" s="146" t="e">
        <f>#REF!*#REF!</f>
        <v>#REF!</v>
      </c>
      <c r="AL84" s="113" t="s">
        <v>716</v>
      </c>
      <c r="AN84" s="113" t="s">
        <v>717</v>
      </c>
      <c r="AO84" s="113" t="s">
        <v>194</v>
      </c>
      <c r="AS84" s="106" t="s">
        <v>674</v>
      </c>
      <c r="AY84" s="139" t="e">
        <f>IF(#REF!="základní",#REF!,0)</f>
        <v>#REF!</v>
      </c>
      <c r="AZ84" s="139" t="e">
        <f>IF(#REF!="snížená",#REF!,0)</f>
        <v>#REF!</v>
      </c>
      <c r="BA84" s="139" t="e">
        <f>IF(#REF!="zákl. přenesená",#REF!,0)</f>
        <v>#REF!</v>
      </c>
      <c r="BB84" s="139" t="e">
        <f>IF(#REF!="sníž. přenesená",#REF!,0)</f>
        <v>#REF!</v>
      </c>
      <c r="BC84" s="139" t="e">
        <f>IF(#REF!="nulová",#REF!,0)</f>
        <v>#REF!</v>
      </c>
      <c r="BD84" s="113" t="s">
        <v>75</v>
      </c>
      <c r="BE84" s="139" t="e">
        <f>ROUND(#REF!*#REF!,2)</f>
        <v>#REF!</v>
      </c>
      <c r="BF84" s="113" t="s">
        <v>716</v>
      </c>
      <c r="BG84" s="113" t="s">
        <v>718</v>
      </c>
    </row>
    <row r="85" spans="2:59" s="106" customFormat="1" ht="30.6" customHeight="1">
      <c r="B85" s="111"/>
      <c r="C85" s="133">
        <v>26</v>
      </c>
      <c r="D85" s="133" t="s">
        <v>694</v>
      </c>
      <c r="E85" s="135" t="s">
        <v>719</v>
      </c>
      <c r="F85" s="135" t="s">
        <v>720</v>
      </c>
      <c r="G85" s="135" t="s">
        <v>697</v>
      </c>
      <c r="H85" s="136">
        <v>4</v>
      </c>
      <c r="I85" s="178"/>
      <c r="J85" s="178"/>
      <c r="K85" s="179"/>
      <c r="L85" s="137">
        <f t="shared" si="7"/>
        <v>0</v>
      </c>
      <c r="N85" s="113"/>
      <c r="O85" s="113"/>
      <c r="R85" s="146"/>
      <c r="S85" s="146"/>
      <c r="T85" s="146"/>
      <c r="U85" s="146"/>
      <c r="AL85" s="113"/>
      <c r="AN85" s="113"/>
      <c r="AO85" s="113"/>
      <c r="AY85" s="139"/>
      <c r="AZ85" s="139"/>
      <c r="BA85" s="139"/>
      <c r="BB85" s="139"/>
      <c r="BC85" s="139"/>
      <c r="BD85" s="113"/>
      <c r="BE85" s="139"/>
      <c r="BF85" s="113"/>
      <c r="BG85" s="113"/>
    </row>
    <row r="86" spans="2:59" s="106" customFormat="1" ht="51.2" customHeight="1">
      <c r="B86" s="111"/>
      <c r="C86" s="133">
        <v>27</v>
      </c>
      <c r="D86" s="133" t="s">
        <v>694</v>
      </c>
      <c r="E86" s="135" t="s">
        <v>721</v>
      </c>
      <c r="F86" s="135"/>
      <c r="G86" s="135" t="s">
        <v>697</v>
      </c>
      <c r="H86" s="136">
        <v>5</v>
      </c>
      <c r="I86" s="178"/>
      <c r="J86" s="178"/>
      <c r="K86" s="179"/>
      <c r="L86" s="137">
        <f t="shared" si="7"/>
        <v>0</v>
      </c>
      <c r="N86" s="113"/>
      <c r="O86" s="113" t="s">
        <v>715</v>
      </c>
      <c r="R86" s="146">
        <v>0</v>
      </c>
      <c r="S86" s="146" t="e">
        <f aca="true" t="shared" si="8" ref="S86:S87">#REF!*#REF!</f>
        <v>#REF!</v>
      </c>
      <c r="T86" s="146">
        <v>0.4</v>
      </c>
      <c r="U86" s="146" t="e">
        <f aca="true" t="shared" si="9" ref="U86:U87">#REF!*#REF!</f>
        <v>#REF!</v>
      </c>
      <c r="AL86" s="113" t="s">
        <v>716</v>
      </c>
      <c r="AN86" s="113" t="s">
        <v>717</v>
      </c>
      <c r="AO86" s="113" t="s">
        <v>194</v>
      </c>
      <c r="AS86" s="106" t="s">
        <v>674</v>
      </c>
      <c r="AY86" s="139" t="e">
        <f aca="true" t="shared" si="10" ref="AY86:AY87">IF(#REF!="základní",#REF!,0)</f>
        <v>#REF!</v>
      </c>
      <c r="AZ86" s="139" t="e">
        <f aca="true" t="shared" si="11" ref="AZ86:AZ87">IF(#REF!="snížená",#REF!,0)</f>
        <v>#REF!</v>
      </c>
      <c r="BA86" s="139" t="e">
        <f aca="true" t="shared" si="12" ref="BA86:BA87">IF(#REF!="zákl. přenesená",#REF!,0)</f>
        <v>#REF!</v>
      </c>
      <c r="BB86" s="139" t="e">
        <f aca="true" t="shared" si="13" ref="BB86:BB87">IF(#REF!="sníž. přenesená",#REF!,0)</f>
        <v>#REF!</v>
      </c>
      <c r="BC86" s="139" t="e">
        <f aca="true" t="shared" si="14" ref="BC86:BC87">IF(#REF!="nulová",#REF!,0)</f>
        <v>#REF!</v>
      </c>
      <c r="BD86" s="113" t="s">
        <v>75</v>
      </c>
      <c r="BE86" s="139" t="e">
        <f aca="true" t="shared" si="15" ref="BE86:BE87">ROUND(#REF!*#REF!,2)</f>
        <v>#REF!</v>
      </c>
      <c r="BF86" s="113" t="s">
        <v>716</v>
      </c>
      <c r="BG86" s="113" t="s">
        <v>718</v>
      </c>
    </row>
    <row r="87" spans="2:59" s="106" customFormat="1" ht="30.6" customHeight="1">
      <c r="B87" s="111"/>
      <c r="C87" s="133">
        <v>28</v>
      </c>
      <c r="D87" s="133" t="s">
        <v>694</v>
      </c>
      <c r="E87" s="135" t="s">
        <v>722</v>
      </c>
      <c r="F87" s="135"/>
      <c r="G87" s="135" t="s">
        <v>697</v>
      </c>
      <c r="H87" s="136">
        <v>4</v>
      </c>
      <c r="I87" s="178"/>
      <c r="J87" s="178"/>
      <c r="K87" s="179"/>
      <c r="L87" s="137">
        <f t="shared" si="7"/>
        <v>0</v>
      </c>
      <c r="N87" s="113"/>
      <c r="O87" s="113" t="s">
        <v>715</v>
      </c>
      <c r="R87" s="146">
        <v>0</v>
      </c>
      <c r="S87" s="146" t="e">
        <f t="shared" si="8"/>
        <v>#REF!</v>
      </c>
      <c r="T87" s="146">
        <v>0.4</v>
      </c>
      <c r="U87" s="146" t="e">
        <f t="shared" si="9"/>
        <v>#REF!</v>
      </c>
      <c r="AL87" s="113" t="s">
        <v>716</v>
      </c>
      <c r="AN87" s="113" t="s">
        <v>717</v>
      </c>
      <c r="AO87" s="113" t="s">
        <v>194</v>
      </c>
      <c r="AS87" s="106" t="s">
        <v>674</v>
      </c>
      <c r="AY87" s="139" t="e">
        <f t="shared" si="10"/>
        <v>#REF!</v>
      </c>
      <c r="AZ87" s="139" t="e">
        <f t="shared" si="11"/>
        <v>#REF!</v>
      </c>
      <c r="BA87" s="139" t="e">
        <f t="shared" si="12"/>
        <v>#REF!</v>
      </c>
      <c r="BB87" s="139" t="e">
        <f t="shared" si="13"/>
        <v>#REF!</v>
      </c>
      <c r="BC87" s="139" t="e">
        <f t="shared" si="14"/>
        <v>#REF!</v>
      </c>
      <c r="BD87" s="113" t="s">
        <v>75</v>
      </c>
      <c r="BE87" s="139" t="e">
        <f t="shared" si="15"/>
        <v>#REF!</v>
      </c>
      <c r="BF87" s="113" t="s">
        <v>716</v>
      </c>
      <c r="BG87" s="113" t="s">
        <v>718</v>
      </c>
    </row>
    <row r="88" spans="2:59" s="106" customFormat="1" ht="30.6" customHeight="1">
      <c r="B88" s="111"/>
      <c r="C88" s="133">
        <v>29</v>
      </c>
      <c r="D88" s="133" t="s">
        <v>694</v>
      </c>
      <c r="E88" s="135" t="s">
        <v>723</v>
      </c>
      <c r="F88" s="135" t="s">
        <v>724</v>
      </c>
      <c r="G88" s="135" t="s">
        <v>697</v>
      </c>
      <c r="H88" s="136">
        <v>1</v>
      </c>
      <c r="I88" s="178"/>
      <c r="J88" s="178"/>
      <c r="K88" s="179"/>
      <c r="L88" s="137">
        <f t="shared" si="7"/>
        <v>0</v>
      </c>
      <c r="N88" s="113"/>
      <c r="O88" s="113"/>
      <c r="R88" s="146"/>
      <c r="S88" s="146"/>
      <c r="T88" s="146"/>
      <c r="U88" s="146"/>
      <c r="AL88" s="113"/>
      <c r="AN88" s="113"/>
      <c r="AO88" s="113"/>
      <c r="AY88" s="139"/>
      <c r="AZ88" s="139"/>
      <c r="BA88" s="139"/>
      <c r="BB88" s="139"/>
      <c r="BC88" s="139"/>
      <c r="BD88" s="113"/>
      <c r="BE88" s="139"/>
      <c r="BF88" s="113"/>
      <c r="BG88" s="113"/>
    </row>
    <row r="89" spans="2:59" s="106" customFormat="1" ht="30.6" customHeight="1">
      <c r="B89" s="111"/>
      <c r="C89" s="133">
        <v>30</v>
      </c>
      <c r="D89" s="133" t="s">
        <v>694</v>
      </c>
      <c r="E89" s="135" t="s">
        <v>725</v>
      </c>
      <c r="F89" s="135"/>
      <c r="G89" s="135" t="s">
        <v>221</v>
      </c>
      <c r="H89" s="136">
        <v>1</v>
      </c>
      <c r="I89" s="178"/>
      <c r="J89" s="178"/>
      <c r="K89" s="179"/>
      <c r="L89" s="137">
        <f t="shared" si="7"/>
        <v>0</v>
      </c>
      <c r="N89" s="113"/>
      <c r="O89" s="113"/>
      <c r="R89" s="146"/>
      <c r="S89" s="146"/>
      <c r="T89" s="146"/>
      <c r="U89" s="146"/>
      <c r="AL89" s="113"/>
      <c r="AN89" s="113"/>
      <c r="AO89" s="113"/>
      <c r="AY89" s="139"/>
      <c r="AZ89" s="139"/>
      <c r="BA89" s="139"/>
      <c r="BB89" s="139"/>
      <c r="BC89" s="139"/>
      <c r="BD89" s="113"/>
      <c r="BE89" s="139"/>
      <c r="BF89" s="113"/>
      <c r="BG89" s="113"/>
    </row>
    <row r="90" spans="2:59" s="106" customFormat="1" ht="30.6" customHeight="1">
      <c r="B90" s="111"/>
      <c r="C90" s="133">
        <v>31</v>
      </c>
      <c r="D90" s="133" t="s">
        <v>676</v>
      </c>
      <c r="E90" s="135" t="s">
        <v>726</v>
      </c>
      <c r="F90" s="135"/>
      <c r="G90" s="135" t="s">
        <v>221</v>
      </c>
      <c r="H90" s="136">
        <v>1</v>
      </c>
      <c r="I90" s="178"/>
      <c r="J90" s="178"/>
      <c r="K90" s="179"/>
      <c r="L90" s="137">
        <f t="shared" si="7"/>
        <v>0</v>
      </c>
      <c r="N90" s="113"/>
      <c r="O90" s="113"/>
      <c r="R90" s="146"/>
      <c r="S90" s="146"/>
      <c r="T90" s="146"/>
      <c r="U90" s="146"/>
      <c r="AL90" s="113"/>
      <c r="AN90" s="113"/>
      <c r="AO90" s="113"/>
      <c r="AY90" s="139"/>
      <c r="AZ90" s="139"/>
      <c r="BA90" s="139"/>
      <c r="BB90" s="139"/>
      <c r="BC90" s="139"/>
      <c r="BD90" s="113"/>
      <c r="BE90" s="139"/>
      <c r="BF90" s="113"/>
      <c r="BG90" s="113"/>
    </row>
    <row r="91" spans="2:59" s="106" customFormat="1" ht="30.6" customHeight="1">
      <c r="B91" s="111"/>
      <c r="C91" s="133">
        <v>32</v>
      </c>
      <c r="D91" s="133" t="s">
        <v>676</v>
      </c>
      <c r="E91" s="135" t="s">
        <v>727</v>
      </c>
      <c r="F91" s="135"/>
      <c r="G91" s="135" t="s">
        <v>221</v>
      </c>
      <c r="H91" s="136">
        <v>1</v>
      </c>
      <c r="I91" s="178"/>
      <c r="J91" s="178"/>
      <c r="K91" s="179"/>
      <c r="L91" s="137">
        <f t="shared" si="7"/>
        <v>0</v>
      </c>
      <c r="N91" s="113"/>
      <c r="O91" s="113"/>
      <c r="R91" s="146"/>
      <c r="S91" s="146"/>
      <c r="T91" s="146"/>
      <c r="U91" s="146"/>
      <c r="AL91" s="113"/>
      <c r="AN91" s="113"/>
      <c r="AO91" s="113"/>
      <c r="AY91" s="139"/>
      <c r="AZ91" s="139"/>
      <c r="BA91" s="139"/>
      <c r="BB91" s="139"/>
      <c r="BC91" s="139"/>
      <c r="BD91" s="113"/>
      <c r="BE91" s="139"/>
      <c r="BF91" s="113"/>
      <c r="BG91" s="113"/>
    </row>
    <row r="92" spans="2:59" s="106" customFormat="1" ht="30.6" customHeight="1">
      <c r="B92" s="111"/>
      <c r="C92" s="133">
        <v>33</v>
      </c>
      <c r="D92" s="133" t="s">
        <v>694</v>
      </c>
      <c r="E92" s="135" t="s">
        <v>728</v>
      </c>
      <c r="F92" s="135"/>
      <c r="G92" s="135" t="s">
        <v>221</v>
      </c>
      <c r="H92" s="136">
        <v>1</v>
      </c>
      <c r="I92" s="178"/>
      <c r="J92" s="178"/>
      <c r="K92" s="179"/>
      <c r="L92" s="137">
        <f t="shared" si="7"/>
        <v>0</v>
      </c>
      <c r="N92" s="113"/>
      <c r="O92" s="113"/>
      <c r="R92" s="146"/>
      <c r="S92" s="146"/>
      <c r="T92" s="146"/>
      <c r="U92" s="146"/>
      <c r="AL92" s="113"/>
      <c r="AN92" s="113"/>
      <c r="AO92" s="113"/>
      <c r="AY92" s="139"/>
      <c r="AZ92" s="139"/>
      <c r="BA92" s="139"/>
      <c r="BB92" s="139"/>
      <c r="BC92" s="139"/>
      <c r="BD92" s="113"/>
      <c r="BE92" s="139"/>
      <c r="BF92" s="113"/>
      <c r="BG92" s="113"/>
    </row>
    <row r="93" spans="2:59" s="106" customFormat="1" ht="33.6" customHeight="1">
      <c r="B93" s="111"/>
      <c r="C93" s="140" t="s">
        <v>729</v>
      </c>
      <c r="D93" s="141"/>
      <c r="E93" s="142"/>
      <c r="F93" s="143"/>
      <c r="G93" s="143"/>
      <c r="H93" s="144"/>
      <c r="I93" s="180"/>
      <c r="J93" s="180"/>
      <c r="K93" s="181"/>
      <c r="L93" s="145">
        <f>SUM(L94:L97)</f>
        <v>0</v>
      </c>
      <c r="N93" s="113"/>
      <c r="O93" s="113"/>
      <c r="Q93" s="106" t="e">
        <f>SUM(#REF!)</f>
        <v>#REF!</v>
      </c>
      <c r="R93" s="146"/>
      <c r="S93" s="146" t="e">
        <f>SUM(#REF!)</f>
        <v>#REF!</v>
      </c>
      <c r="T93" s="146"/>
      <c r="U93" s="146" t="e">
        <f>SUM(#REF!)</f>
        <v>#REF!</v>
      </c>
      <c r="AL93" s="113" t="s">
        <v>75</v>
      </c>
      <c r="AN93" s="113" t="s">
        <v>657</v>
      </c>
      <c r="AO93" s="113" t="s">
        <v>75</v>
      </c>
      <c r="AS93" s="106" t="s">
        <v>674</v>
      </c>
      <c r="AY93" s="139"/>
      <c r="AZ93" s="139"/>
      <c r="BA93" s="139"/>
      <c r="BB93" s="139"/>
      <c r="BC93" s="139"/>
      <c r="BD93" s="113"/>
      <c r="BE93" s="139" t="e">
        <f>SUM(#REF!)</f>
        <v>#REF!</v>
      </c>
      <c r="BF93" s="113"/>
      <c r="BG93" s="113"/>
    </row>
    <row r="94" spans="2:59" s="106" customFormat="1" ht="30.6" customHeight="1">
      <c r="B94" s="111"/>
      <c r="C94" s="133">
        <v>34</v>
      </c>
      <c r="D94" s="133" t="s">
        <v>694</v>
      </c>
      <c r="E94" s="135" t="s">
        <v>730</v>
      </c>
      <c r="F94" s="135" t="s">
        <v>731</v>
      </c>
      <c r="G94" s="135" t="s">
        <v>697</v>
      </c>
      <c r="H94" s="136">
        <v>11</v>
      </c>
      <c r="I94" s="178"/>
      <c r="J94" s="178"/>
      <c r="K94" s="179"/>
      <c r="L94" s="137">
        <f aca="true" t="shared" si="16" ref="L94:L97">(H94*I94)+(H94*K94)</f>
        <v>0</v>
      </c>
      <c r="N94" s="113"/>
      <c r="O94" s="113"/>
      <c r="R94" s="146"/>
      <c r="S94" s="146"/>
      <c r="T94" s="146"/>
      <c r="U94" s="146"/>
      <c r="AL94" s="113"/>
      <c r="AN94" s="113"/>
      <c r="AO94" s="113"/>
      <c r="AY94" s="139"/>
      <c r="AZ94" s="139"/>
      <c r="BA94" s="139"/>
      <c r="BB94" s="139"/>
      <c r="BC94" s="139"/>
      <c r="BD94" s="113"/>
      <c r="BE94" s="139"/>
      <c r="BF94" s="113"/>
      <c r="BG94" s="113"/>
    </row>
    <row r="95" spans="2:59" s="106" customFormat="1" ht="30.6" customHeight="1">
      <c r="B95" s="111"/>
      <c r="C95" s="133">
        <v>35</v>
      </c>
      <c r="D95" s="133" t="s">
        <v>694</v>
      </c>
      <c r="E95" s="135" t="s">
        <v>730</v>
      </c>
      <c r="F95" s="135" t="s">
        <v>732</v>
      </c>
      <c r="G95" s="135" t="s">
        <v>697</v>
      </c>
      <c r="H95" s="136">
        <v>2</v>
      </c>
      <c r="I95" s="178"/>
      <c r="J95" s="178"/>
      <c r="K95" s="179"/>
      <c r="L95" s="137">
        <f t="shared" si="16"/>
        <v>0</v>
      </c>
      <c r="N95" s="113"/>
      <c r="O95" s="113"/>
      <c r="R95" s="146"/>
      <c r="S95" s="146"/>
      <c r="T95" s="146"/>
      <c r="U95" s="146"/>
      <c r="AL95" s="113"/>
      <c r="AN95" s="113"/>
      <c r="AO95" s="113"/>
      <c r="AY95" s="139"/>
      <c r="AZ95" s="139"/>
      <c r="BA95" s="139"/>
      <c r="BB95" s="139"/>
      <c r="BC95" s="139"/>
      <c r="BD95" s="113"/>
      <c r="BE95" s="139"/>
      <c r="BF95" s="113"/>
      <c r="BG95" s="113"/>
    </row>
    <row r="96" spans="2:59" s="106" customFormat="1" ht="30.6" customHeight="1">
      <c r="B96" s="111"/>
      <c r="C96" s="133">
        <v>36</v>
      </c>
      <c r="D96" s="133" t="s">
        <v>694</v>
      </c>
      <c r="E96" s="135" t="s">
        <v>730</v>
      </c>
      <c r="F96" s="135" t="s">
        <v>733</v>
      </c>
      <c r="G96" s="135" t="s">
        <v>697</v>
      </c>
      <c r="H96" s="136">
        <v>1</v>
      </c>
      <c r="I96" s="178"/>
      <c r="J96" s="178"/>
      <c r="K96" s="179"/>
      <c r="L96" s="137">
        <f t="shared" si="16"/>
        <v>0</v>
      </c>
      <c r="N96" s="113"/>
      <c r="O96" s="113"/>
      <c r="R96" s="146"/>
      <c r="S96" s="146"/>
      <c r="T96" s="146"/>
      <c r="U96" s="146"/>
      <c r="AL96" s="113"/>
      <c r="AN96" s="113"/>
      <c r="AO96" s="113"/>
      <c r="AY96" s="139"/>
      <c r="AZ96" s="139"/>
      <c r="BA96" s="139"/>
      <c r="BB96" s="139"/>
      <c r="BC96" s="139"/>
      <c r="BD96" s="113"/>
      <c r="BE96" s="139"/>
      <c r="BF96" s="113"/>
      <c r="BG96" s="113"/>
    </row>
    <row r="97" spans="2:59" s="106" customFormat="1" ht="30.6" customHeight="1">
      <c r="B97" s="111"/>
      <c r="C97" s="133">
        <v>37</v>
      </c>
      <c r="D97" s="133" t="s">
        <v>694</v>
      </c>
      <c r="E97" s="135" t="s">
        <v>734</v>
      </c>
      <c r="F97" s="135"/>
      <c r="G97" s="135" t="s">
        <v>697</v>
      </c>
      <c r="H97" s="136">
        <v>1</v>
      </c>
      <c r="I97" s="178"/>
      <c r="J97" s="178"/>
      <c r="K97" s="179"/>
      <c r="L97" s="137">
        <f t="shared" si="16"/>
        <v>0</v>
      </c>
      <c r="N97" s="113"/>
      <c r="O97" s="113"/>
      <c r="R97" s="146"/>
      <c r="S97" s="146"/>
      <c r="T97" s="146"/>
      <c r="U97" s="146"/>
      <c r="AL97" s="113"/>
      <c r="AN97" s="113"/>
      <c r="AO97" s="113"/>
      <c r="AY97" s="139"/>
      <c r="AZ97" s="139"/>
      <c r="BA97" s="139"/>
      <c r="BB97" s="139"/>
      <c r="BC97" s="139"/>
      <c r="BD97" s="113"/>
      <c r="BE97" s="139"/>
      <c r="BF97" s="113"/>
      <c r="BG97" s="113"/>
    </row>
    <row r="98" spans="2:59" s="106" customFormat="1" ht="33.6" customHeight="1">
      <c r="B98" s="111"/>
      <c r="C98" s="140" t="s">
        <v>735</v>
      </c>
      <c r="D98" s="141"/>
      <c r="E98" s="142"/>
      <c r="F98" s="143"/>
      <c r="G98" s="143"/>
      <c r="H98" s="144"/>
      <c r="I98" s="180"/>
      <c r="J98" s="180"/>
      <c r="K98" s="181"/>
      <c r="L98" s="145">
        <f>SUM(L99:L104)</f>
        <v>0</v>
      </c>
      <c r="N98" s="113"/>
      <c r="O98" s="113"/>
      <c r="Q98" s="106" t="e">
        <f>SUM(#REF!)</f>
        <v>#REF!</v>
      </c>
      <c r="R98" s="146"/>
      <c r="S98" s="146" t="e">
        <f>SUM(#REF!)</f>
        <v>#REF!</v>
      </c>
      <c r="T98" s="146"/>
      <c r="U98" s="146" t="e">
        <f>SUM(#REF!)</f>
        <v>#REF!</v>
      </c>
      <c r="AL98" s="113" t="s">
        <v>75</v>
      </c>
      <c r="AN98" s="113" t="s">
        <v>657</v>
      </c>
      <c r="AO98" s="113" t="s">
        <v>75</v>
      </c>
      <c r="AS98" s="106" t="s">
        <v>674</v>
      </c>
      <c r="AY98" s="139"/>
      <c r="AZ98" s="139"/>
      <c r="BA98" s="139"/>
      <c r="BB98" s="139"/>
      <c r="BC98" s="139"/>
      <c r="BD98" s="113"/>
      <c r="BE98" s="139" t="e">
        <f>SUM(#REF!)</f>
        <v>#REF!</v>
      </c>
      <c r="BF98" s="113"/>
      <c r="BG98" s="113"/>
    </row>
    <row r="99" spans="2:59" s="106" customFormat="1" ht="30.6" customHeight="1">
      <c r="B99" s="111"/>
      <c r="C99" s="133">
        <v>38</v>
      </c>
      <c r="D99" s="133" t="s">
        <v>694</v>
      </c>
      <c r="E99" s="135" t="s">
        <v>736</v>
      </c>
      <c r="F99" s="135" t="s">
        <v>737</v>
      </c>
      <c r="G99" s="135" t="s">
        <v>697</v>
      </c>
      <c r="H99" s="136">
        <v>15</v>
      </c>
      <c r="I99" s="178"/>
      <c r="J99" s="178"/>
      <c r="K99" s="179"/>
      <c r="L99" s="137">
        <f aca="true" t="shared" si="17" ref="L99:L104">(H99*I99)+(H99*K99)</f>
        <v>0</v>
      </c>
      <c r="N99" s="113"/>
      <c r="O99" s="113"/>
      <c r="R99" s="146"/>
      <c r="S99" s="146"/>
      <c r="T99" s="146"/>
      <c r="U99" s="146"/>
      <c r="AL99" s="113"/>
      <c r="AN99" s="113"/>
      <c r="AO99" s="113"/>
      <c r="AY99" s="139"/>
      <c r="AZ99" s="139"/>
      <c r="BA99" s="139"/>
      <c r="BB99" s="139"/>
      <c r="BC99" s="139"/>
      <c r="BD99" s="113"/>
      <c r="BE99" s="139"/>
      <c r="BF99" s="113"/>
      <c r="BG99" s="113"/>
    </row>
    <row r="100" spans="2:59" s="106" customFormat="1" ht="30.6" customHeight="1">
      <c r="B100" s="111"/>
      <c r="C100" s="133">
        <v>39</v>
      </c>
      <c r="D100" s="133" t="s">
        <v>694</v>
      </c>
      <c r="E100" s="135" t="s">
        <v>738</v>
      </c>
      <c r="F100" s="135" t="s">
        <v>737</v>
      </c>
      <c r="G100" s="135" t="s">
        <v>697</v>
      </c>
      <c r="H100" s="136">
        <v>2</v>
      </c>
      <c r="I100" s="178"/>
      <c r="J100" s="178"/>
      <c r="K100" s="179"/>
      <c r="L100" s="137">
        <f t="shared" si="17"/>
        <v>0</v>
      </c>
      <c r="N100" s="113"/>
      <c r="O100" s="113"/>
      <c r="R100" s="146"/>
      <c r="S100" s="146"/>
      <c r="T100" s="146"/>
      <c r="U100" s="146"/>
      <c r="AL100" s="113"/>
      <c r="AN100" s="113"/>
      <c r="AO100" s="113"/>
      <c r="AY100" s="139"/>
      <c r="AZ100" s="139"/>
      <c r="BA100" s="139"/>
      <c r="BB100" s="139"/>
      <c r="BC100" s="139"/>
      <c r="BD100" s="113"/>
      <c r="BE100" s="139"/>
      <c r="BF100" s="113"/>
      <c r="BG100" s="113"/>
    </row>
    <row r="101" spans="2:59" s="106" customFormat="1" ht="30.6" customHeight="1">
      <c r="B101" s="111"/>
      <c r="C101" s="133">
        <v>40</v>
      </c>
      <c r="D101" s="133" t="s">
        <v>694</v>
      </c>
      <c r="E101" s="135" t="s">
        <v>739</v>
      </c>
      <c r="F101" s="135" t="s">
        <v>737</v>
      </c>
      <c r="G101" s="135" t="s">
        <v>697</v>
      </c>
      <c r="H101" s="136">
        <v>40</v>
      </c>
      <c r="I101" s="178"/>
      <c r="J101" s="178"/>
      <c r="K101" s="179"/>
      <c r="L101" s="137">
        <f t="shared" si="17"/>
        <v>0</v>
      </c>
      <c r="N101" s="113"/>
      <c r="O101" s="113"/>
      <c r="R101" s="146"/>
      <c r="S101" s="146"/>
      <c r="T101" s="146"/>
      <c r="U101" s="146"/>
      <c r="AL101" s="113"/>
      <c r="AN101" s="113"/>
      <c r="AO101" s="113"/>
      <c r="AY101" s="139"/>
      <c r="AZ101" s="139"/>
      <c r="BA101" s="139"/>
      <c r="BB101" s="139"/>
      <c r="BC101" s="139"/>
      <c r="BD101" s="113"/>
      <c r="BE101" s="139"/>
      <c r="BF101" s="113"/>
      <c r="BG101" s="113"/>
    </row>
    <row r="102" spans="2:59" s="106" customFormat="1" ht="30.6" customHeight="1">
      <c r="B102" s="111"/>
      <c r="C102" s="133">
        <v>41</v>
      </c>
      <c r="D102" s="133" t="s">
        <v>694</v>
      </c>
      <c r="E102" s="135" t="s">
        <v>740</v>
      </c>
      <c r="F102" s="135" t="s">
        <v>741</v>
      </c>
      <c r="G102" s="135" t="s">
        <v>697</v>
      </c>
      <c r="H102" s="136">
        <v>2</v>
      </c>
      <c r="I102" s="182"/>
      <c r="J102" s="182"/>
      <c r="K102" s="179"/>
      <c r="L102" s="137">
        <f t="shared" si="17"/>
        <v>0</v>
      </c>
      <c r="N102" s="113"/>
      <c r="O102" s="113"/>
      <c r="R102" s="146"/>
      <c r="S102" s="146"/>
      <c r="T102" s="146"/>
      <c r="U102" s="146"/>
      <c r="AL102" s="113"/>
      <c r="AN102" s="113"/>
      <c r="AO102" s="113"/>
      <c r="AY102" s="139"/>
      <c r="AZ102" s="139"/>
      <c r="BA102" s="139"/>
      <c r="BB102" s="139"/>
      <c r="BC102" s="139"/>
      <c r="BD102" s="113"/>
      <c r="BE102" s="139"/>
      <c r="BF102" s="113"/>
      <c r="BG102" s="113"/>
    </row>
    <row r="103" spans="2:59" s="106" customFormat="1" ht="30.6" customHeight="1">
      <c r="B103" s="111"/>
      <c r="C103" s="133">
        <v>42</v>
      </c>
      <c r="D103" s="133" t="s">
        <v>694</v>
      </c>
      <c r="E103" s="135" t="s">
        <v>742</v>
      </c>
      <c r="F103" s="135" t="s">
        <v>743</v>
      </c>
      <c r="G103" s="135" t="s">
        <v>697</v>
      </c>
      <c r="H103" s="136">
        <v>2</v>
      </c>
      <c r="I103" s="178"/>
      <c r="J103" s="178"/>
      <c r="K103" s="179"/>
      <c r="L103" s="137">
        <f t="shared" si="17"/>
        <v>0</v>
      </c>
      <c r="N103" s="113"/>
      <c r="O103" s="113"/>
      <c r="R103" s="146"/>
      <c r="S103" s="146"/>
      <c r="T103" s="146"/>
      <c r="U103" s="146"/>
      <c r="AL103" s="113"/>
      <c r="AN103" s="113"/>
      <c r="AO103" s="113"/>
      <c r="AY103" s="139"/>
      <c r="AZ103" s="139"/>
      <c r="BA103" s="139"/>
      <c r="BB103" s="139"/>
      <c r="BC103" s="139"/>
      <c r="BD103" s="113"/>
      <c r="BE103" s="139"/>
      <c r="BF103" s="113"/>
      <c r="BG103" s="113"/>
    </row>
    <row r="104" spans="2:59" s="106" customFormat="1" ht="30.6" customHeight="1">
      <c r="B104" s="111"/>
      <c r="C104" s="133">
        <v>43</v>
      </c>
      <c r="D104" s="133" t="s">
        <v>694</v>
      </c>
      <c r="E104" s="135" t="s">
        <v>744</v>
      </c>
      <c r="F104" s="135" t="s">
        <v>745</v>
      </c>
      <c r="G104" s="135" t="s">
        <v>697</v>
      </c>
      <c r="H104" s="136">
        <v>2</v>
      </c>
      <c r="I104" s="178"/>
      <c r="J104" s="178"/>
      <c r="K104" s="179"/>
      <c r="L104" s="137">
        <f t="shared" si="17"/>
        <v>0</v>
      </c>
      <c r="N104" s="113"/>
      <c r="O104" s="113"/>
      <c r="R104" s="146"/>
      <c r="S104" s="146"/>
      <c r="T104" s="146"/>
      <c r="U104" s="146"/>
      <c r="AL104" s="113"/>
      <c r="AN104" s="113"/>
      <c r="AO104" s="113"/>
      <c r="AY104" s="139"/>
      <c r="AZ104" s="139"/>
      <c r="BA104" s="139"/>
      <c r="BB104" s="139"/>
      <c r="BC104" s="139"/>
      <c r="BD104" s="113"/>
      <c r="BE104" s="139"/>
      <c r="BF104" s="113"/>
      <c r="BG104" s="113"/>
    </row>
    <row r="105" spans="2:59" s="106" customFormat="1" ht="33.6" customHeight="1">
      <c r="B105" s="111"/>
      <c r="C105" s="140" t="s">
        <v>746</v>
      </c>
      <c r="D105" s="141"/>
      <c r="E105" s="142"/>
      <c r="F105" s="143"/>
      <c r="G105" s="143"/>
      <c r="H105" s="144"/>
      <c r="I105" s="180"/>
      <c r="J105" s="180"/>
      <c r="K105" s="181"/>
      <c r="L105" s="145">
        <f>SUM(L106:L110)</f>
        <v>0</v>
      </c>
      <c r="N105" s="113"/>
      <c r="O105" s="113"/>
      <c r="Q105" s="106" t="e">
        <f>SUM(#REF!)</f>
        <v>#REF!</v>
      </c>
      <c r="R105" s="146"/>
      <c r="S105" s="146" t="e">
        <f>SUM(#REF!)</f>
        <v>#REF!</v>
      </c>
      <c r="T105" s="146"/>
      <c r="U105" s="146" t="e">
        <f>SUM(#REF!)</f>
        <v>#REF!</v>
      </c>
      <c r="AL105" s="113" t="s">
        <v>75</v>
      </c>
      <c r="AN105" s="113" t="s">
        <v>657</v>
      </c>
      <c r="AO105" s="113" t="s">
        <v>75</v>
      </c>
      <c r="AS105" s="106" t="s">
        <v>674</v>
      </c>
      <c r="AY105" s="139"/>
      <c r="AZ105" s="139"/>
      <c r="BA105" s="139"/>
      <c r="BB105" s="139"/>
      <c r="BC105" s="139"/>
      <c r="BD105" s="113"/>
      <c r="BE105" s="139" t="e">
        <f>SUM(#REF!)</f>
        <v>#REF!</v>
      </c>
      <c r="BF105" s="113"/>
      <c r="BG105" s="113"/>
    </row>
    <row r="106" spans="2:59" s="106" customFormat="1" ht="30.6" customHeight="1">
      <c r="B106" s="111"/>
      <c r="C106" s="133">
        <v>44</v>
      </c>
      <c r="D106" s="133" t="s">
        <v>747</v>
      </c>
      <c r="E106" s="135" t="s">
        <v>748</v>
      </c>
      <c r="F106" s="135"/>
      <c r="G106" s="135" t="s">
        <v>221</v>
      </c>
      <c r="H106" s="136">
        <v>1</v>
      </c>
      <c r="I106" s="178"/>
      <c r="J106" s="178"/>
      <c r="K106" s="179"/>
      <c r="L106" s="137">
        <f aca="true" t="shared" si="18" ref="L106:L110">(H106*I106)+(H106*K106)</f>
        <v>0</v>
      </c>
      <c r="N106" s="113"/>
      <c r="O106" s="113"/>
      <c r="R106" s="146"/>
      <c r="S106" s="146"/>
      <c r="T106" s="146"/>
      <c r="U106" s="146"/>
      <c r="AL106" s="113"/>
      <c r="AN106" s="113"/>
      <c r="AO106" s="113"/>
      <c r="AY106" s="139"/>
      <c r="AZ106" s="139"/>
      <c r="BA106" s="139"/>
      <c r="BB106" s="139"/>
      <c r="BC106" s="139"/>
      <c r="BD106" s="113"/>
      <c r="BE106" s="139"/>
      <c r="BF106" s="113"/>
      <c r="BG106" s="113"/>
    </row>
    <row r="107" spans="2:59" s="106" customFormat="1" ht="30.6" customHeight="1">
      <c r="B107" s="111"/>
      <c r="C107" s="133">
        <v>45</v>
      </c>
      <c r="D107" s="133" t="s">
        <v>747</v>
      </c>
      <c r="E107" s="135" t="s">
        <v>749</v>
      </c>
      <c r="F107" s="135"/>
      <c r="G107" s="135" t="s">
        <v>221</v>
      </c>
      <c r="H107" s="136">
        <v>1</v>
      </c>
      <c r="I107" s="182"/>
      <c r="J107" s="182"/>
      <c r="K107" s="179"/>
      <c r="L107" s="137">
        <f t="shared" si="18"/>
        <v>0</v>
      </c>
      <c r="N107" s="113"/>
      <c r="O107" s="113"/>
      <c r="R107" s="146"/>
      <c r="S107" s="146"/>
      <c r="T107" s="146"/>
      <c r="U107" s="146"/>
      <c r="AL107" s="113"/>
      <c r="AN107" s="113"/>
      <c r="AO107" s="113"/>
      <c r="AY107" s="139"/>
      <c r="AZ107" s="139"/>
      <c r="BA107" s="139"/>
      <c r="BB107" s="139"/>
      <c r="BC107" s="139"/>
      <c r="BD107" s="113"/>
      <c r="BE107" s="139"/>
      <c r="BF107" s="113"/>
      <c r="BG107" s="113"/>
    </row>
    <row r="108" spans="2:59" s="106" customFormat="1" ht="30.6" customHeight="1">
      <c r="B108" s="111"/>
      <c r="C108" s="133">
        <v>46</v>
      </c>
      <c r="D108" s="133" t="s">
        <v>747</v>
      </c>
      <c r="E108" s="135" t="s">
        <v>750</v>
      </c>
      <c r="F108" s="135"/>
      <c r="G108" s="135" t="s">
        <v>221</v>
      </c>
      <c r="H108" s="136">
        <v>1</v>
      </c>
      <c r="I108" s="178"/>
      <c r="J108" s="178"/>
      <c r="K108" s="179"/>
      <c r="L108" s="137">
        <f t="shared" si="18"/>
        <v>0</v>
      </c>
      <c r="N108" s="113"/>
      <c r="O108" s="113"/>
      <c r="R108" s="146"/>
      <c r="S108" s="146"/>
      <c r="T108" s="146"/>
      <c r="U108" s="146"/>
      <c r="AL108" s="113"/>
      <c r="AN108" s="113"/>
      <c r="AO108" s="113"/>
      <c r="AY108" s="139"/>
      <c r="AZ108" s="139"/>
      <c r="BA108" s="139"/>
      <c r="BB108" s="139"/>
      <c r="BC108" s="139"/>
      <c r="BD108" s="113"/>
      <c r="BE108" s="139"/>
      <c r="BF108" s="113"/>
      <c r="BG108" s="113"/>
    </row>
    <row r="109" spans="2:59" s="106" customFormat="1" ht="30.6" customHeight="1">
      <c r="B109" s="111"/>
      <c r="C109" s="133">
        <v>47</v>
      </c>
      <c r="D109" s="133" t="s">
        <v>747</v>
      </c>
      <c r="E109" s="135" t="s">
        <v>751</v>
      </c>
      <c r="F109" s="135"/>
      <c r="G109" s="135" t="s">
        <v>221</v>
      </c>
      <c r="H109" s="136">
        <v>1</v>
      </c>
      <c r="I109" s="178"/>
      <c r="J109" s="178"/>
      <c r="K109" s="179"/>
      <c r="L109" s="137">
        <f t="shared" si="18"/>
        <v>0</v>
      </c>
      <c r="N109" s="113"/>
      <c r="O109" s="113"/>
      <c r="R109" s="146"/>
      <c r="S109" s="146"/>
      <c r="T109" s="146"/>
      <c r="U109" s="146"/>
      <c r="AL109" s="113"/>
      <c r="AN109" s="113"/>
      <c r="AO109" s="113"/>
      <c r="AY109" s="139"/>
      <c r="AZ109" s="139"/>
      <c r="BA109" s="139"/>
      <c r="BB109" s="139"/>
      <c r="BC109" s="139"/>
      <c r="BD109" s="113"/>
      <c r="BE109" s="139"/>
      <c r="BF109" s="113"/>
      <c r="BG109" s="113"/>
    </row>
    <row r="110" spans="2:59" s="106" customFormat="1" ht="30.6" customHeight="1">
      <c r="B110" s="111"/>
      <c r="C110" s="133">
        <v>48</v>
      </c>
      <c r="D110" s="133" t="s">
        <v>747</v>
      </c>
      <c r="E110" s="135" t="s">
        <v>752</v>
      </c>
      <c r="F110" s="135" t="s">
        <v>753</v>
      </c>
      <c r="G110" s="135" t="s">
        <v>221</v>
      </c>
      <c r="H110" s="136">
        <v>1</v>
      </c>
      <c r="I110" s="178"/>
      <c r="J110" s="178"/>
      <c r="K110" s="179"/>
      <c r="L110" s="137">
        <f t="shared" si="18"/>
        <v>0</v>
      </c>
      <c r="N110" s="113"/>
      <c r="O110" s="113"/>
      <c r="R110" s="146"/>
      <c r="S110" s="146"/>
      <c r="T110" s="146"/>
      <c r="U110" s="146"/>
      <c r="AL110" s="113"/>
      <c r="AN110" s="113"/>
      <c r="AO110" s="113"/>
      <c r="AY110" s="139"/>
      <c r="AZ110" s="139"/>
      <c r="BA110" s="139"/>
      <c r="BB110" s="139"/>
      <c r="BC110" s="139"/>
      <c r="BD110" s="113"/>
      <c r="BE110" s="139"/>
      <c r="BF110" s="113"/>
      <c r="BG110" s="113"/>
    </row>
    <row r="112" ht="14.25" customHeight="1">
      <c r="C112" s="105" t="s">
        <v>754</v>
      </c>
    </row>
    <row r="113" ht="14.25" customHeight="1">
      <c r="C113" s="105" t="s">
        <v>755</v>
      </c>
    </row>
    <row r="114" ht="14.25" customHeight="1">
      <c r="C114" s="105" t="s">
        <v>756</v>
      </c>
    </row>
    <row r="65448" s="105" customFormat="1" ht="12.75" customHeight="1"/>
    <row r="65449" s="105" customFormat="1" ht="12.75" customHeight="1"/>
    <row r="65450" s="105" customFormat="1" ht="12.75" customHeight="1"/>
    <row r="65451" s="105" customFormat="1" ht="12.75" customHeight="1"/>
    <row r="65452" s="105" customFormat="1" ht="12.75" customHeight="1"/>
    <row r="65453" s="105" customFormat="1" ht="12.75" customHeight="1"/>
    <row r="65454" s="105" customFormat="1" ht="12.75" customHeight="1"/>
    <row r="65455" s="105" customFormat="1" ht="12.75" customHeight="1"/>
    <row r="65456" s="105" customFormat="1" ht="12.75" customHeight="1"/>
    <row r="65457" s="105" customFormat="1" ht="12.75" customHeight="1"/>
    <row r="65458" s="105" customFormat="1" ht="12.75" customHeight="1"/>
    <row r="65459" s="105" customFormat="1" ht="12.75" customHeight="1"/>
    <row r="65460" s="105" customFormat="1" ht="12.75" customHeight="1"/>
    <row r="65461" s="105" customFormat="1" ht="12.75" customHeight="1"/>
    <row r="65462" s="105" customFormat="1" ht="12.75" customHeight="1"/>
    <row r="65463" s="105" customFormat="1" ht="12.75" customHeight="1"/>
    <row r="65464" s="105" customFormat="1" ht="12.75" customHeight="1"/>
    <row r="65465" s="105" customFormat="1" ht="12.75" customHeight="1"/>
    <row r="65466" s="105" customFormat="1" ht="12.75" customHeight="1"/>
    <row r="65467" s="105" customFormat="1" ht="12.75" customHeight="1"/>
    <row r="65468" s="105" customFormat="1" ht="12.75" customHeight="1"/>
    <row r="65469" s="105" customFormat="1" ht="12.75" customHeight="1"/>
    <row r="65470" s="105" customFormat="1" ht="12.75" customHeight="1"/>
    <row r="65471" s="105" customFormat="1" ht="12.75" customHeight="1"/>
    <row r="65472" s="105" customFormat="1" ht="12.75" customHeight="1"/>
    <row r="65473" s="105" customFormat="1" ht="12.75" customHeight="1"/>
    <row r="65474" s="105" customFormat="1" ht="12.75" customHeight="1"/>
    <row r="65475" s="105" customFormat="1" ht="12.75" customHeight="1"/>
    <row r="65476" s="105" customFormat="1" ht="12.75" customHeight="1"/>
    <row r="65477" s="105" customFormat="1" ht="12.75" customHeight="1"/>
    <row r="65478" s="105" customFormat="1" ht="12.75" customHeight="1"/>
    <row r="65479" s="105" customFormat="1" ht="12.75" customHeight="1"/>
    <row r="65480" s="105" customFormat="1" ht="12.75" customHeight="1"/>
    <row r="65481" s="105" customFormat="1" ht="12.75" customHeight="1"/>
    <row r="65482" s="105" customFormat="1" ht="12.75" customHeight="1"/>
    <row r="65483" s="105" customFormat="1" ht="12.75" customHeight="1"/>
    <row r="65484" s="105" customFormat="1" ht="12.75" customHeight="1"/>
    <row r="65485" s="105" customFormat="1" ht="12.75" customHeight="1"/>
    <row r="65486" s="105" customFormat="1" ht="12.75" customHeight="1"/>
    <row r="65487" s="105" customFormat="1" ht="12.75" customHeight="1"/>
    <row r="65488" s="105" customFormat="1" ht="12.75" customHeight="1"/>
    <row r="65489" s="105" customFormat="1" ht="12.75" customHeight="1"/>
    <row r="65490" s="105" customFormat="1" ht="12.75" customHeight="1"/>
    <row r="65491" s="105" customFormat="1" ht="12.75" customHeight="1"/>
    <row r="65492" s="105" customFormat="1" ht="12.75" customHeight="1"/>
    <row r="65493" s="105" customFormat="1" ht="12.75" customHeight="1"/>
    <row r="65494" s="105" customFormat="1" ht="12.75" customHeight="1"/>
    <row r="65495" s="105" customFormat="1" ht="12.75" customHeight="1"/>
    <row r="65496" s="105" customFormat="1" ht="12.75" customHeight="1"/>
    <row r="65497" s="105" customFormat="1" ht="12.75" customHeight="1"/>
    <row r="65498" s="105" customFormat="1" ht="12.75" customHeight="1"/>
    <row r="65499" s="105" customFormat="1" ht="12.75" customHeight="1"/>
    <row r="65500" s="105" customFormat="1" ht="12.75" customHeight="1"/>
    <row r="65501" s="105" customFormat="1" ht="12.75" customHeight="1"/>
    <row r="65502" s="105" customFormat="1" ht="12.75" customHeight="1"/>
    <row r="65503" s="105" customFormat="1" ht="12.75" customHeight="1"/>
    <row r="65504" s="105" customFormat="1" ht="12.75" customHeight="1"/>
    <row r="65505" s="105" customFormat="1" ht="12.75" customHeight="1"/>
    <row r="65506" s="105" customFormat="1" ht="12.75" customHeight="1"/>
    <row r="65507" s="105" customFormat="1" ht="12.75" customHeight="1"/>
    <row r="65508" s="105" customFormat="1" ht="12.75" customHeight="1"/>
    <row r="65509" s="105" customFormat="1" ht="12.75" customHeight="1"/>
    <row r="65510" s="105" customFormat="1" ht="12.75" customHeight="1"/>
    <row r="65511" s="105" customFormat="1" ht="12.75" customHeight="1"/>
    <row r="65512" s="105" customFormat="1" ht="12.75" customHeight="1"/>
    <row r="65513" s="105" customFormat="1" ht="12.75" customHeight="1"/>
    <row r="65514" s="105" customFormat="1" ht="12.75" customHeight="1"/>
    <row r="65515" s="105" customFormat="1" ht="12.75" customHeight="1"/>
    <row r="65516" s="105" customFormat="1" ht="12.75" customHeight="1"/>
    <row r="65517" s="105" customFormat="1" ht="12.75" customHeight="1"/>
    <row r="65518" s="105" customFormat="1" ht="12.75" customHeight="1"/>
    <row r="65519" s="105" customFormat="1" ht="12.75" customHeight="1"/>
    <row r="65520" s="105" customFormat="1" ht="12.75" customHeight="1"/>
    <row r="65521" s="105" customFormat="1" ht="12.75" customHeight="1"/>
    <row r="65522" s="105" customFormat="1" ht="12.75" customHeight="1"/>
    <row r="65523" s="105" customFormat="1" ht="12.75" customHeight="1"/>
    <row r="65524" s="105" customFormat="1" ht="12.75" customHeight="1"/>
    <row r="65525" s="105" customFormat="1" ht="12.75" customHeight="1"/>
    <row r="65526" s="105" customFormat="1" ht="12.75" customHeight="1"/>
    <row r="65527" s="105" customFormat="1" ht="12.75" customHeight="1"/>
    <row r="65528" s="105" customFormat="1" ht="12.75" customHeight="1"/>
    <row r="65529" s="105" customFormat="1" ht="12.75" customHeight="1"/>
    <row r="65530" s="105" customFormat="1" ht="12.75" customHeight="1"/>
    <row r="65531" s="105" customFormat="1" ht="12.75" customHeight="1"/>
    <row r="65532" s="105" customFormat="1" ht="12.75" customHeight="1"/>
    <row r="65533" s="105" customFormat="1" ht="12.75" customHeight="1"/>
    <row r="65534" s="105" customFormat="1" ht="12.75" customHeight="1"/>
    <row r="65535" s="105" customFormat="1" ht="12.75" customHeight="1"/>
    <row r="65536" s="105" customFormat="1" ht="12.75" customHeight="1"/>
  </sheetData>
  <sheetProtection algorithmName="SHA-512" hashValue="OuvwhtLXyuca2YCBz3WKvcdhdSfm4OnTWrwTi4J1GcgDIdLk2OhgAc9pVxm6RtWuN/ld+2Moc13wf4f6e+8L5Q==" saltValue="Mjmbm+RLME7k/yF79eZriA==" spinCount="100000" sheet="1"/>
  <mergeCells count="61">
    <mergeCell ref="I110:J110"/>
    <mergeCell ref="I103:J103"/>
    <mergeCell ref="I104:J104"/>
    <mergeCell ref="I105:J105"/>
    <mergeCell ref="I106:J106"/>
    <mergeCell ref="I108:J108"/>
    <mergeCell ref="I109:J109"/>
    <mergeCell ref="I101:J101"/>
    <mergeCell ref="I90:J90"/>
    <mergeCell ref="I91:J91"/>
    <mergeCell ref="I92:J92"/>
    <mergeCell ref="I93:J93"/>
    <mergeCell ref="I94:J94"/>
    <mergeCell ref="I95:J95"/>
    <mergeCell ref="I96:J96"/>
    <mergeCell ref="I97:J97"/>
    <mergeCell ref="I98:J98"/>
    <mergeCell ref="I99:J99"/>
    <mergeCell ref="I100:J100"/>
    <mergeCell ref="I89:J89"/>
    <mergeCell ref="I78:J78"/>
    <mergeCell ref="I79:J79"/>
    <mergeCell ref="I80:J80"/>
    <mergeCell ref="I81:J81"/>
    <mergeCell ref="I82:J82"/>
    <mergeCell ref="I83:J83"/>
    <mergeCell ref="I84:J84"/>
    <mergeCell ref="I85:J85"/>
    <mergeCell ref="I86:J86"/>
    <mergeCell ref="I87:J87"/>
    <mergeCell ref="I88:J88"/>
    <mergeCell ref="I77:J77"/>
    <mergeCell ref="I66:J66"/>
    <mergeCell ref="I67:J67"/>
    <mergeCell ref="I68:J68"/>
    <mergeCell ref="I69:J69"/>
    <mergeCell ref="I70:J70"/>
    <mergeCell ref="I71:J71"/>
    <mergeCell ref="I72:J72"/>
    <mergeCell ref="I73:J73"/>
    <mergeCell ref="I74:J74"/>
    <mergeCell ref="I75:J75"/>
    <mergeCell ref="I76:J76"/>
    <mergeCell ref="I65:J65"/>
    <mergeCell ref="I54:J54"/>
    <mergeCell ref="I55:J55"/>
    <mergeCell ref="I56:J56"/>
    <mergeCell ref="I57:J57"/>
    <mergeCell ref="I58:J58"/>
    <mergeCell ref="I59:J59"/>
    <mergeCell ref="I60:J60"/>
    <mergeCell ref="I61:J61"/>
    <mergeCell ref="I62:J62"/>
    <mergeCell ref="I63:J63"/>
    <mergeCell ref="I64:J64"/>
    <mergeCell ref="J51:L51"/>
    <mergeCell ref="C1:L1"/>
    <mergeCell ref="E12:L12"/>
    <mergeCell ref="J14:L14"/>
    <mergeCell ref="C20:L20"/>
    <mergeCell ref="C42:L42"/>
  </mergeCells>
  <printOptions/>
  <pageMargins left="0.5905511811023623" right="0.5905511811023623" top="0.5905511811023623" bottom="0.5905511811023623" header="0.5118110236220472" footer="0"/>
  <pageSetup horizontalDpi="600" verticalDpi="600" orientation="landscape" paperSize="9" scale="67" r:id="rId1"/>
  <headerFooter alignWithMargins="0">
    <oddFooter>&amp;CStrana &amp;P z &amp;N</oddFooter>
  </headerFooter>
  <rowBreaks count="1" manualBreakCount="1"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</dc:creator>
  <cp:keywords/>
  <dc:description/>
  <cp:lastModifiedBy>Zdenek</cp:lastModifiedBy>
  <cp:lastPrinted>2019-06-26T10:02:44Z</cp:lastPrinted>
  <dcterms:created xsi:type="dcterms:W3CDTF">2019-06-26T09:41:13Z</dcterms:created>
  <dcterms:modified xsi:type="dcterms:W3CDTF">2023-04-24T14:42:18Z</dcterms:modified>
  <cp:category/>
  <cp:version/>
  <cp:contentType/>
  <cp:contentStatus/>
</cp:coreProperties>
</file>